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4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5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7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9.xml" ContentType="application/vnd.openxmlformats-officedocument.drawing+xml"/>
  <Override PartName="/xl/tables/table1.xml" ContentType="application/vnd.openxmlformats-officedocument.spreadsheetml.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0.xml" ContentType="application/vnd.openxmlformats-officedocument.drawing+xml"/>
  <Override PartName="/xl/tables/table2.xml" ContentType="application/vnd.openxmlformats-officedocument.spreadsheetml.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1.xml" ContentType="application/vnd.openxmlformats-officedocument.drawing+xml"/>
  <Override PartName="/xl/tables/table3.xml" ContentType="application/vnd.openxmlformats-officedocument.spreadsheetml.tab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ables/table4.xml" ContentType="application/vnd.openxmlformats-officedocument.spreadsheetml.table+xml"/>
  <Override PartName="/xl/drawings/drawing32.xml" ContentType="application/vnd.openxmlformats-officedocument.drawing+xml"/>
  <Override PartName="/xl/tables/table5.xml" ContentType="application/vnd.openxmlformats-officedocument.spreadsheetml.tab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3.xml" ContentType="application/vnd.openxmlformats-officedocument.drawing+xml"/>
  <Override PartName="/xl/tables/table6.xml" ContentType="application/vnd.openxmlformats-officedocument.spreadsheetml.tab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4.xml" ContentType="application/vnd.openxmlformats-officedocument.drawing+xml"/>
  <Override PartName="/xl/tables/table9.xml" ContentType="application/vnd.openxmlformats-officedocument.spreadsheetml.tab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35.xml" ContentType="application/vnd.openxmlformats-officedocument.drawing+xml"/>
  <Override PartName="/xl/tables/table10.xml" ContentType="application/vnd.openxmlformats-officedocument.spreadsheetml.tab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36.xml" ContentType="application/vnd.openxmlformats-officedocument.drawing+xml"/>
  <Override PartName="/xl/tables/table11.xml" ContentType="application/vnd.openxmlformats-officedocument.spreadsheetml.tab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37.xml" ContentType="application/vnd.openxmlformats-officedocument.drawing+xml"/>
  <Override PartName="/xl/tables/table12.xml" ContentType="application/vnd.openxmlformats-officedocument.spreadsheetml.tab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38.xml" ContentType="application/vnd.openxmlformats-officedocument.drawing+xml"/>
  <Override PartName="/xl/tables/table13.xml" ContentType="application/vnd.openxmlformats-officedocument.spreadsheetml.tab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39.xml" ContentType="application/vnd.openxmlformats-officedocument.drawing+xml"/>
  <Override PartName="/xl/tables/table14.xml" ContentType="application/vnd.openxmlformats-officedocument.spreadsheetml.tab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40.xml" ContentType="application/vnd.openxmlformats-officedocument.drawing+xml"/>
  <Override PartName="/xl/tables/table15.xml" ContentType="application/vnd.openxmlformats-officedocument.spreadsheetml.tab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41.xml" ContentType="application/vnd.openxmlformats-officedocument.drawing+xml"/>
  <Override PartName="/xl/tables/table16.xml" ContentType="application/vnd.openxmlformats-officedocument.spreadsheetml.tab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42.xml" ContentType="application/vnd.openxmlformats-officedocument.drawing+xml"/>
  <Override PartName="/xl/tables/table17.xml" ContentType="application/vnd.openxmlformats-officedocument.spreadsheetml.tab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43.xml" ContentType="application/vnd.openxmlformats-officedocument.drawing+xml"/>
  <Override PartName="/xl/tables/table18.xml" ContentType="application/vnd.openxmlformats-officedocument.spreadsheetml.tab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44.xml" ContentType="application/vnd.openxmlformats-officedocument.drawing+xml"/>
  <Override PartName="/xl/tables/table19.xml" ContentType="application/vnd.openxmlformats-officedocument.spreadsheetml.tab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45.xml" ContentType="application/vnd.openxmlformats-officedocument.drawing+xml"/>
  <Override PartName="/xl/tables/table20.xml" ContentType="application/vnd.openxmlformats-officedocument.spreadsheetml.tab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46.xml" ContentType="application/vnd.openxmlformats-officedocument.drawing+xml"/>
  <Override PartName="/xl/tables/table21.xml" ContentType="application/vnd.openxmlformats-officedocument.spreadsheetml.tab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47.xml" ContentType="application/vnd.openxmlformats-officedocument.drawing+xml"/>
  <Override PartName="/xl/tables/table22.xml" ContentType="application/vnd.openxmlformats-officedocument.spreadsheetml.tab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48.xml" ContentType="application/vnd.openxmlformats-officedocument.drawing+xml"/>
  <Override PartName="/xl/tables/table23.xml" ContentType="application/vnd.openxmlformats-officedocument.spreadsheetml.tab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49.xml" ContentType="application/vnd.openxmlformats-officedocument.drawing+xml"/>
  <Override PartName="/xl/tables/table24.xml" ContentType="application/vnd.openxmlformats-officedocument.spreadsheetml.tab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50.xml" ContentType="application/vnd.openxmlformats-officedocument.drawing+xml"/>
  <Override PartName="/xl/tables/table25.xml" ContentType="application/vnd.openxmlformats-officedocument.spreadsheetml.tab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51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52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53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54.xml" ContentType="application/vnd.openxmlformats-officedocument.drawing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55.xml" ContentType="application/vnd.openxmlformats-officedocument.drawing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56.xml" ContentType="application/vnd.openxmlformats-officedocument.drawing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57.xml" ContentType="application/vnd.openxmlformats-officedocument.drawing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58.xml" ContentType="application/vnd.openxmlformats-officedocument.drawing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59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60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61.xml" ContentType="application/vnd.openxmlformats-officedocument.drawing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62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63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64.xml" ContentType="application/vnd.openxmlformats-officedocument.drawing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65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66.xml" ContentType="application/vnd.openxmlformats-officedocument.drawing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67.xml" ContentType="application/vnd.openxmlformats-officedocument.drawing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68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69.xml" ContentType="application/vnd.openxmlformats-officedocument.drawing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70.xml" ContentType="application/vnd.openxmlformats-officedocument.drawing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71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72.xml" ContentType="application/vnd.openxmlformats-officedocument.drawing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73.xml" ContentType="application/vnd.openxmlformats-officedocument.drawing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74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75.xml" ContentType="application/vnd.openxmlformats-officedocument.drawing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76.xml" ContentType="application/vnd.openxmlformats-officedocument.drawing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77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78.xml" ContentType="application/vnd.openxmlformats-officedocument.drawing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79.xml" ContentType="application/vnd.openxmlformats-officedocument.drawing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8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81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82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83.xml" ContentType="application/vnd.openxmlformats-officedocument.drawing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84.xml" ContentType="application/vnd.openxmlformats-officedocument.drawing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85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86.xml" ContentType="application/vnd.openxmlformats-officedocument.drawing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87.xml" ContentType="application/vnd.openxmlformats-officedocument.drawing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88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89.xml" ContentType="application/vnd.openxmlformats-officedocument.drawing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90.xml" ContentType="application/vnd.openxmlformats-officedocument.drawing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9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92.xml" ContentType="application/vnd.openxmlformats-officedocument.drawing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93.xml" ContentType="application/vnd.openxmlformats-officedocument.drawing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drawings/drawing94.xml" ContentType="application/vnd.openxmlformats-officedocument.drawing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drawings/drawing95.xml" ContentType="application/vnd.openxmlformats-officedocument.drawing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drawings/drawing96.xml" ContentType="application/vnd.openxmlformats-officedocument.drawing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drawings/drawing97.xml" ContentType="application/vnd.openxmlformats-officedocument.drawing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drawings/drawing98.xml" ContentType="application/vnd.openxmlformats-officedocument.drawing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drawings/drawing99.xml" ContentType="application/vnd.openxmlformats-officedocument.drawing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drawings/drawing100.xml" ContentType="application/vnd.openxmlformats-officedocument.drawing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drawings/drawing101.xml" ContentType="application/vnd.openxmlformats-officedocument.drawing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drawings/drawing102.xml" ContentType="application/vnd.openxmlformats-officedocument.drawing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drawings/drawing103.xml" ContentType="application/vnd.openxmlformats-officedocument.drawing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drawings/drawing104.xml" ContentType="application/vnd.openxmlformats-officedocument.drawing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drawings/drawing105.xml" ContentType="application/vnd.openxmlformats-officedocument.drawing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drawings/drawing106.xml" ContentType="application/vnd.openxmlformats-officedocument.drawing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drawings/drawing107.xml" ContentType="application/vnd.openxmlformats-officedocument.drawing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drawings/drawing108.xml" ContentType="application/vnd.openxmlformats-officedocument.drawing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drawings/drawing109.xml" ContentType="application/vnd.openxmlformats-officedocument.drawing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drawings/drawing110.xml" ContentType="application/vnd.openxmlformats-officedocument.drawing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drawings/drawing111.xml" ContentType="application/vnd.openxmlformats-officedocument.drawing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drawings/drawing112.xml" ContentType="application/vnd.openxmlformats-officedocument.drawing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drawings/drawing113.xml" ContentType="application/vnd.openxmlformats-officedocument.drawing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drawings/drawing114.xml" ContentType="application/vnd.openxmlformats-officedocument.drawing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1"/>
  <workbookPr/>
  <mc:AlternateContent xmlns:mc="http://schemas.openxmlformats.org/markup-compatibility/2006">
    <mc:Choice Requires="x15">
      <x15ac:absPath xmlns:x15ac="http://schemas.microsoft.com/office/spreadsheetml/2010/11/ac" url="C:\Users\usr_UNITMWH4MSC05\AppData\Local\Temp\"/>
    </mc:Choice>
  </mc:AlternateContent>
  <xr:revisionPtr revIDLastSave="0" documentId="8_{63F04554-FA4B-445C-8561-3A59FB97843F}" xr6:coauthVersionLast="45" xr6:coauthVersionMax="45" xr10:uidLastSave="{00000000-0000-0000-0000-000000000000}"/>
  <bookViews>
    <workbookView xWindow="0" yWindow="480" windowWidth="28800" windowHeight="11745" firstSheet="128" activeTab="130" xr2:uid="{00000000-000D-0000-FFFF-FFFF00000000}"/>
  </bookViews>
  <sheets>
    <sheet name="WK of 01.23.17" sheetId="1" r:id="rId1"/>
    <sheet name="WK of 01.30.17" sheetId="3" r:id="rId2"/>
    <sheet name="WK of 02.06.17" sheetId="4" r:id="rId3"/>
    <sheet name="WK of 02.13.17" sheetId="5" r:id="rId4"/>
    <sheet name="Wk of 02.20.17" sheetId="8" r:id="rId5"/>
    <sheet name="Wk of 02.27.2017" sheetId="7" r:id="rId6"/>
    <sheet name="Wk of 03.06.2017" sheetId="9" r:id="rId7"/>
    <sheet name="Wk of 03.13.2017" sheetId="10" r:id="rId8"/>
    <sheet name="Wk of 03.20.2017" sheetId="11" r:id="rId9"/>
    <sheet name="Wk of 03.27.17" sheetId="12" r:id="rId10"/>
    <sheet name="Wk of 04.03.17" sheetId="13" r:id="rId11"/>
    <sheet name="Wk of 04.10.17" sheetId="14" r:id="rId12"/>
    <sheet name="Wk of 04.17.17" sheetId="15" r:id="rId13"/>
    <sheet name="Wk of 04.24.17" sheetId="16" r:id="rId14"/>
    <sheet name="Wk of 05.01.17" sheetId="17" r:id="rId15"/>
    <sheet name="Wk of 05.08.17" sheetId="18" r:id="rId16"/>
    <sheet name="Wk 05.15.17" sheetId="19" r:id="rId17"/>
    <sheet name="Wk of 05.22.17" sheetId="20" r:id="rId18"/>
    <sheet name="Wk of 05_29_17" sheetId="21" r:id="rId19"/>
    <sheet name="Wk of 06.05.17" sheetId="22" r:id="rId20"/>
    <sheet name="Wk of 06.12.17" sheetId="23" r:id="rId21"/>
    <sheet name="Wk of 06.19.17" sheetId="24" r:id="rId22"/>
    <sheet name="Wk of 06.26.17" sheetId="25" r:id="rId23"/>
    <sheet name="Wk of 07.03.17" sheetId="26" r:id="rId24"/>
    <sheet name="Wk of 07.10.17" sheetId="27" r:id="rId25"/>
    <sheet name="Wk of 7.17.17" sheetId="28" r:id="rId26"/>
    <sheet name="Wk of 07.24.17" sheetId="30" r:id="rId27"/>
    <sheet name="Wk of 07.31.17" sheetId="31" r:id="rId28"/>
    <sheet name="Wk of 08.07.17" sheetId="32" r:id="rId29"/>
    <sheet name="Wk of 8.14.17" sheetId="33" r:id="rId30"/>
    <sheet name="Wk of 8.21.17" sheetId="34" r:id="rId31"/>
    <sheet name="Wk of 8.28.17" sheetId="35" r:id="rId32"/>
    <sheet name="Wk of 9.4.17" sheetId="36" r:id="rId33"/>
    <sheet name="Wk of 9.11.17" sheetId="37" r:id="rId34"/>
    <sheet name="Wk of 9.18.17" sheetId="38" r:id="rId35"/>
    <sheet name="Wk of 9.25.17" sheetId="39" r:id="rId36"/>
    <sheet name="Wk of 10.2.17" sheetId="40" r:id="rId37"/>
    <sheet name="Wk of 10.9.17" sheetId="41" r:id="rId38"/>
    <sheet name="Wk of 10.16.17" sheetId="42" r:id="rId39"/>
    <sheet name="Wk of 10.23.17" sheetId="43" r:id="rId40"/>
    <sheet name="Wk of 10.30.17" sheetId="44" r:id="rId41"/>
    <sheet name="Wk of 11.6.17" sheetId="45" r:id="rId42"/>
    <sheet name="Wk of 11.13.17" sheetId="46" r:id="rId43"/>
    <sheet name="Wk of 11.20.17" sheetId="47" r:id="rId44"/>
    <sheet name="Wk of 11.27.17" sheetId="48" r:id="rId45"/>
    <sheet name="Wk of 12.04.17" sheetId="49" r:id="rId46"/>
    <sheet name="Wk of 12.11.17" sheetId="50" r:id="rId47"/>
    <sheet name="Wk of 12.18.17" sheetId="51" r:id="rId48"/>
    <sheet name="Wk of 1.1.18" sheetId="52" r:id="rId49"/>
    <sheet name="Wk of 1.8.18" sheetId="53" r:id="rId50"/>
    <sheet name="Wk of 1.15.18" sheetId="54" r:id="rId51"/>
    <sheet name="Wk of 1.22.18" sheetId="55" r:id="rId52"/>
    <sheet name="Wk of 1.29.18" sheetId="56" r:id="rId53"/>
    <sheet name="Wk of 2.5.18" sheetId="57" r:id="rId54"/>
    <sheet name="Wk of 2.12.18" sheetId="58" r:id="rId55"/>
    <sheet name="Wk of 2.19.18" sheetId="59" r:id="rId56"/>
    <sheet name="Wk of 2.26.18" sheetId="60" r:id="rId57"/>
    <sheet name="Wk of 3.5.18" sheetId="61" r:id="rId58"/>
    <sheet name="Wk of 3.12.18" sheetId="62" r:id="rId59"/>
    <sheet name="Wk of 3.19.18" sheetId="63" r:id="rId60"/>
    <sheet name="Wk of 3.26.18" sheetId="64" r:id="rId61"/>
    <sheet name="Wk of 4.2.18" sheetId="65" r:id="rId62"/>
    <sheet name="Wk of 4.9.18" sheetId="66" r:id="rId63"/>
    <sheet name="Wk of 4.16.18" sheetId="67" r:id="rId64"/>
    <sheet name="Wk of 4.23.18" sheetId="68" r:id="rId65"/>
    <sheet name="Wk of 4.30.18" sheetId="69" r:id="rId66"/>
    <sheet name="Wk of 5.7.18" sheetId="70" r:id="rId67"/>
    <sheet name="Wk of 5.14.18" sheetId="71" r:id="rId68"/>
    <sheet name="Wk of 5.21.18" sheetId="72" r:id="rId69"/>
    <sheet name="Wk of 5.28.18" sheetId="73" r:id="rId70"/>
    <sheet name="Week of 6.4.18" sheetId="74" r:id="rId71"/>
    <sheet name="Week of 6.11.18" sheetId="75" r:id="rId72"/>
    <sheet name="Week of 6.18.18" sheetId="76" r:id="rId73"/>
    <sheet name="Week of 6.25.18" sheetId="77" r:id="rId74"/>
    <sheet name="Week of 7.2.18" sheetId="78" r:id="rId75"/>
    <sheet name="Week of 7.9.18" sheetId="79" r:id="rId76"/>
    <sheet name="Week of 7.16.18" sheetId="80" r:id="rId77"/>
    <sheet name="Week of 7.23.18" sheetId="81" r:id="rId78"/>
    <sheet name="Week of 7.30.18" sheetId="83" r:id="rId79"/>
    <sheet name="Week of 8.6.18" sheetId="85" r:id="rId80"/>
    <sheet name="Week of 8.13.18" sheetId="86" r:id="rId81"/>
    <sheet name="Week of 8.20.18" sheetId="87" r:id="rId82"/>
    <sheet name="Week 8.27.18" sheetId="88" r:id="rId83"/>
    <sheet name="Week of 9.3.18" sheetId="89" r:id="rId84"/>
    <sheet name="Week of 9.10.18" sheetId="90" r:id="rId85"/>
    <sheet name="Week of 9.17.18" sheetId="91" r:id="rId86"/>
    <sheet name="Week of 9.24.18" sheetId="92" r:id="rId87"/>
    <sheet name="Week of 10.1.18" sheetId="93" r:id="rId88"/>
    <sheet name="Week of 10.8.18" sheetId="94" r:id="rId89"/>
    <sheet name="Week of 10.15.18" sheetId="95" r:id="rId90"/>
    <sheet name="Week of 10.22.18" sheetId="96" r:id="rId91"/>
    <sheet name="Week of 10.29.18" sheetId="97" r:id="rId92"/>
    <sheet name="Week of 11.5.18" sheetId="98" r:id="rId93"/>
    <sheet name="Week of 11.26.18" sheetId="99" r:id="rId94"/>
    <sheet name="Week of 12.3.18" sheetId="100" r:id="rId95"/>
    <sheet name="Week of 12.10.18" sheetId="102" r:id="rId96"/>
    <sheet name="Week of 12.17.18" sheetId="103" r:id="rId97"/>
    <sheet name="Week of 1.7.19" sheetId="104" r:id="rId98"/>
    <sheet name="Week of 1.14.19" sheetId="105" r:id="rId99"/>
    <sheet name="Week of 1.21.19" sheetId="106" r:id="rId100"/>
    <sheet name="Week of 1.28.19" sheetId="107" r:id="rId101"/>
    <sheet name="Week of 2.4.19" sheetId="108" r:id="rId102"/>
    <sheet name="Week of 2.11.19" sheetId="109" r:id="rId103"/>
    <sheet name="Week of 2.18.19" sheetId="110" r:id="rId104"/>
    <sheet name="Week of 2.25.19" sheetId="111" r:id="rId105"/>
    <sheet name="Week of 3.4.19" sheetId="112" r:id="rId106"/>
    <sheet name="Week of 3.18.19" sheetId="113" r:id="rId107"/>
    <sheet name="Week of 3.25.19" sheetId="114" r:id="rId108"/>
    <sheet name="Week of 4.1.19" sheetId="115" r:id="rId109"/>
    <sheet name="Week of 4.8.19" sheetId="116" r:id="rId110"/>
    <sheet name="Week of 4.15.19" sheetId="117" r:id="rId111"/>
    <sheet name="Week of 4.22.19" sheetId="118" r:id="rId112"/>
    <sheet name="Week of 4.29.19" sheetId="119" r:id="rId113"/>
    <sheet name="Week of 5.6.19" sheetId="120" r:id="rId114"/>
    <sheet name="Week of 5.13.19" sheetId="121" r:id="rId115"/>
    <sheet name="Week of 5.20.19" sheetId="122" r:id="rId116"/>
    <sheet name="Week of 6.3.19" sheetId="123" r:id="rId117"/>
    <sheet name="Week of 6.10.19" sheetId="124" r:id="rId118"/>
    <sheet name="Week of 6.17.19" sheetId="125" r:id="rId119"/>
    <sheet name="Week of 6.24.19" sheetId="126" r:id="rId120"/>
    <sheet name="Week of 7.1.19" sheetId="127" r:id="rId121"/>
    <sheet name="Week of 7.8.19" sheetId="128" r:id="rId122"/>
    <sheet name="Week of 7.15.19" sheetId="129" r:id="rId123"/>
    <sheet name="Week of 7.22.19" sheetId="132" r:id="rId124"/>
    <sheet name="Week 7.29.19" sheetId="133" r:id="rId125"/>
    <sheet name="Week of 8.5.19" sheetId="134" r:id="rId126"/>
    <sheet name="Week of 8.12.19" sheetId="135" r:id="rId127"/>
    <sheet name="Week of 8.19.19" sheetId="136" r:id="rId128"/>
    <sheet name="Subtle 3T MRI" sheetId="84" r:id="rId129"/>
    <sheet name="Prebiotic" sheetId="130" r:id="rId130"/>
    <sheet name="SUBTLE Not-Enrolled + Info" sheetId="131" r:id="rId131"/>
    <sheet name="Sensor Study" sheetId="101" r:id="rId132"/>
    <sheet name="iMSMS" sheetId="2" r:id="rId133"/>
    <sheet name="7T MRI" sheetId="82" r:id="rId134"/>
  </sheets>
  <definedNames>
    <definedName name="_xlnm._FilterDatabase" localSheetId="133" hidden="1">'7T MRI'!$1:$1048576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47" i="136" l="1"/>
  <c r="B346" i="136"/>
  <c r="B344" i="136"/>
  <c r="B341" i="136"/>
  <c r="B340" i="136"/>
  <c r="B337" i="136"/>
  <c r="B332" i="136"/>
  <c r="B331" i="136"/>
  <c r="J11" i="136"/>
  <c r="H11" i="136"/>
  <c r="G11" i="136"/>
  <c r="F11" i="136"/>
  <c r="D11" i="136"/>
  <c r="B11" i="136"/>
  <c r="I5" i="136"/>
  <c r="H5" i="136"/>
  <c r="G5" i="136"/>
  <c r="F5" i="136"/>
  <c r="D5" i="136"/>
  <c r="C5" i="136"/>
  <c r="B5" i="136"/>
  <c r="B347" i="135" l="1"/>
  <c r="B346" i="135"/>
  <c r="B341" i="135"/>
  <c r="B340" i="135"/>
  <c r="B337" i="135"/>
  <c r="B332" i="135"/>
  <c r="B344" i="135"/>
  <c r="B331" i="135"/>
  <c r="J11" i="135"/>
  <c r="H11" i="135"/>
  <c r="G11" i="135"/>
  <c r="F11" i="135"/>
  <c r="D11" i="135"/>
  <c r="B11" i="135"/>
  <c r="I5" i="135"/>
  <c r="H5" i="135"/>
  <c r="G5" i="135"/>
  <c r="F5" i="135"/>
  <c r="D5" i="135"/>
  <c r="C5" i="135"/>
  <c r="B5" i="135"/>
  <c r="B342" i="134" l="1"/>
  <c r="B338" i="134"/>
  <c r="B328" i="134"/>
  <c r="B327" i="134"/>
  <c r="B337" i="134"/>
  <c r="B336" i="134"/>
  <c r="B335" i="134"/>
  <c r="C42" i="134"/>
  <c r="B341" i="134"/>
  <c r="B339" i="134"/>
  <c r="B329" i="134"/>
  <c r="B326" i="134"/>
  <c r="J11" i="134"/>
  <c r="H11" i="134"/>
  <c r="G11" i="134"/>
  <c r="F11" i="134"/>
  <c r="D11" i="134"/>
  <c r="B11" i="134"/>
  <c r="I5" i="134"/>
  <c r="H5" i="134"/>
  <c r="G5" i="134"/>
  <c r="F5" i="134"/>
  <c r="D5" i="134"/>
  <c r="C5" i="134"/>
  <c r="B5" i="134"/>
  <c r="B342" i="133" l="1"/>
  <c r="B338" i="133"/>
  <c r="B335" i="133"/>
  <c r="B336" i="133"/>
  <c r="B329" i="133"/>
  <c r="B327" i="133"/>
  <c r="B341" i="133"/>
  <c r="B339" i="133"/>
  <c r="B326" i="133"/>
  <c r="J11" i="133"/>
  <c r="H11" i="133"/>
  <c r="G11" i="133"/>
  <c r="F11" i="133"/>
  <c r="D11" i="133"/>
  <c r="B11" i="133"/>
  <c r="I5" i="133"/>
  <c r="H5" i="133"/>
  <c r="G5" i="133"/>
  <c r="F5" i="133"/>
  <c r="D5" i="133"/>
  <c r="C5" i="133"/>
  <c r="B5" i="133"/>
  <c r="B329" i="132"/>
  <c r="B328" i="132"/>
  <c r="B327" i="132"/>
  <c r="B326" i="132"/>
  <c r="B342" i="132"/>
  <c r="B341" i="132"/>
  <c r="B339" i="132"/>
  <c r="B338" i="132"/>
  <c r="B336" i="132"/>
  <c r="B335" i="132"/>
  <c r="C54" i="132"/>
  <c r="J11" i="132"/>
  <c r="H11" i="132"/>
  <c r="G11" i="132"/>
  <c r="F11" i="132"/>
  <c r="D11" i="132"/>
  <c r="B11" i="132"/>
  <c r="I5" i="132"/>
  <c r="H5" i="132"/>
  <c r="G5" i="132"/>
  <c r="F5" i="132"/>
  <c r="D5" i="132"/>
  <c r="C5" i="132"/>
  <c r="B5" i="132"/>
  <c r="B332" i="129"/>
  <c r="B330" i="129"/>
  <c r="B327" i="129"/>
  <c r="B342" i="129"/>
  <c r="B341" i="129"/>
  <c r="B339" i="129"/>
  <c r="B336" i="129"/>
  <c r="B335" i="129"/>
  <c r="B5" i="129"/>
  <c r="B326" i="129"/>
  <c r="C54" i="129"/>
  <c r="J11" i="129"/>
  <c r="H11" i="129"/>
  <c r="G11" i="129"/>
  <c r="F11" i="129"/>
  <c r="D11" i="129"/>
  <c r="B11" i="129"/>
  <c r="I5" i="129"/>
  <c r="H5" i="129"/>
  <c r="G5" i="129"/>
  <c r="F5" i="129"/>
  <c r="D5" i="129"/>
  <c r="C5" i="129"/>
  <c r="B318" i="128"/>
  <c r="B319" i="128"/>
  <c r="B334" i="128"/>
  <c r="B328" i="128"/>
  <c r="B327" i="128"/>
  <c r="C54" i="128"/>
  <c r="J11" i="128"/>
  <c r="H11" i="128"/>
  <c r="G11" i="128"/>
  <c r="F11" i="128"/>
  <c r="D11" i="128"/>
  <c r="B11" i="128"/>
  <c r="I5" i="128"/>
  <c r="H5" i="128"/>
  <c r="G5" i="128"/>
  <c r="F5" i="128"/>
  <c r="D5" i="128"/>
  <c r="C5" i="128"/>
  <c r="B5" i="128"/>
  <c r="B334" i="127"/>
  <c r="B328" i="127"/>
  <c r="C54" i="127"/>
  <c r="J11" i="127"/>
  <c r="H11" i="127"/>
  <c r="G11" i="127"/>
  <c r="F11" i="127"/>
  <c r="D11" i="127"/>
  <c r="B11" i="127"/>
  <c r="I5" i="127"/>
  <c r="H5" i="127"/>
  <c r="G5" i="127"/>
  <c r="F5" i="127"/>
  <c r="D5" i="127"/>
  <c r="C5" i="127"/>
  <c r="B5" i="127"/>
  <c r="B334" i="126"/>
  <c r="B328" i="126"/>
  <c r="C54" i="126"/>
  <c r="J11" i="126"/>
  <c r="H11" i="126"/>
  <c r="G11" i="126"/>
  <c r="F11" i="126"/>
  <c r="D11" i="126"/>
  <c r="B11" i="126"/>
  <c r="I5" i="126"/>
  <c r="H5" i="126"/>
  <c r="G5" i="126"/>
  <c r="F5" i="126"/>
  <c r="D5" i="126"/>
  <c r="C5" i="126"/>
  <c r="B5" i="126"/>
  <c r="B326" i="125"/>
  <c r="B324" i="125"/>
  <c r="B321" i="125"/>
  <c r="B320" i="125"/>
  <c r="B317" i="125"/>
  <c r="B315" i="125"/>
  <c r="B312" i="125"/>
  <c r="D54" i="125"/>
  <c r="C54" i="125"/>
  <c r="J11" i="125"/>
  <c r="H11" i="125"/>
  <c r="G11" i="125"/>
  <c r="F11" i="125"/>
  <c r="D11" i="125"/>
  <c r="B11" i="125"/>
  <c r="I5" i="125"/>
  <c r="H5" i="125"/>
  <c r="G5" i="125"/>
  <c r="F5" i="125"/>
  <c r="E5" i="125"/>
  <c r="D5" i="125"/>
  <c r="C5" i="125"/>
  <c r="B5" i="125"/>
  <c r="B320" i="124"/>
  <c r="B311" i="124"/>
  <c r="B11" i="124"/>
  <c r="D54" i="124"/>
  <c r="C54" i="124"/>
  <c r="K11" i="124"/>
  <c r="J11" i="124"/>
  <c r="H11" i="124"/>
  <c r="G11" i="124"/>
  <c r="F11" i="124"/>
  <c r="D11" i="124"/>
  <c r="I5" i="124"/>
  <c r="H5" i="124"/>
  <c r="G5" i="124"/>
  <c r="F5" i="124"/>
  <c r="E5" i="124"/>
  <c r="D5" i="124"/>
  <c r="C5" i="124"/>
  <c r="B5" i="124"/>
  <c r="B310" i="123"/>
  <c r="B325" i="123"/>
  <c r="B324" i="123"/>
  <c r="B319" i="123"/>
  <c r="D54" i="123"/>
  <c r="C54" i="123"/>
  <c r="K11" i="123"/>
  <c r="J11" i="123"/>
  <c r="I11" i="123"/>
  <c r="H11" i="123"/>
  <c r="G11" i="123"/>
  <c r="F11" i="123"/>
  <c r="E11" i="123"/>
  <c r="D11" i="123"/>
  <c r="C11" i="123"/>
  <c r="B11" i="123"/>
  <c r="I5" i="123"/>
  <c r="H5" i="123"/>
  <c r="G5" i="123"/>
  <c r="F5" i="123"/>
  <c r="E5" i="123"/>
  <c r="D5" i="123"/>
  <c r="C5" i="123"/>
  <c r="B5" i="123"/>
  <c r="B308" i="122"/>
  <c r="B303" i="122"/>
  <c r="B317" i="122"/>
  <c r="B312" i="122"/>
  <c r="D54" i="122"/>
  <c r="C54" i="122"/>
  <c r="K11" i="122"/>
  <c r="J11" i="122"/>
  <c r="I11" i="122"/>
  <c r="H11" i="122"/>
  <c r="G11" i="122"/>
  <c r="F11" i="122"/>
  <c r="E11" i="122"/>
  <c r="D11" i="122"/>
  <c r="C11" i="122"/>
  <c r="B11" i="122"/>
  <c r="I5" i="122"/>
  <c r="H5" i="122"/>
  <c r="G5" i="122"/>
  <c r="F5" i="122"/>
  <c r="E5" i="122"/>
  <c r="D5" i="122"/>
  <c r="C5" i="122"/>
  <c r="B5" i="122"/>
  <c r="B301" i="121"/>
  <c r="B300" i="121"/>
  <c r="B315" i="121"/>
  <c r="B310" i="121"/>
  <c r="B309" i="121"/>
  <c r="D54" i="121"/>
  <c r="C54" i="121"/>
  <c r="K11" i="121"/>
  <c r="J11" i="121"/>
  <c r="I11" i="121"/>
  <c r="H11" i="121"/>
  <c r="G11" i="121"/>
  <c r="F11" i="121"/>
  <c r="E11" i="121"/>
  <c r="D11" i="121"/>
  <c r="C11" i="121"/>
  <c r="B11" i="121"/>
  <c r="I5" i="121"/>
  <c r="H5" i="121"/>
  <c r="G5" i="121"/>
  <c r="F5" i="121"/>
  <c r="E5" i="121"/>
  <c r="D5" i="121"/>
  <c r="C5" i="121"/>
  <c r="B5" i="121"/>
  <c r="B299" i="120"/>
  <c r="B314" i="120"/>
  <c r="B308" i="120"/>
  <c r="D54" i="120"/>
  <c r="C54" i="120"/>
  <c r="K11" i="120"/>
  <c r="J11" i="120"/>
  <c r="I11" i="120"/>
  <c r="H11" i="120"/>
  <c r="G11" i="120"/>
  <c r="F11" i="120"/>
  <c r="E11" i="120"/>
  <c r="D11" i="120"/>
  <c r="C11" i="120"/>
  <c r="B11" i="120"/>
  <c r="I5" i="120"/>
  <c r="H5" i="120"/>
  <c r="G5" i="120"/>
  <c r="F5" i="120"/>
  <c r="E5" i="120"/>
  <c r="D5" i="120"/>
  <c r="C5" i="120"/>
  <c r="B5" i="120"/>
  <c r="B302" i="119"/>
  <c r="B297" i="119"/>
  <c r="B296" i="119"/>
  <c r="B312" i="119"/>
  <c r="B311" i="119"/>
  <c r="B306" i="119"/>
  <c r="B305" i="119"/>
  <c r="D54" i="119"/>
  <c r="C54" i="119"/>
  <c r="K11" i="119"/>
  <c r="J11" i="119"/>
  <c r="I11" i="119"/>
  <c r="H11" i="119"/>
  <c r="G11" i="119"/>
  <c r="F11" i="119"/>
  <c r="E11" i="119"/>
  <c r="D11" i="119"/>
  <c r="C11" i="119"/>
  <c r="B11" i="119"/>
  <c r="I5" i="119"/>
  <c r="H5" i="119"/>
  <c r="G5" i="119"/>
  <c r="F5" i="119"/>
  <c r="E5" i="119"/>
  <c r="D5" i="119"/>
  <c r="C5" i="119"/>
  <c r="B5" i="119"/>
  <c r="B297" i="118"/>
  <c r="B295" i="118"/>
  <c r="B294" i="118"/>
  <c r="B310" i="118"/>
  <c r="B306" i="118"/>
  <c r="B304" i="118"/>
  <c r="B303" i="118"/>
  <c r="D54" i="118"/>
  <c r="C54" i="118"/>
  <c r="K11" i="118"/>
  <c r="J11" i="118"/>
  <c r="I11" i="118"/>
  <c r="H11" i="118"/>
  <c r="G11" i="118"/>
  <c r="F11" i="118"/>
  <c r="E11" i="118"/>
  <c r="D11" i="118"/>
  <c r="C11" i="118"/>
  <c r="B11" i="118"/>
  <c r="I5" i="118"/>
  <c r="H5" i="118"/>
  <c r="G5" i="118"/>
  <c r="F5" i="118"/>
  <c r="E5" i="118"/>
  <c r="D5" i="118"/>
  <c r="C5" i="118"/>
  <c r="B5" i="118"/>
  <c r="B293" i="117"/>
  <c r="B292" i="117"/>
  <c r="B308" i="117"/>
  <c r="B302" i="117"/>
  <c r="B301" i="117"/>
  <c r="D54" i="117"/>
  <c r="C54" i="117"/>
  <c r="K11" i="117"/>
  <c r="J11" i="117"/>
  <c r="I11" i="117"/>
  <c r="H11" i="117"/>
  <c r="G11" i="117"/>
  <c r="F11" i="117"/>
  <c r="E11" i="117"/>
  <c r="D11" i="117"/>
  <c r="C11" i="117"/>
  <c r="B11" i="117"/>
  <c r="I5" i="117"/>
  <c r="H5" i="117"/>
  <c r="G5" i="117"/>
  <c r="F5" i="117"/>
  <c r="E5" i="117"/>
  <c r="D5" i="117"/>
  <c r="C5" i="117"/>
  <c r="B5" i="117"/>
  <c r="B291" i="116"/>
  <c r="B300" i="116"/>
  <c r="B306" i="116"/>
  <c r="E11" i="116"/>
  <c r="D54" i="116"/>
  <c r="C54" i="116"/>
  <c r="K11" i="116"/>
  <c r="J11" i="116"/>
  <c r="I11" i="116"/>
  <c r="H11" i="116"/>
  <c r="G11" i="116"/>
  <c r="F11" i="116"/>
  <c r="D11" i="116"/>
  <c r="C11" i="116"/>
  <c r="B11" i="116"/>
  <c r="I5" i="116"/>
  <c r="H5" i="116"/>
  <c r="G5" i="116"/>
  <c r="F5" i="116"/>
  <c r="E5" i="116"/>
  <c r="D5" i="116"/>
  <c r="C5" i="116"/>
  <c r="B5" i="116"/>
  <c r="C37" i="115"/>
  <c r="E37" i="115"/>
  <c r="D37" i="115"/>
  <c r="E37" i="114"/>
  <c r="D37" i="114"/>
  <c r="B297" i="115"/>
  <c r="B304" i="115"/>
  <c r="B288" i="115"/>
  <c r="D54" i="115"/>
  <c r="C54" i="115"/>
  <c r="D31" i="115"/>
  <c r="K11" i="115"/>
  <c r="J11" i="115"/>
  <c r="I11" i="115"/>
  <c r="H11" i="115"/>
  <c r="G11" i="115"/>
  <c r="F11" i="115"/>
  <c r="E11" i="115"/>
  <c r="D11" i="115"/>
  <c r="C11" i="115"/>
  <c r="B11" i="115"/>
  <c r="I5" i="115"/>
  <c r="H5" i="115"/>
  <c r="G5" i="115"/>
  <c r="F5" i="115"/>
  <c r="E5" i="115"/>
  <c r="D5" i="115"/>
  <c r="C5" i="115"/>
  <c r="B5" i="115"/>
  <c r="B287" i="114"/>
  <c r="B302" i="114"/>
  <c r="B296" i="114"/>
  <c r="B295" i="114"/>
  <c r="B286" i="114"/>
  <c r="D54" i="114"/>
  <c r="C54" i="114"/>
  <c r="D31" i="114"/>
  <c r="K11" i="114"/>
  <c r="J11" i="114"/>
  <c r="I11" i="114"/>
  <c r="H11" i="114"/>
  <c r="G11" i="114"/>
  <c r="F11" i="114"/>
  <c r="E11" i="114"/>
  <c r="D11" i="114"/>
  <c r="C11" i="114"/>
  <c r="B11" i="114"/>
  <c r="I5" i="114"/>
  <c r="H5" i="114"/>
  <c r="G5" i="114"/>
  <c r="F5" i="114"/>
  <c r="E5" i="114"/>
  <c r="D5" i="114"/>
  <c r="C5" i="114"/>
  <c r="B5" i="114"/>
  <c r="B284" i="113"/>
  <c r="B285" i="113"/>
  <c r="B294" i="113"/>
  <c r="B293" i="113"/>
  <c r="D54" i="113"/>
  <c r="C54" i="113"/>
  <c r="E37" i="113"/>
  <c r="D37" i="113"/>
  <c r="D31" i="113"/>
  <c r="K11" i="113"/>
  <c r="J11" i="113"/>
  <c r="I11" i="113"/>
  <c r="H11" i="113"/>
  <c r="G11" i="113"/>
  <c r="F11" i="113"/>
  <c r="E11" i="113"/>
  <c r="D11" i="113"/>
  <c r="C11" i="113"/>
  <c r="B11" i="113"/>
  <c r="I5" i="113"/>
  <c r="H5" i="113"/>
  <c r="G5" i="113"/>
  <c r="F5" i="113"/>
  <c r="E5" i="113"/>
  <c r="D5" i="113"/>
  <c r="C5" i="113"/>
  <c r="B5" i="113"/>
  <c r="B282" i="112"/>
  <c r="B283" i="112"/>
  <c r="B288" i="112"/>
  <c r="B297" i="112"/>
  <c r="B292" i="112"/>
  <c r="B291" i="112"/>
  <c r="D54" i="112"/>
  <c r="C54" i="112"/>
  <c r="E37" i="112"/>
  <c r="D37" i="112"/>
  <c r="D31" i="112"/>
  <c r="K11" i="112"/>
  <c r="J11" i="112"/>
  <c r="I11" i="112"/>
  <c r="H11" i="112"/>
  <c r="G11" i="112"/>
  <c r="F11" i="112"/>
  <c r="E11" i="112"/>
  <c r="D11" i="112"/>
  <c r="C11" i="112"/>
  <c r="B11" i="112"/>
  <c r="I5" i="112"/>
  <c r="H5" i="112"/>
  <c r="G5" i="112"/>
  <c r="F5" i="112"/>
  <c r="E5" i="112"/>
  <c r="D5" i="112"/>
  <c r="C5" i="112"/>
  <c r="B5" i="112"/>
  <c r="B281" i="111"/>
  <c r="K11" i="111"/>
  <c r="J11" i="111"/>
  <c r="B290" i="111"/>
  <c r="D54" i="111"/>
  <c r="C54" i="111"/>
  <c r="E37" i="111"/>
  <c r="D37" i="111"/>
  <c r="D31" i="111"/>
  <c r="I11" i="111"/>
  <c r="H11" i="111"/>
  <c r="G11" i="111"/>
  <c r="F11" i="111"/>
  <c r="E11" i="111"/>
  <c r="D11" i="111"/>
  <c r="C11" i="111"/>
  <c r="B11" i="111"/>
  <c r="I5" i="111"/>
  <c r="H5" i="111"/>
  <c r="G5" i="111"/>
  <c r="F5" i="111"/>
  <c r="E5" i="111"/>
  <c r="D5" i="111"/>
  <c r="C5" i="111"/>
  <c r="B5" i="111"/>
  <c r="B279" i="110"/>
  <c r="B277" i="110"/>
  <c r="B278" i="110"/>
  <c r="B288" i="110"/>
  <c r="B287" i="110"/>
  <c r="B286" i="110"/>
  <c r="B293" i="110"/>
  <c r="D53" i="110"/>
  <c r="C53" i="110"/>
  <c r="E36" i="110"/>
  <c r="D36" i="110"/>
  <c r="D30" i="110"/>
  <c r="I11" i="110"/>
  <c r="H11" i="110"/>
  <c r="G11" i="110"/>
  <c r="F11" i="110"/>
  <c r="E11" i="110"/>
  <c r="D11" i="110"/>
  <c r="C11" i="110"/>
  <c r="B11" i="110"/>
  <c r="I5" i="110"/>
  <c r="H5" i="110"/>
  <c r="G5" i="110"/>
  <c r="F5" i="110"/>
  <c r="E5" i="110"/>
  <c r="D5" i="110"/>
  <c r="C5" i="110"/>
  <c r="B5" i="110"/>
  <c r="B276" i="109"/>
  <c r="B285" i="109"/>
  <c r="B284" i="109"/>
  <c r="B275" i="109"/>
  <c r="D53" i="109"/>
  <c r="C53" i="109"/>
  <c r="E36" i="109"/>
  <c r="D36" i="109"/>
  <c r="D30" i="109"/>
  <c r="I11" i="109"/>
  <c r="H11" i="109"/>
  <c r="G11" i="109"/>
  <c r="F11" i="109"/>
  <c r="E11" i="109"/>
  <c r="D11" i="109"/>
  <c r="C11" i="109"/>
  <c r="B11" i="109"/>
  <c r="I5" i="109"/>
  <c r="H5" i="109"/>
  <c r="G5" i="109"/>
  <c r="F5" i="109"/>
  <c r="E5" i="109"/>
  <c r="D5" i="109"/>
  <c r="C5" i="109"/>
  <c r="B5" i="109"/>
  <c r="B279" i="108"/>
  <c r="B274" i="108"/>
  <c r="B283" i="108"/>
  <c r="B289" i="108"/>
  <c r="B288" i="108"/>
  <c r="B282" i="108"/>
  <c r="B273" i="108"/>
  <c r="D53" i="108"/>
  <c r="C53" i="108"/>
  <c r="E36" i="108"/>
  <c r="D36" i="108"/>
  <c r="D30" i="108"/>
  <c r="I11" i="108"/>
  <c r="H11" i="108"/>
  <c r="G11" i="108"/>
  <c r="F11" i="108"/>
  <c r="E11" i="108"/>
  <c r="D11" i="108"/>
  <c r="C11" i="108"/>
  <c r="B11" i="108"/>
  <c r="I5" i="108"/>
  <c r="H5" i="108"/>
  <c r="G5" i="108"/>
  <c r="F5" i="108"/>
  <c r="E5" i="108"/>
  <c r="D5" i="108"/>
  <c r="C5" i="108"/>
  <c r="B5" i="108"/>
  <c r="B280" i="107"/>
  <c r="B271" i="107"/>
  <c r="D53" i="107"/>
  <c r="C53" i="107"/>
  <c r="E36" i="107"/>
  <c r="D36" i="107"/>
  <c r="D30" i="107"/>
  <c r="I11" i="107"/>
  <c r="H11" i="107"/>
  <c r="G11" i="107"/>
  <c r="F11" i="107"/>
  <c r="E11" i="107"/>
  <c r="D11" i="107"/>
  <c r="C11" i="107"/>
  <c r="B11" i="107"/>
  <c r="I5" i="107"/>
  <c r="H5" i="107"/>
  <c r="G5" i="107"/>
  <c r="F5" i="107"/>
  <c r="E5" i="107"/>
  <c r="D5" i="107"/>
  <c r="C5" i="107"/>
  <c r="B5" i="107"/>
  <c r="B271" i="106"/>
  <c r="B270" i="106"/>
  <c r="B269" i="106"/>
  <c r="B280" i="106"/>
  <c r="B279" i="106"/>
  <c r="D53" i="106"/>
  <c r="C53" i="106"/>
  <c r="E36" i="106"/>
  <c r="D36" i="106"/>
  <c r="D30" i="106"/>
  <c r="I11" i="106"/>
  <c r="H11" i="106"/>
  <c r="G11" i="106"/>
  <c r="F11" i="106"/>
  <c r="E11" i="106"/>
  <c r="D11" i="106"/>
  <c r="C11" i="106"/>
  <c r="B11" i="106"/>
  <c r="I5" i="106"/>
  <c r="H5" i="106"/>
  <c r="G5" i="106"/>
  <c r="F5" i="106"/>
  <c r="E5" i="106"/>
  <c r="D5" i="106"/>
  <c r="C5" i="106"/>
  <c r="B5" i="106"/>
  <c r="B268" i="105"/>
  <c r="B273" i="105"/>
  <c r="B282" i="105"/>
  <c r="B277" i="105"/>
  <c r="D53" i="105"/>
  <c r="C53" i="105"/>
  <c r="E36" i="105"/>
  <c r="D36" i="105"/>
  <c r="C36" i="105"/>
  <c r="B36" i="105"/>
  <c r="D30" i="105"/>
  <c r="B30" i="105"/>
  <c r="I11" i="105"/>
  <c r="H11" i="105"/>
  <c r="G11" i="105"/>
  <c r="F11" i="105"/>
  <c r="E11" i="105"/>
  <c r="D11" i="105"/>
  <c r="C11" i="105"/>
  <c r="B11" i="105"/>
  <c r="I5" i="105"/>
  <c r="H5" i="105"/>
  <c r="G5" i="105"/>
  <c r="F5" i="105"/>
  <c r="E5" i="105"/>
  <c r="D5" i="105"/>
  <c r="C5" i="105"/>
  <c r="B5" i="105"/>
  <c r="B272" i="104"/>
  <c r="B267" i="104"/>
  <c r="B281" i="104"/>
  <c r="B276" i="104"/>
  <c r="D53" i="104"/>
  <c r="C53" i="104"/>
  <c r="E36" i="104"/>
  <c r="D36" i="104"/>
  <c r="C36" i="104"/>
  <c r="B36" i="104"/>
  <c r="D30" i="104"/>
  <c r="B30" i="104"/>
  <c r="I11" i="104"/>
  <c r="H11" i="104"/>
  <c r="G11" i="104"/>
  <c r="F11" i="104"/>
  <c r="E11" i="104"/>
  <c r="D11" i="104"/>
  <c r="C11" i="104"/>
  <c r="B11" i="104"/>
  <c r="I5" i="104"/>
  <c r="H5" i="104"/>
  <c r="G5" i="104"/>
  <c r="F5" i="104"/>
  <c r="E5" i="104"/>
  <c r="D5" i="104"/>
  <c r="C5" i="104"/>
  <c r="B5" i="104"/>
  <c r="A269" i="103"/>
  <c r="A279" i="103"/>
  <c r="A278" i="103"/>
  <c r="A274" i="103"/>
  <c r="A273" i="103"/>
  <c r="C53" i="103"/>
  <c r="B53" i="103"/>
  <c r="D36" i="103"/>
  <c r="C36" i="103"/>
  <c r="B36" i="103"/>
  <c r="A36" i="103"/>
  <c r="C30" i="103"/>
  <c r="A30" i="103"/>
  <c r="H11" i="103"/>
  <c r="G11" i="103"/>
  <c r="F11" i="103"/>
  <c r="E11" i="103"/>
  <c r="D11" i="103"/>
  <c r="C11" i="103"/>
  <c r="B11" i="103"/>
  <c r="A11" i="103"/>
  <c r="H5" i="103"/>
  <c r="G5" i="103"/>
  <c r="F5" i="103"/>
  <c r="E5" i="103"/>
  <c r="D5" i="103"/>
  <c r="C5" i="103"/>
  <c r="B5" i="103"/>
  <c r="A5" i="103"/>
  <c r="B262" i="102"/>
  <c r="B277" i="102"/>
  <c r="B271" i="102"/>
  <c r="B270" i="102"/>
  <c r="B261" i="102"/>
  <c r="C53" i="102"/>
  <c r="D53" i="102"/>
  <c r="E36" i="102"/>
  <c r="D36" i="102"/>
  <c r="C36" i="102"/>
  <c r="B36" i="102"/>
  <c r="D30" i="102"/>
  <c r="B30" i="102"/>
  <c r="I11" i="102"/>
  <c r="H11" i="102"/>
  <c r="G11" i="102"/>
  <c r="F11" i="102"/>
  <c r="E11" i="102"/>
  <c r="D11" i="102"/>
  <c r="C11" i="102"/>
  <c r="B11" i="102"/>
  <c r="I5" i="102"/>
  <c r="H5" i="102"/>
  <c r="G5" i="102"/>
  <c r="F5" i="102"/>
  <c r="E5" i="102"/>
  <c r="D5" i="102"/>
  <c r="C5" i="102"/>
  <c r="B5" i="102"/>
  <c r="B260" i="100"/>
  <c r="B262" i="100"/>
  <c r="B265" i="100"/>
  <c r="B263" i="100"/>
  <c r="B274" i="100"/>
  <c r="B275" i="100"/>
  <c r="B272" i="100"/>
  <c r="B271" i="100"/>
  <c r="B269" i="100"/>
  <c r="B268" i="100"/>
  <c r="B259" i="100"/>
  <c r="D53" i="100"/>
  <c r="E36" i="100"/>
  <c r="D36" i="100"/>
  <c r="C36" i="100"/>
  <c r="B36" i="100"/>
  <c r="D30" i="100"/>
  <c r="B30" i="100"/>
  <c r="I11" i="100"/>
  <c r="H11" i="100"/>
  <c r="G11" i="100"/>
  <c r="F11" i="100"/>
  <c r="E11" i="100"/>
  <c r="D11" i="100"/>
  <c r="C11" i="100"/>
  <c r="B11" i="100"/>
  <c r="I5" i="100"/>
  <c r="H5" i="100"/>
  <c r="G5" i="100"/>
  <c r="F5" i="100"/>
  <c r="E5" i="100"/>
  <c r="D5" i="100"/>
  <c r="C5" i="100"/>
  <c r="B5" i="100"/>
  <c r="B261" i="99"/>
  <c r="B257" i="99"/>
  <c r="B271" i="99"/>
  <c r="B269" i="99"/>
  <c r="B265" i="99"/>
  <c r="D53" i="99"/>
  <c r="E36" i="99"/>
  <c r="D36" i="99"/>
  <c r="C36" i="99"/>
  <c r="B36" i="99"/>
  <c r="D30" i="99"/>
  <c r="B30" i="99"/>
  <c r="I11" i="99"/>
  <c r="H11" i="99"/>
  <c r="G11" i="99"/>
  <c r="F11" i="99"/>
  <c r="E11" i="99"/>
  <c r="D11" i="99"/>
  <c r="C11" i="99"/>
  <c r="B11" i="99"/>
  <c r="I5" i="99"/>
  <c r="H5" i="99"/>
  <c r="G5" i="99"/>
  <c r="F5" i="99"/>
  <c r="E5" i="99"/>
  <c r="D5" i="99"/>
  <c r="C5" i="99"/>
  <c r="B5" i="99"/>
  <c r="B270" i="98"/>
  <c r="D53" i="98"/>
  <c r="E36" i="98"/>
  <c r="D36" i="98"/>
  <c r="C36" i="98"/>
  <c r="B36" i="98"/>
  <c r="D30" i="98"/>
  <c r="B30" i="98"/>
  <c r="I11" i="98"/>
  <c r="H11" i="98"/>
  <c r="G11" i="98"/>
  <c r="F11" i="98"/>
  <c r="E11" i="98"/>
  <c r="D11" i="98"/>
  <c r="C11" i="98"/>
  <c r="B11" i="98"/>
  <c r="I5" i="98"/>
  <c r="H5" i="98"/>
  <c r="G5" i="98"/>
  <c r="F5" i="98"/>
  <c r="E5" i="98"/>
  <c r="D5" i="98"/>
  <c r="C5" i="98"/>
  <c r="B5" i="98"/>
  <c r="D53" i="97"/>
  <c r="E36" i="97"/>
  <c r="D36" i="97"/>
  <c r="C36" i="97"/>
  <c r="B36" i="97"/>
  <c r="D30" i="97"/>
  <c r="B30" i="97"/>
  <c r="I11" i="97"/>
  <c r="H11" i="97"/>
  <c r="G11" i="97"/>
  <c r="F11" i="97"/>
  <c r="E11" i="97"/>
  <c r="D11" i="97"/>
  <c r="C11" i="97"/>
  <c r="B11" i="97"/>
  <c r="I5" i="97"/>
  <c r="H5" i="97"/>
  <c r="G5" i="97"/>
  <c r="F5" i="97"/>
  <c r="E5" i="97"/>
  <c r="D5" i="97"/>
  <c r="C5" i="97"/>
  <c r="B5" i="97"/>
  <c r="B250" i="96"/>
  <c r="B249" i="96"/>
  <c r="B258" i="96"/>
  <c r="B257" i="96"/>
  <c r="B263" i="96"/>
  <c r="D53" i="96"/>
  <c r="E36" i="96"/>
  <c r="D36" i="96"/>
  <c r="C36" i="96"/>
  <c r="B36" i="96"/>
  <c r="D30" i="96"/>
  <c r="B30" i="96"/>
  <c r="I11" i="96"/>
  <c r="H11" i="96"/>
  <c r="G11" i="96"/>
  <c r="F11" i="96"/>
  <c r="E11" i="96"/>
  <c r="D11" i="96"/>
  <c r="C11" i="96"/>
  <c r="B11" i="96"/>
  <c r="I5" i="96"/>
  <c r="H5" i="96"/>
  <c r="G5" i="96"/>
  <c r="F5" i="96"/>
  <c r="E5" i="96"/>
  <c r="D5" i="96"/>
  <c r="C5" i="96"/>
  <c r="B5" i="96"/>
  <c r="B252" i="95"/>
  <c r="B250" i="95"/>
  <c r="B261" i="95"/>
  <c r="B260" i="95"/>
  <c r="B258" i="95"/>
  <c r="B255" i="95"/>
  <c r="B247" i="95"/>
  <c r="D53" i="95"/>
  <c r="E36" i="95"/>
  <c r="D36" i="95"/>
  <c r="C36" i="95"/>
  <c r="B36" i="95"/>
  <c r="D30" i="95"/>
  <c r="B30" i="95"/>
  <c r="I11" i="95"/>
  <c r="H11" i="95"/>
  <c r="G11" i="95"/>
  <c r="F11" i="95"/>
  <c r="E11" i="95"/>
  <c r="D11" i="95"/>
  <c r="C11" i="95"/>
  <c r="B11" i="95"/>
  <c r="I5" i="95"/>
  <c r="H5" i="95"/>
  <c r="G5" i="95"/>
  <c r="F5" i="95"/>
  <c r="E5" i="95"/>
  <c r="D5" i="95"/>
  <c r="C5" i="95"/>
  <c r="B5" i="95"/>
  <c r="B259" i="94"/>
  <c r="I11" i="94"/>
  <c r="D53" i="94"/>
  <c r="E36" i="94"/>
  <c r="D36" i="94"/>
  <c r="C36" i="94"/>
  <c r="B36" i="94"/>
  <c r="D30" i="94"/>
  <c r="B30" i="94"/>
  <c r="H11" i="94"/>
  <c r="G11" i="94"/>
  <c r="F11" i="94"/>
  <c r="E11" i="94"/>
  <c r="D11" i="94"/>
  <c r="C11" i="94"/>
  <c r="B11" i="94"/>
  <c r="I5" i="94"/>
  <c r="H5" i="94"/>
  <c r="G5" i="94"/>
  <c r="F5" i="94"/>
  <c r="E5" i="94"/>
  <c r="D5" i="94"/>
  <c r="C5" i="94"/>
  <c r="B5" i="94"/>
  <c r="B243" i="93"/>
  <c r="B248" i="93"/>
  <c r="B244" i="93"/>
  <c r="B257" i="93"/>
  <c r="B256" i="93"/>
  <c r="B252" i="93"/>
  <c r="B251" i="93"/>
  <c r="B255" i="93"/>
  <c r="D53" i="93"/>
  <c r="E36" i="93"/>
  <c r="D36" i="93"/>
  <c r="C36" i="93"/>
  <c r="B36" i="93"/>
  <c r="D30" i="93"/>
  <c r="B30" i="93"/>
  <c r="H11" i="93"/>
  <c r="G11" i="93"/>
  <c r="F11" i="93"/>
  <c r="E11" i="93"/>
  <c r="D11" i="93"/>
  <c r="C11" i="93"/>
  <c r="B11" i="93"/>
  <c r="I5" i="93"/>
  <c r="H5" i="93"/>
  <c r="G5" i="93"/>
  <c r="F5" i="93"/>
  <c r="E5" i="93"/>
  <c r="D5" i="93"/>
  <c r="C5" i="93"/>
  <c r="B5" i="93"/>
  <c r="I5" i="92"/>
  <c r="B253" i="92"/>
  <c r="D53" i="92"/>
  <c r="E36" i="92"/>
  <c r="D36" i="92"/>
  <c r="C36" i="92"/>
  <c r="B36" i="92"/>
  <c r="D30" i="92"/>
  <c r="B30" i="92"/>
  <c r="H11" i="92"/>
  <c r="G11" i="92"/>
  <c r="F11" i="92"/>
  <c r="E11" i="92"/>
  <c r="D11" i="92"/>
  <c r="C11" i="92"/>
  <c r="B11" i="92"/>
  <c r="H5" i="92"/>
  <c r="G5" i="92"/>
  <c r="F5" i="92"/>
  <c r="E5" i="92"/>
  <c r="D5" i="92"/>
  <c r="C5" i="92"/>
  <c r="B5" i="92"/>
  <c r="B253" i="91"/>
  <c r="B252" i="91"/>
  <c r="B247" i="91"/>
  <c r="B239" i="91"/>
  <c r="B244" i="91"/>
  <c r="B251" i="91"/>
  <c r="D53" i="91"/>
  <c r="E36" i="91"/>
  <c r="D36" i="91"/>
  <c r="C36" i="91"/>
  <c r="B36" i="91"/>
  <c r="D30" i="91"/>
  <c r="B30" i="91"/>
  <c r="H11" i="91"/>
  <c r="G11" i="91"/>
  <c r="F11" i="91"/>
  <c r="E11" i="91"/>
  <c r="D11" i="91"/>
  <c r="C11" i="91"/>
  <c r="B11" i="91"/>
  <c r="I5" i="91"/>
  <c r="H5" i="91"/>
  <c r="G5" i="91"/>
  <c r="F5" i="91"/>
  <c r="E5" i="91"/>
  <c r="D5" i="91"/>
  <c r="C5" i="91"/>
  <c r="B5" i="91"/>
  <c r="B242" i="90"/>
  <c r="B238" i="90"/>
  <c r="B237" i="90"/>
  <c r="B250" i="90"/>
  <c r="B251" i="90"/>
  <c r="B246" i="90"/>
  <c r="B245" i="90"/>
  <c r="B249" i="90"/>
  <c r="D53" i="90"/>
  <c r="E36" i="90"/>
  <c r="D36" i="90"/>
  <c r="C36" i="90"/>
  <c r="B36" i="90"/>
  <c r="D30" i="90"/>
  <c r="B30" i="90"/>
  <c r="H11" i="90"/>
  <c r="G11" i="90"/>
  <c r="F11" i="90"/>
  <c r="E11" i="90"/>
  <c r="D11" i="90"/>
  <c r="C11" i="90"/>
  <c r="B11" i="90"/>
  <c r="I5" i="90"/>
  <c r="H5" i="90"/>
  <c r="G5" i="90"/>
  <c r="F5" i="90"/>
  <c r="E5" i="90"/>
  <c r="D5" i="90"/>
  <c r="C5" i="90"/>
  <c r="B5" i="90"/>
  <c r="B236" i="89"/>
  <c r="B249" i="89"/>
  <c r="B244" i="89"/>
  <c r="B247" i="89"/>
  <c r="D53" i="89"/>
  <c r="E36" i="89"/>
  <c r="D36" i="89"/>
  <c r="C36" i="89"/>
  <c r="B36" i="89"/>
  <c r="D30" i="89"/>
  <c r="B30" i="89"/>
  <c r="H11" i="89"/>
  <c r="G11" i="89"/>
  <c r="F11" i="89"/>
  <c r="E11" i="89"/>
  <c r="D11" i="89"/>
  <c r="C11" i="89"/>
  <c r="B11" i="89"/>
  <c r="I5" i="89"/>
  <c r="H5" i="89"/>
  <c r="G5" i="89"/>
  <c r="F5" i="89"/>
  <c r="E5" i="89"/>
  <c r="D5" i="89"/>
  <c r="C5" i="89"/>
  <c r="B5" i="89"/>
  <c r="B247" i="88"/>
  <c r="B245" i="88"/>
  <c r="B241" i="88"/>
  <c r="B233" i="88"/>
  <c r="B234" i="88"/>
  <c r="B242" i="88"/>
  <c r="D53" i="88"/>
  <c r="E36" i="88"/>
  <c r="D36" i="88"/>
  <c r="C36" i="88"/>
  <c r="B36" i="88"/>
  <c r="D30" i="88"/>
  <c r="B30" i="88"/>
  <c r="H11" i="88"/>
  <c r="G11" i="88"/>
  <c r="F11" i="88"/>
  <c r="E11" i="88"/>
  <c r="D11" i="88"/>
  <c r="C11" i="88"/>
  <c r="B11" i="88"/>
  <c r="I5" i="88"/>
  <c r="H5" i="88"/>
  <c r="G5" i="88"/>
  <c r="F5" i="88"/>
  <c r="E5" i="88"/>
  <c r="D5" i="88"/>
  <c r="C5" i="88"/>
  <c r="B5" i="88"/>
  <c r="C232" i="87"/>
  <c r="C231" i="87"/>
  <c r="C235" i="87"/>
  <c r="C245" i="87"/>
  <c r="C243" i="87"/>
  <c r="C240" i="87"/>
  <c r="C239" i="87"/>
  <c r="E53" i="87"/>
  <c r="D53" i="87"/>
  <c r="F36" i="87"/>
  <c r="E36" i="87"/>
  <c r="D36" i="87"/>
  <c r="C36" i="87"/>
  <c r="E30" i="87"/>
  <c r="C30" i="87"/>
  <c r="I11" i="87"/>
  <c r="H11" i="87"/>
  <c r="G11" i="87"/>
  <c r="F11" i="87"/>
  <c r="E11" i="87"/>
  <c r="D11" i="87"/>
  <c r="C11" i="87"/>
  <c r="J5" i="87"/>
  <c r="I5" i="87"/>
  <c r="H5" i="87"/>
  <c r="G5" i="87"/>
  <c r="F5" i="87"/>
  <c r="E5" i="87"/>
  <c r="D5" i="87"/>
  <c r="C5" i="87"/>
  <c r="C230" i="86"/>
  <c r="C229" i="86"/>
  <c r="C238" i="86"/>
  <c r="C237" i="86"/>
  <c r="E53" i="86"/>
  <c r="D53" i="86"/>
  <c r="F36" i="86"/>
  <c r="E36" i="86"/>
  <c r="D36" i="86"/>
  <c r="C36" i="86"/>
  <c r="E30" i="86"/>
  <c r="C30" i="86"/>
  <c r="I11" i="86"/>
  <c r="H11" i="86"/>
  <c r="G11" i="86"/>
  <c r="F11" i="86"/>
  <c r="E11" i="86"/>
  <c r="D11" i="86"/>
  <c r="C11" i="86"/>
  <c r="J5" i="86"/>
  <c r="I5" i="86"/>
  <c r="H5" i="86"/>
  <c r="G5" i="86"/>
  <c r="F5" i="86"/>
  <c r="E5" i="86"/>
  <c r="D5" i="86"/>
  <c r="C5" i="86"/>
  <c r="C231" i="85"/>
  <c r="C227" i="85"/>
  <c r="C228" i="85"/>
  <c r="C241" i="85"/>
  <c r="C239" i="85"/>
  <c r="C236" i="85"/>
  <c r="C235" i="85"/>
  <c r="C238" i="85"/>
  <c r="E53" i="85"/>
  <c r="D53" i="85"/>
  <c r="F36" i="85"/>
  <c r="E36" i="85"/>
  <c r="D36" i="85"/>
  <c r="C36" i="85"/>
  <c r="E30" i="85"/>
  <c r="C30" i="85"/>
  <c r="I11" i="85"/>
  <c r="H11" i="85"/>
  <c r="G11" i="85"/>
  <c r="F11" i="85"/>
  <c r="E11" i="85"/>
  <c r="D11" i="85"/>
  <c r="C11" i="85"/>
  <c r="J5" i="85"/>
  <c r="I5" i="85"/>
  <c r="H5" i="85"/>
  <c r="G5" i="85"/>
  <c r="F5" i="85"/>
  <c r="E5" i="85"/>
  <c r="D5" i="85"/>
  <c r="C5" i="85"/>
  <c r="C225" i="83"/>
  <c r="C233" i="83"/>
  <c r="C239" i="83"/>
  <c r="C237" i="83"/>
  <c r="C236" i="83"/>
  <c r="C229" i="83"/>
  <c r="E53" i="83"/>
  <c r="D53" i="83"/>
  <c r="F36" i="83"/>
  <c r="E36" i="83"/>
  <c r="D36" i="83"/>
  <c r="C36" i="83"/>
  <c r="E30" i="83"/>
  <c r="C30" i="83"/>
  <c r="I11" i="83"/>
  <c r="H11" i="83"/>
  <c r="G11" i="83"/>
  <c r="F11" i="83"/>
  <c r="E11" i="83"/>
  <c r="D11" i="83"/>
  <c r="C11" i="83"/>
  <c r="J5" i="83"/>
  <c r="I5" i="83"/>
  <c r="H5" i="83"/>
  <c r="G5" i="83"/>
  <c r="F5" i="83"/>
  <c r="E5" i="83"/>
  <c r="D5" i="83"/>
  <c r="C5" i="83"/>
  <c r="C224" i="81"/>
  <c r="C223" i="81"/>
  <c r="C237" i="81"/>
  <c r="C232" i="81"/>
  <c r="C231" i="81"/>
  <c r="C227" i="81"/>
  <c r="C235" i="81"/>
  <c r="C234" i="81"/>
  <c r="E53" i="81"/>
  <c r="D53" i="81"/>
  <c r="F36" i="81"/>
  <c r="E36" i="81"/>
  <c r="D36" i="81"/>
  <c r="C36" i="81"/>
  <c r="E30" i="81"/>
  <c r="C30" i="81"/>
  <c r="I11" i="81"/>
  <c r="H11" i="81"/>
  <c r="G11" i="81"/>
  <c r="F11" i="81"/>
  <c r="E11" i="81"/>
  <c r="D11" i="81"/>
  <c r="C11" i="81"/>
  <c r="J5" i="81"/>
  <c r="I5" i="81"/>
  <c r="H5" i="81"/>
  <c r="G5" i="81"/>
  <c r="F5" i="81"/>
  <c r="E5" i="81"/>
  <c r="D5" i="81"/>
  <c r="C5" i="81"/>
  <c r="C221" i="80"/>
  <c r="C222" i="80"/>
  <c r="C233" i="80"/>
  <c r="C229" i="80"/>
  <c r="C228" i="80"/>
  <c r="C231" i="80"/>
  <c r="E53" i="80"/>
  <c r="D53" i="80"/>
  <c r="F36" i="80"/>
  <c r="E36" i="80"/>
  <c r="D36" i="80"/>
  <c r="C36" i="80"/>
  <c r="E30" i="80"/>
  <c r="C30" i="80"/>
  <c r="I11" i="80"/>
  <c r="H11" i="80"/>
  <c r="G11" i="80"/>
  <c r="F11" i="80"/>
  <c r="E11" i="80"/>
  <c r="D11" i="80"/>
  <c r="C11" i="80"/>
  <c r="J5" i="80"/>
  <c r="I5" i="80"/>
  <c r="H5" i="80"/>
  <c r="G5" i="80"/>
  <c r="F5" i="80"/>
  <c r="E5" i="80"/>
  <c r="D5" i="80"/>
  <c r="C5" i="80"/>
  <c r="E31" i="79"/>
  <c r="C31" i="79"/>
  <c r="C221" i="79"/>
  <c r="C220" i="79"/>
  <c r="C227" i="79"/>
  <c r="C228" i="79"/>
  <c r="D54" i="79"/>
  <c r="C230" i="79"/>
  <c r="E54" i="79"/>
  <c r="F37" i="79"/>
  <c r="E37" i="79"/>
  <c r="D37" i="79"/>
  <c r="C37" i="79"/>
  <c r="I12" i="79"/>
  <c r="H12" i="79"/>
  <c r="G12" i="79"/>
  <c r="F12" i="79"/>
  <c r="E12" i="79"/>
  <c r="D12" i="79"/>
  <c r="C12" i="79"/>
  <c r="J6" i="79"/>
  <c r="I6" i="79"/>
  <c r="H6" i="79"/>
  <c r="G6" i="79"/>
  <c r="F6" i="79"/>
  <c r="E6" i="79"/>
  <c r="D6" i="79"/>
  <c r="C6" i="79"/>
  <c r="C221" i="78"/>
  <c r="C220" i="78"/>
  <c r="C232" i="78"/>
  <c r="C230" i="78"/>
  <c r="C228" i="78"/>
  <c r="C227" i="78"/>
  <c r="E54" i="78"/>
  <c r="D54" i="78"/>
  <c r="F37" i="78"/>
  <c r="E37" i="78"/>
  <c r="D37" i="78"/>
  <c r="C37" i="78"/>
  <c r="I12" i="78"/>
  <c r="H12" i="78"/>
  <c r="G12" i="78"/>
  <c r="F12" i="78"/>
  <c r="E12" i="78"/>
  <c r="D12" i="78"/>
  <c r="C12" i="78"/>
  <c r="J6" i="78"/>
  <c r="I6" i="78"/>
  <c r="H6" i="78"/>
  <c r="G6" i="78"/>
  <c r="F6" i="78"/>
  <c r="E6" i="78"/>
  <c r="D6" i="78"/>
  <c r="C6" i="78"/>
  <c r="C219" i="77"/>
  <c r="C226" i="77"/>
  <c r="C225" i="77"/>
  <c r="C218" i="77"/>
  <c r="E54" i="77"/>
  <c r="D54" i="77"/>
  <c r="F37" i="77"/>
  <c r="E37" i="77"/>
  <c r="D37" i="77"/>
  <c r="C37" i="77"/>
  <c r="I12" i="77"/>
  <c r="H12" i="77"/>
  <c r="G12" i="77"/>
  <c r="F12" i="77"/>
  <c r="E12" i="77"/>
  <c r="D12" i="77"/>
  <c r="C12" i="77"/>
  <c r="J6" i="77"/>
  <c r="I6" i="77"/>
  <c r="H6" i="77"/>
  <c r="G6" i="77"/>
  <c r="F6" i="77"/>
  <c r="E6" i="77"/>
  <c r="D6" i="77"/>
  <c r="C6" i="77"/>
  <c r="B215" i="76"/>
  <c r="B226" i="76"/>
  <c r="B222" i="76"/>
  <c r="E12" i="75"/>
  <c r="B224" i="76"/>
  <c r="B223" i="76"/>
  <c r="B217" i="76"/>
  <c r="B216" i="76"/>
  <c r="D54" i="76"/>
  <c r="C54" i="76"/>
  <c r="E37" i="76"/>
  <c r="D37" i="76"/>
  <c r="C37" i="76"/>
  <c r="B37" i="76"/>
  <c r="H12" i="76"/>
  <c r="G12" i="76"/>
  <c r="F12" i="76"/>
  <c r="E12" i="76"/>
  <c r="D12" i="76"/>
  <c r="C12" i="76"/>
  <c r="B12" i="76"/>
  <c r="I6" i="76"/>
  <c r="H6" i="76"/>
  <c r="G6" i="76"/>
  <c r="F6" i="76"/>
  <c r="E6" i="76"/>
  <c r="D6" i="76"/>
  <c r="C6" i="76"/>
  <c r="B6" i="76"/>
  <c r="H12" i="75"/>
  <c r="C224" i="75"/>
  <c r="C219" i="75"/>
  <c r="C212" i="75"/>
  <c r="C216" i="75"/>
  <c r="C215" i="75"/>
  <c r="C214" i="75"/>
  <c r="C213" i="75"/>
  <c r="C220" i="75"/>
  <c r="C223" i="75"/>
  <c r="C222" i="75"/>
  <c r="C221" i="75"/>
  <c r="E54" i="75"/>
  <c r="D54" i="75"/>
  <c r="F37" i="75"/>
  <c r="E37" i="75"/>
  <c r="D37" i="75"/>
  <c r="C37" i="75"/>
  <c r="I12" i="75"/>
  <c r="F12" i="75"/>
  <c r="D12" i="75"/>
  <c r="C12" i="75"/>
  <c r="J6" i="75"/>
  <c r="I6" i="75"/>
  <c r="H6" i="75"/>
  <c r="G6" i="75"/>
  <c r="F6" i="75"/>
  <c r="E6" i="75"/>
  <c r="D6" i="75"/>
  <c r="C6" i="75"/>
  <c r="C213" i="74"/>
  <c r="C216" i="74"/>
  <c r="C215" i="74"/>
  <c r="C214" i="74"/>
  <c r="C224" i="74"/>
  <c r="C223" i="74"/>
  <c r="C222" i="74"/>
  <c r="C221" i="74"/>
  <c r="C220" i="74"/>
  <c r="E54" i="74"/>
  <c r="D54" i="74"/>
  <c r="F37" i="74"/>
  <c r="E37" i="74"/>
  <c r="D37" i="74"/>
  <c r="C37" i="74"/>
  <c r="I12" i="74"/>
  <c r="G12" i="74"/>
  <c r="F12" i="74"/>
  <c r="E12" i="74"/>
  <c r="D12" i="74"/>
  <c r="C12" i="74"/>
  <c r="J6" i="74"/>
  <c r="I6" i="74"/>
  <c r="H6" i="74"/>
  <c r="G6" i="74"/>
  <c r="F6" i="74"/>
  <c r="E6" i="74"/>
  <c r="D6" i="74"/>
  <c r="C6" i="74"/>
  <c r="C211" i="73"/>
  <c r="C222" i="73"/>
  <c r="C218" i="73"/>
  <c r="I12" i="73"/>
  <c r="E54" i="73"/>
  <c r="D54" i="73"/>
  <c r="F37" i="73"/>
  <c r="E37" i="73"/>
  <c r="D37" i="73"/>
  <c r="C37" i="73"/>
  <c r="G12" i="73"/>
  <c r="F12" i="73"/>
  <c r="E12" i="73"/>
  <c r="D12" i="73"/>
  <c r="C12" i="73"/>
  <c r="J6" i="73"/>
  <c r="I6" i="73"/>
  <c r="H6" i="73"/>
  <c r="G6" i="73"/>
  <c r="F6" i="73"/>
  <c r="E6" i="73"/>
  <c r="D6" i="73"/>
  <c r="C6" i="73"/>
  <c r="C206" i="71"/>
  <c r="C204" i="71"/>
  <c r="C207" i="71"/>
  <c r="C216" i="71"/>
  <c r="C213" i="71"/>
  <c r="C211" i="71"/>
  <c r="C214" i="71"/>
  <c r="C215" i="71"/>
  <c r="C212" i="71"/>
  <c r="C205" i="71"/>
  <c r="C208" i="71"/>
  <c r="E54" i="71"/>
  <c r="D54" i="71"/>
  <c r="F37" i="71"/>
  <c r="E37" i="71"/>
  <c r="D37" i="71"/>
  <c r="C37" i="71"/>
  <c r="F31" i="71"/>
  <c r="E31" i="71"/>
  <c r="D31" i="71"/>
  <c r="C31" i="71"/>
  <c r="H12" i="71"/>
  <c r="G12" i="71"/>
  <c r="F12" i="71"/>
  <c r="E12" i="71"/>
  <c r="D12" i="71"/>
  <c r="C12" i="71"/>
  <c r="F6" i="71"/>
  <c r="E6" i="71"/>
  <c r="D6" i="71"/>
  <c r="C6" i="71"/>
  <c r="C205" i="70"/>
  <c r="C215" i="70"/>
  <c r="C214" i="70"/>
  <c r="C213" i="70"/>
  <c r="C206" i="70"/>
  <c r="C212" i="70"/>
  <c r="C207" i="70"/>
  <c r="E54" i="70"/>
  <c r="D54" i="70"/>
  <c r="F37" i="70"/>
  <c r="E37" i="70"/>
  <c r="D37" i="70"/>
  <c r="C37" i="70"/>
  <c r="F31" i="70"/>
  <c r="E31" i="70"/>
  <c r="D31" i="70"/>
  <c r="C31" i="70"/>
  <c r="H12" i="70"/>
  <c r="G12" i="70"/>
  <c r="F12" i="70"/>
  <c r="E12" i="70"/>
  <c r="D12" i="70"/>
  <c r="C12" i="70"/>
  <c r="F6" i="70"/>
  <c r="E6" i="70"/>
  <c r="D6" i="70"/>
  <c r="C6" i="70"/>
  <c r="C204" i="69"/>
  <c r="C206" i="69"/>
  <c r="C205" i="69"/>
  <c r="C214" i="69"/>
  <c r="C209" i="69"/>
  <c r="C203" i="69"/>
  <c r="C213" i="69"/>
  <c r="C212" i="69"/>
  <c r="C211" i="69"/>
  <c r="C210" i="69"/>
  <c r="C202" i="69"/>
  <c r="E54" i="69"/>
  <c r="D54" i="69"/>
  <c r="F37" i="69"/>
  <c r="E37" i="69"/>
  <c r="D37" i="69"/>
  <c r="C37" i="69"/>
  <c r="F31" i="69"/>
  <c r="E31" i="69"/>
  <c r="D31" i="69"/>
  <c r="C31" i="69"/>
  <c r="H12" i="69"/>
  <c r="G12" i="69"/>
  <c r="F12" i="69"/>
  <c r="E12" i="69"/>
  <c r="D12" i="69"/>
  <c r="C12" i="69"/>
  <c r="F6" i="69"/>
  <c r="E6" i="69"/>
  <c r="D6" i="69"/>
  <c r="C6" i="69"/>
  <c r="C203" i="68"/>
  <c r="C202" i="68"/>
  <c r="C204" i="68"/>
  <c r="C212" i="68"/>
  <c r="C211" i="68"/>
  <c r="C210" i="68"/>
  <c r="C209" i="68"/>
  <c r="E54" i="68"/>
  <c r="D54" i="68"/>
  <c r="F37" i="68"/>
  <c r="E37" i="68"/>
  <c r="D37" i="68"/>
  <c r="C37" i="68"/>
  <c r="F31" i="68"/>
  <c r="E31" i="68"/>
  <c r="D31" i="68"/>
  <c r="C31" i="68"/>
  <c r="H12" i="68"/>
  <c r="G12" i="68"/>
  <c r="F12" i="68"/>
  <c r="E12" i="68"/>
  <c r="D12" i="68"/>
  <c r="C12" i="68"/>
  <c r="F6" i="68"/>
  <c r="E6" i="68"/>
  <c r="D6" i="68"/>
  <c r="C6" i="68"/>
  <c r="C198" i="67"/>
  <c r="C199" i="67"/>
  <c r="C200" i="67"/>
  <c r="C201" i="67"/>
  <c r="C202" i="67"/>
  <c r="C207" i="67"/>
  <c r="C208" i="67"/>
  <c r="C209" i="67"/>
  <c r="C210" i="67"/>
  <c r="C206" i="67"/>
  <c r="C205" i="67"/>
  <c r="E54" i="67"/>
  <c r="D54" i="67"/>
  <c r="F37" i="67"/>
  <c r="E37" i="67"/>
  <c r="D37" i="67"/>
  <c r="C37" i="67"/>
  <c r="F31" i="67"/>
  <c r="E31" i="67"/>
  <c r="D31" i="67"/>
  <c r="C31" i="67"/>
  <c r="H12" i="67"/>
  <c r="G12" i="67"/>
  <c r="F12" i="67"/>
  <c r="E12" i="67"/>
  <c r="D12" i="67"/>
  <c r="C12" i="67"/>
  <c r="F6" i="67"/>
  <c r="E6" i="67"/>
  <c r="D6" i="67"/>
  <c r="C6" i="67"/>
  <c r="C207" i="66"/>
  <c r="C205" i="66"/>
  <c r="C198" i="66"/>
  <c r="C199" i="66"/>
  <c r="C208" i="66"/>
  <c r="C206" i="66"/>
  <c r="C204" i="66"/>
  <c r="C197" i="66"/>
  <c r="C200" i="66"/>
  <c r="E54" i="66"/>
  <c r="D53" i="64"/>
  <c r="D54" i="65"/>
  <c r="D54" i="66"/>
  <c r="F37" i="66"/>
  <c r="E37" i="66"/>
  <c r="D37" i="66"/>
  <c r="C37" i="66"/>
  <c r="F31" i="66"/>
  <c r="E31" i="66"/>
  <c r="D31" i="66"/>
  <c r="C31" i="66"/>
  <c r="H12" i="66"/>
  <c r="G12" i="66"/>
  <c r="F12" i="66"/>
  <c r="E12" i="66"/>
  <c r="D12" i="66"/>
  <c r="C12" i="66"/>
  <c r="F6" i="66"/>
  <c r="E6" i="66"/>
  <c r="D6" i="66"/>
  <c r="C6" i="66"/>
  <c r="C197" i="65"/>
  <c r="C196" i="65"/>
  <c r="C195" i="65"/>
  <c r="C204" i="65"/>
  <c r="C203" i="65"/>
  <c r="C206" i="65"/>
  <c r="C202" i="65"/>
  <c r="C205" i="65"/>
  <c r="C198" i="65"/>
  <c r="C201" i="65"/>
  <c r="C194" i="65"/>
  <c r="E54" i="65"/>
  <c r="F37" i="65"/>
  <c r="E37" i="65"/>
  <c r="D37" i="65"/>
  <c r="C37" i="65"/>
  <c r="F31" i="65"/>
  <c r="E31" i="65"/>
  <c r="D31" i="65"/>
  <c r="C31" i="65"/>
  <c r="H12" i="65"/>
  <c r="G12" i="65"/>
  <c r="F12" i="65"/>
  <c r="E12" i="65"/>
  <c r="D12" i="65"/>
  <c r="C12" i="65"/>
  <c r="F6" i="65"/>
  <c r="E6" i="65"/>
  <c r="D6" i="65"/>
  <c r="C6" i="65"/>
  <c r="C199" i="64"/>
  <c r="C192" i="64"/>
  <c r="C194" i="64"/>
  <c r="C193" i="64"/>
  <c r="C201" i="64"/>
  <c r="C200" i="64"/>
  <c r="C203" i="64"/>
  <c r="C202" i="64"/>
  <c r="C195" i="64"/>
  <c r="C198" i="64"/>
  <c r="C191" i="64"/>
  <c r="E53" i="64"/>
  <c r="F37" i="64"/>
  <c r="E37" i="64"/>
  <c r="D37" i="64"/>
  <c r="C37" i="64"/>
  <c r="F31" i="64"/>
  <c r="E31" i="64"/>
  <c r="D31" i="64"/>
  <c r="C31" i="64"/>
  <c r="H12" i="64"/>
  <c r="G12" i="64"/>
  <c r="F12" i="64"/>
  <c r="E12" i="64"/>
  <c r="D12" i="64"/>
  <c r="C12" i="64"/>
  <c r="F6" i="64"/>
  <c r="E6" i="64"/>
  <c r="D6" i="64"/>
  <c r="C6" i="64"/>
  <c r="C192" i="63"/>
  <c r="C190" i="63"/>
  <c r="C197" i="63"/>
  <c r="C193" i="63"/>
  <c r="C189" i="63"/>
  <c r="C201" i="63"/>
  <c r="C200" i="63"/>
  <c r="C196" i="63"/>
  <c r="C199" i="63"/>
  <c r="E53" i="63"/>
  <c r="D53" i="63"/>
  <c r="F37" i="63"/>
  <c r="E37" i="63"/>
  <c r="D37" i="63"/>
  <c r="C37" i="63"/>
  <c r="F31" i="63"/>
  <c r="E31" i="63"/>
  <c r="D31" i="63"/>
  <c r="C31" i="63"/>
  <c r="H12" i="63"/>
  <c r="G12" i="63"/>
  <c r="F12" i="63"/>
  <c r="E12" i="63"/>
  <c r="D12" i="63"/>
  <c r="C12" i="63"/>
  <c r="F6" i="63"/>
  <c r="E6" i="63"/>
  <c r="D6" i="63"/>
  <c r="C6" i="63"/>
  <c r="C197" i="62"/>
  <c r="C188" i="62"/>
  <c r="C187" i="62"/>
  <c r="C195" i="62"/>
  <c r="C194" i="62"/>
  <c r="C193" i="62"/>
  <c r="C186" i="62"/>
  <c r="C196" i="62"/>
  <c r="C189" i="62"/>
  <c r="C192" i="62"/>
  <c r="C185" i="62"/>
  <c r="E52" i="62"/>
  <c r="D52" i="62"/>
  <c r="F37" i="62"/>
  <c r="E37" i="62"/>
  <c r="D37" i="62"/>
  <c r="C37" i="62"/>
  <c r="F31" i="62"/>
  <c r="E31" i="62"/>
  <c r="D31" i="62"/>
  <c r="C31" i="62"/>
  <c r="H12" i="62"/>
  <c r="G12" i="62"/>
  <c r="F12" i="62"/>
  <c r="E12" i="62"/>
  <c r="D12" i="62"/>
  <c r="C12" i="62"/>
  <c r="F6" i="62"/>
  <c r="E6" i="62"/>
  <c r="D6" i="62"/>
  <c r="C6" i="62"/>
  <c r="C196" i="61"/>
  <c r="C195" i="61"/>
  <c r="C194" i="61"/>
  <c r="C192" i="61"/>
  <c r="C191" i="61"/>
  <c r="C184" i="61"/>
  <c r="C187" i="61"/>
  <c r="C185" i="61"/>
  <c r="C188" i="61"/>
  <c r="E52" i="61"/>
  <c r="D52" i="61"/>
  <c r="F37" i="61"/>
  <c r="E37" i="61"/>
  <c r="D37" i="61"/>
  <c r="C37" i="61"/>
  <c r="F31" i="61"/>
  <c r="E31" i="61"/>
  <c r="D31" i="61"/>
  <c r="C31" i="61"/>
  <c r="H12" i="61"/>
  <c r="G12" i="61"/>
  <c r="F12" i="61"/>
  <c r="E12" i="61"/>
  <c r="D12" i="61"/>
  <c r="C12" i="61"/>
  <c r="F6" i="61"/>
  <c r="E6" i="61"/>
  <c r="D6" i="61"/>
  <c r="C6" i="61"/>
  <c r="C183" i="60"/>
  <c r="C186" i="60"/>
  <c r="C192" i="60"/>
  <c r="C194" i="60"/>
  <c r="C190" i="60"/>
  <c r="C193" i="60"/>
  <c r="E52" i="60"/>
  <c r="D52" i="60"/>
  <c r="F37" i="60"/>
  <c r="E37" i="60"/>
  <c r="D37" i="60"/>
  <c r="C37" i="60"/>
  <c r="F31" i="60"/>
  <c r="E31" i="60"/>
  <c r="D31" i="60"/>
  <c r="C31" i="60"/>
  <c r="H12" i="60"/>
  <c r="G12" i="60"/>
  <c r="F12" i="60"/>
  <c r="E12" i="60"/>
  <c r="D12" i="60"/>
  <c r="C12" i="60"/>
  <c r="F6" i="60"/>
  <c r="E6" i="60"/>
  <c r="D6" i="60"/>
  <c r="C6" i="60"/>
  <c r="C183" i="59"/>
  <c r="C182" i="59"/>
  <c r="C181" i="59"/>
  <c r="C184" i="59"/>
  <c r="C192" i="59"/>
  <c r="C188" i="59"/>
  <c r="C189" i="59"/>
  <c r="C190" i="59"/>
  <c r="C191" i="59"/>
  <c r="C187" i="59"/>
  <c r="C180" i="59"/>
  <c r="E52" i="59"/>
  <c r="D52" i="59"/>
  <c r="F37" i="59"/>
  <c r="E37" i="59"/>
  <c r="D37" i="59"/>
  <c r="C37" i="59"/>
  <c r="F31" i="59"/>
  <c r="E31" i="59"/>
  <c r="D31" i="59"/>
  <c r="C31" i="59"/>
  <c r="H12" i="59"/>
  <c r="G12" i="59"/>
  <c r="F12" i="59"/>
  <c r="E12" i="59"/>
  <c r="D12" i="59"/>
  <c r="C12" i="59"/>
  <c r="F6" i="59"/>
  <c r="E6" i="59"/>
  <c r="D6" i="59"/>
  <c r="C6" i="59"/>
  <c r="C179" i="58"/>
  <c r="C180" i="58"/>
  <c r="C181" i="58"/>
  <c r="C182" i="58"/>
  <c r="C183" i="58"/>
  <c r="C189" i="58"/>
  <c r="C190" i="58"/>
  <c r="C191" i="58"/>
  <c r="C188" i="58"/>
  <c r="C192" i="58"/>
  <c r="C187" i="58"/>
  <c r="E52" i="58"/>
  <c r="D52" i="58"/>
  <c r="F37" i="58"/>
  <c r="E37" i="58"/>
  <c r="D37" i="58"/>
  <c r="C37" i="58"/>
  <c r="F31" i="58"/>
  <c r="E31" i="58"/>
  <c r="D31" i="58"/>
  <c r="C31" i="58"/>
  <c r="H12" i="58"/>
  <c r="G12" i="58"/>
  <c r="F12" i="58"/>
  <c r="E12" i="58"/>
  <c r="D12" i="58"/>
  <c r="C12" i="58"/>
  <c r="F6" i="58"/>
  <c r="E6" i="58"/>
  <c r="D6" i="58"/>
  <c r="C6" i="58"/>
  <c r="C176" i="57"/>
  <c r="C180" i="57"/>
  <c r="C179" i="57"/>
  <c r="C177" i="57"/>
  <c r="C190" i="57"/>
  <c r="C188" i="57"/>
  <c r="C187" i="57"/>
  <c r="C185" i="57"/>
  <c r="C184" i="57"/>
  <c r="C189" i="57"/>
  <c r="C181" i="57"/>
  <c r="E52" i="57"/>
  <c r="D52" i="57"/>
  <c r="F37" i="57"/>
  <c r="E37" i="57"/>
  <c r="D37" i="57"/>
  <c r="C37" i="57"/>
  <c r="F31" i="57"/>
  <c r="E31" i="57"/>
  <c r="D31" i="57"/>
  <c r="C31" i="57"/>
  <c r="H12" i="57"/>
  <c r="G12" i="57"/>
  <c r="F12" i="57"/>
  <c r="E12" i="57"/>
  <c r="D12" i="57"/>
  <c r="C12" i="57"/>
  <c r="F6" i="57"/>
  <c r="E6" i="57"/>
  <c r="D6" i="57"/>
  <c r="C6" i="57"/>
  <c r="C176" i="56"/>
  <c r="C178" i="56"/>
  <c r="C177" i="56"/>
  <c r="C175" i="56"/>
  <c r="C188" i="56"/>
  <c r="C183" i="56"/>
  <c r="C184" i="56"/>
  <c r="C185" i="56"/>
  <c r="C186" i="56"/>
  <c r="C187" i="56"/>
  <c r="C179" i="56"/>
  <c r="E6" i="56"/>
  <c r="C6" i="56"/>
  <c r="E52" i="56"/>
  <c r="D52" i="56"/>
  <c r="F37" i="56"/>
  <c r="E37" i="56"/>
  <c r="D37" i="56"/>
  <c r="C37" i="56"/>
  <c r="F31" i="56"/>
  <c r="E31" i="56"/>
  <c r="D31" i="56"/>
  <c r="C31" i="56"/>
  <c r="H12" i="56"/>
  <c r="G12" i="56"/>
  <c r="F12" i="56"/>
  <c r="E12" i="56"/>
  <c r="D12" i="56"/>
  <c r="C12" i="56"/>
  <c r="F6" i="56"/>
  <c r="D6" i="56"/>
  <c r="C173" i="55"/>
  <c r="C171" i="55"/>
  <c r="C175" i="55"/>
  <c r="C174" i="55"/>
  <c r="C185" i="55"/>
  <c r="C179" i="55"/>
  <c r="C180" i="55"/>
  <c r="C172" i="55"/>
  <c r="C181" i="55"/>
  <c r="C182" i="55"/>
  <c r="C183" i="55"/>
  <c r="C184" i="55"/>
  <c r="C176" i="55"/>
  <c r="E52" i="55"/>
  <c r="D52" i="55"/>
  <c r="F37" i="55"/>
  <c r="E37" i="55"/>
  <c r="D37" i="55"/>
  <c r="C37" i="55"/>
  <c r="F31" i="55"/>
  <c r="E31" i="55"/>
  <c r="D31" i="55"/>
  <c r="C31" i="55"/>
  <c r="H12" i="55"/>
  <c r="G12" i="55"/>
  <c r="F12" i="55"/>
  <c r="E12" i="55"/>
  <c r="D12" i="55"/>
  <c r="C12" i="55"/>
  <c r="F6" i="55"/>
  <c r="E6" i="55"/>
  <c r="D6" i="55"/>
  <c r="C6" i="55"/>
  <c r="C180" i="54"/>
  <c r="C181" i="54"/>
  <c r="C182" i="54"/>
  <c r="C183" i="54"/>
  <c r="C184" i="54"/>
  <c r="C179" i="54"/>
  <c r="C178" i="54"/>
  <c r="C170" i="54"/>
  <c r="E52" i="54"/>
  <c r="D52" i="54"/>
  <c r="F37" i="54"/>
  <c r="E37" i="54"/>
  <c r="D37" i="54"/>
  <c r="C37" i="54"/>
  <c r="F31" i="54"/>
  <c r="E31" i="54"/>
  <c r="D31" i="54"/>
  <c r="C31" i="54"/>
  <c r="H12" i="54"/>
  <c r="G12" i="54"/>
  <c r="F12" i="54"/>
  <c r="E12" i="54"/>
  <c r="D12" i="54"/>
  <c r="C12" i="54"/>
  <c r="F6" i="54"/>
  <c r="E6" i="54"/>
  <c r="D6" i="54"/>
  <c r="C6" i="54"/>
  <c r="C182" i="53"/>
  <c r="C168" i="53"/>
  <c r="C172" i="53"/>
  <c r="C171" i="53"/>
  <c r="C170" i="53"/>
  <c r="C169" i="53"/>
  <c r="C180" i="53"/>
  <c r="C179" i="53"/>
  <c r="C178" i="53"/>
  <c r="C177" i="53"/>
  <c r="C176" i="53"/>
  <c r="C181" i="53"/>
  <c r="C173" i="53"/>
  <c r="E52" i="53"/>
  <c r="D52" i="53"/>
  <c r="F37" i="53"/>
  <c r="E37" i="53"/>
  <c r="D37" i="53"/>
  <c r="C37" i="53"/>
  <c r="F31" i="53"/>
  <c r="E31" i="53"/>
  <c r="D31" i="53"/>
  <c r="C31" i="53"/>
  <c r="H12" i="53"/>
  <c r="G12" i="53"/>
  <c r="F12" i="53"/>
  <c r="E12" i="53"/>
  <c r="D12" i="53"/>
  <c r="C12" i="53"/>
  <c r="F6" i="53"/>
  <c r="E6" i="53"/>
  <c r="D6" i="53"/>
  <c r="C6" i="53"/>
  <c r="C176" i="52"/>
  <c r="C168" i="52"/>
  <c r="C170" i="52"/>
  <c r="C178" i="52"/>
  <c r="C180" i="52"/>
  <c r="C177" i="52"/>
  <c r="C169" i="52"/>
  <c r="C175" i="52"/>
  <c r="C167" i="52"/>
  <c r="C179" i="52"/>
  <c r="C171" i="52"/>
  <c r="D6" i="52"/>
  <c r="E52" i="52"/>
  <c r="D52" i="52"/>
  <c r="F37" i="52"/>
  <c r="E37" i="52"/>
  <c r="D37" i="52"/>
  <c r="C37" i="52"/>
  <c r="F31" i="52"/>
  <c r="E31" i="52"/>
  <c r="D31" i="52"/>
  <c r="C31" i="52"/>
  <c r="H12" i="52"/>
  <c r="G12" i="52"/>
  <c r="F12" i="52"/>
  <c r="E12" i="52"/>
  <c r="D12" i="52"/>
  <c r="C12" i="52"/>
  <c r="F6" i="52"/>
  <c r="E6" i="52"/>
  <c r="C6" i="52"/>
  <c r="C165" i="51"/>
  <c r="C166" i="51"/>
  <c r="C167" i="51"/>
  <c r="C175" i="51"/>
  <c r="C174" i="51"/>
  <c r="C171" i="51"/>
  <c r="C176" i="51"/>
  <c r="C173" i="51"/>
  <c r="C163" i="51"/>
  <c r="E51" i="51"/>
  <c r="D51" i="51"/>
  <c r="F36" i="51"/>
  <c r="E36" i="51"/>
  <c r="D36" i="51"/>
  <c r="C36" i="51"/>
  <c r="F30" i="51"/>
  <c r="E30" i="51"/>
  <c r="D30" i="51"/>
  <c r="C30" i="51"/>
  <c r="H11" i="51"/>
  <c r="G11" i="51"/>
  <c r="F11" i="51"/>
  <c r="E11" i="51"/>
  <c r="D11" i="51"/>
  <c r="C11" i="51"/>
  <c r="F5" i="51"/>
  <c r="E5" i="51"/>
  <c r="D5" i="51"/>
  <c r="C5" i="51"/>
  <c r="C160" i="50"/>
  <c r="C162" i="50"/>
  <c r="C163" i="50"/>
  <c r="C164" i="50"/>
  <c r="C167" i="50"/>
  <c r="C168" i="50"/>
  <c r="C170" i="50"/>
  <c r="C171" i="50"/>
  <c r="C172" i="50"/>
  <c r="C173" i="50"/>
  <c r="C159" i="50"/>
  <c r="E51" i="50"/>
  <c r="D51" i="50"/>
  <c r="F36" i="50"/>
  <c r="E36" i="50"/>
  <c r="D36" i="50"/>
  <c r="C36" i="50"/>
  <c r="F30" i="50"/>
  <c r="E30" i="50"/>
  <c r="D30" i="50"/>
  <c r="C30" i="50"/>
  <c r="H11" i="50"/>
  <c r="G11" i="50"/>
  <c r="F11" i="50"/>
  <c r="E11" i="50"/>
  <c r="D11" i="50"/>
  <c r="C11" i="50"/>
  <c r="F5" i="50"/>
  <c r="E5" i="50"/>
  <c r="D5" i="50"/>
  <c r="C5" i="50"/>
  <c r="C170" i="49"/>
  <c r="C162" i="49"/>
  <c r="C168" i="49"/>
  <c r="C160" i="49"/>
  <c r="C161" i="49"/>
  <c r="C169" i="49"/>
  <c r="C163" i="49"/>
  <c r="C171" i="49"/>
  <c r="C172" i="49"/>
  <c r="C164" i="49"/>
  <c r="F5" i="49"/>
  <c r="D5" i="49"/>
  <c r="E51" i="49"/>
  <c r="D51" i="49"/>
  <c r="F36" i="49"/>
  <c r="E36" i="49"/>
  <c r="D36" i="49"/>
  <c r="C36" i="49"/>
  <c r="F30" i="49"/>
  <c r="E30" i="49"/>
  <c r="D30" i="49"/>
  <c r="C30" i="49"/>
  <c r="H11" i="49"/>
  <c r="G11" i="49"/>
  <c r="F11" i="49"/>
  <c r="E11" i="49"/>
  <c r="D11" i="49"/>
  <c r="C11" i="49"/>
  <c r="E5" i="49"/>
  <c r="C5" i="49"/>
  <c r="C172" i="48"/>
  <c r="C171" i="48"/>
  <c r="C170" i="48"/>
  <c r="C169" i="48"/>
  <c r="C163" i="48"/>
  <c r="C162" i="48"/>
  <c r="C161" i="48"/>
  <c r="C168" i="48"/>
  <c r="C167" i="48"/>
  <c r="C160" i="48"/>
  <c r="C159" i="48"/>
  <c r="H12" i="48"/>
  <c r="G12" i="48"/>
  <c r="E52" i="48"/>
  <c r="D52" i="48"/>
  <c r="F37" i="48"/>
  <c r="E37" i="48"/>
  <c r="D37" i="48"/>
  <c r="C37" i="48"/>
  <c r="F31" i="48"/>
  <c r="E31" i="48"/>
  <c r="D31" i="48"/>
  <c r="C31" i="48"/>
  <c r="F12" i="48"/>
  <c r="E12" i="48"/>
  <c r="D12" i="48"/>
  <c r="C12" i="48"/>
  <c r="E6" i="48"/>
  <c r="C6" i="48"/>
  <c r="C169" i="47"/>
  <c r="C166" i="47"/>
  <c r="C164" i="47"/>
  <c r="C168" i="47"/>
  <c r="C167" i="47"/>
  <c r="C163" i="47"/>
  <c r="C160" i="47"/>
  <c r="C159" i="47"/>
  <c r="C158" i="47"/>
  <c r="C156" i="47"/>
  <c r="C155" i="47"/>
  <c r="E51" i="47"/>
  <c r="D51" i="47"/>
  <c r="F36" i="47"/>
  <c r="E36" i="47"/>
  <c r="D36" i="47"/>
  <c r="C36" i="47"/>
  <c r="F30" i="47"/>
  <c r="E30" i="47"/>
  <c r="D30" i="47"/>
  <c r="C30" i="47"/>
  <c r="F11" i="47"/>
  <c r="E11" i="47"/>
  <c r="D11" i="47"/>
  <c r="C11" i="47"/>
  <c r="E5" i="47"/>
  <c r="D5" i="47"/>
  <c r="C5" i="47"/>
  <c r="E51" i="46"/>
  <c r="D51" i="46"/>
  <c r="F36" i="46"/>
  <c r="E36" i="46"/>
  <c r="D36" i="46"/>
  <c r="C36" i="46"/>
  <c r="F30" i="46"/>
  <c r="E30" i="46"/>
  <c r="D30" i="46"/>
  <c r="C30" i="46"/>
  <c r="F11" i="46"/>
  <c r="E11" i="46"/>
  <c r="D11" i="46"/>
  <c r="C11" i="46"/>
  <c r="E5" i="46"/>
  <c r="D5" i="46"/>
  <c r="C5" i="46"/>
  <c r="E51" i="45"/>
  <c r="D51" i="45"/>
  <c r="F36" i="45"/>
  <c r="E36" i="45"/>
  <c r="D36" i="45"/>
  <c r="C36" i="45"/>
  <c r="F30" i="45"/>
  <c r="E30" i="45"/>
  <c r="D30" i="45"/>
  <c r="C30" i="45"/>
  <c r="F11" i="45"/>
  <c r="E11" i="45"/>
  <c r="D11" i="45"/>
  <c r="C11" i="45"/>
  <c r="E5" i="45"/>
  <c r="D5" i="45"/>
  <c r="C5" i="45"/>
  <c r="C151" i="44"/>
  <c r="C153" i="44"/>
  <c r="C152" i="44"/>
  <c r="C150" i="44"/>
  <c r="C162" i="44"/>
  <c r="C161" i="44"/>
  <c r="C160" i="44"/>
  <c r="C159" i="44"/>
  <c r="C158" i="44"/>
  <c r="C154" i="44"/>
  <c r="E51" i="44"/>
  <c r="D51" i="44"/>
  <c r="F36" i="44"/>
  <c r="E36" i="44"/>
  <c r="D36" i="44"/>
  <c r="C36" i="44"/>
  <c r="F30" i="44"/>
  <c r="E30" i="44"/>
  <c r="D30" i="44"/>
  <c r="C30" i="44"/>
  <c r="F11" i="44"/>
  <c r="E11" i="44"/>
  <c r="D11" i="44"/>
  <c r="C11" i="44"/>
  <c r="F5" i="44"/>
  <c r="E5" i="44"/>
  <c r="D5" i="44"/>
  <c r="C5" i="44"/>
  <c r="C152" i="43"/>
  <c r="C160" i="43"/>
  <c r="C159" i="43"/>
  <c r="C151" i="43"/>
  <c r="C150" i="43"/>
  <c r="C161" i="43"/>
  <c r="C158" i="43"/>
  <c r="C156" i="43"/>
  <c r="C148" i="43"/>
  <c r="E51" i="43"/>
  <c r="D51" i="43"/>
  <c r="F36" i="43"/>
  <c r="E36" i="43"/>
  <c r="D36" i="43"/>
  <c r="C36" i="43"/>
  <c r="F30" i="43"/>
  <c r="E30" i="43"/>
  <c r="D30" i="43"/>
  <c r="C30" i="43"/>
  <c r="F11" i="43"/>
  <c r="E11" i="43"/>
  <c r="D11" i="43"/>
  <c r="C11" i="43"/>
  <c r="F5" i="43"/>
  <c r="E5" i="43"/>
  <c r="D5" i="43"/>
  <c r="C5" i="43"/>
  <c r="C159" i="42"/>
  <c r="C154" i="42"/>
  <c r="C146" i="42"/>
  <c r="C157" i="42"/>
  <c r="C156" i="42"/>
  <c r="C149" i="42"/>
  <c r="C158" i="42"/>
  <c r="C148" i="42"/>
  <c r="C150" i="42"/>
  <c r="E51" i="42"/>
  <c r="D51" i="42"/>
  <c r="F36" i="42"/>
  <c r="E36" i="42"/>
  <c r="D36" i="42"/>
  <c r="C36" i="42"/>
  <c r="F30" i="42"/>
  <c r="E30" i="42"/>
  <c r="D30" i="42"/>
  <c r="C30" i="42"/>
  <c r="F11" i="42"/>
  <c r="E11" i="42"/>
  <c r="D11" i="42"/>
  <c r="C11" i="42"/>
  <c r="F5" i="42"/>
  <c r="E5" i="42"/>
  <c r="D5" i="42"/>
  <c r="C5" i="42"/>
  <c r="C145" i="41"/>
  <c r="C157" i="41"/>
  <c r="C152" i="41"/>
  <c r="C151" i="41"/>
  <c r="C143" i="41"/>
  <c r="C155" i="41"/>
  <c r="C156" i="41"/>
  <c r="C147" i="41"/>
  <c r="C144" i="41"/>
  <c r="C153" i="41"/>
  <c r="C148" i="41"/>
  <c r="E51" i="41"/>
  <c r="D51" i="41"/>
  <c r="F36" i="41"/>
  <c r="E36" i="41"/>
  <c r="D36" i="41"/>
  <c r="C36" i="41"/>
  <c r="F30" i="41"/>
  <c r="E30" i="41"/>
  <c r="D30" i="41"/>
  <c r="C30" i="41"/>
  <c r="F11" i="41"/>
  <c r="E11" i="41"/>
  <c r="D11" i="41"/>
  <c r="C11" i="41"/>
  <c r="F5" i="41"/>
  <c r="E5" i="41"/>
  <c r="D5" i="41"/>
  <c r="C5" i="41"/>
  <c r="C142" i="40"/>
  <c r="C150" i="40"/>
  <c r="C144" i="40"/>
  <c r="C152" i="40"/>
  <c r="C151" i="40"/>
  <c r="C143" i="40"/>
  <c r="C155" i="40"/>
  <c r="C153" i="40"/>
  <c r="C145" i="40"/>
  <c r="C154" i="40"/>
  <c r="C146" i="40"/>
  <c r="C149" i="40"/>
  <c r="C141" i="40"/>
  <c r="F36" i="40"/>
  <c r="E36" i="40"/>
  <c r="D36" i="40"/>
  <c r="C36" i="40"/>
  <c r="F30" i="40"/>
  <c r="E30" i="40"/>
  <c r="D30" i="40"/>
  <c r="C30" i="40"/>
  <c r="E51" i="40"/>
  <c r="D51" i="40"/>
  <c r="F11" i="40"/>
  <c r="E11" i="40"/>
  <c r="D11" i="40"/>
  <c r="C11" i="40"/>
  <c r="F5" i="40"/>
  <c r="E5" i="40"/>
  <c r="D5" i="40"/>
  <c r="C5" i="40"/>
  <c r="C144" i="39"/>
  <c r="C153" i="39"/>
  <c r="C152" i="39"/>
  <c r="C151" i="39"/>
  <c r="C143" i="39"/>
  <c r="C142" i="39"/>
  <c r="C150" i="39"/>
  <c r="C141" i="39"/>
  <c r="C149" i="39"/>
  <c r="C148" i="39"/>
  <c r="C140" i="39"/>
  <c r="C147" i="39"/>
  <c r="C139" i="39"/>
  <c r="D49" i="38"/>
  <c r="D51" i="39"/>
  <c r="E51" i="39"/>
  <c r="F11" i="39"/>
  <c r="E11" i="39"/>
  <c r="D11" i="39"/>
  <c r="C11" i="39"/>
  <c r="F5" i="39"/>
  <c r="E5" i="39"/>
  <c r="D5" i="39"/>
  <c r="C5" i="39"/>
  <c r="C133" i="37"/>
  <c r="C142" i="37"/>
  <c r="C146" i="37"/>
  <c r="C145" i="37"/>
  <c r="C144" i="37"/>
  <c r="C143" i="37"/>
  <c r="C147" i="37"/>
  <c r="C141" i="37"/>
  <c r="E49" i="37"/>
  <c r="D49" i="37"/>
  <c r="F34" i="37"/>
  <c r="E34" i="37"/>
  <c r="D34" i="37"/>
  <c r="C34" i="37"/>
  <c r="F28" i="37"/>
  <c r="E28" i="37"/>
  <c r="D28" i="37"/>
  <c r="C28" i="37"/>
  <c r="F11" i="37"/>
  <c r="E11" i="37"/>
  <c r="D11" i="37"/>
  <c r="C11" i="37"/>
  <c r="J5" i="37"/>
  <c r="I5" i="37"/>
  <c r="H5" i="37"/>
  <c r="G5" i="37"/>
  <c r="F5" i="37"/>
  <c r="E5" i="37"/>
  <c r="D5" i="37"/>
  <c r="C5" i="37"/>
  <c r="E49" i="36"/>
  <c r="D49" i="36"/>
  <c r="F34" i="36"/>
  <c r="E34" i="36"/>
  <c r="D34" i="36"/>
  <c r="C34" i="36"/>
  <c r="F28" i="36"/>
  <c r="E28" i="36"/>
  <c r="D28" i="36"/>
  <c r="C28" i="36"/>
  <c r="F11" i="36"/>
  <c r="E11" i="36"/>
  <c r="D11" i="36"/>
  <c r="C11" i="36"/>
  <c r="J5" i="36"/>
  <c r="I5" i="36"/>
  <c r="H5" i="36"/>
  <c r="G5" i="36"/>
  <c r="F5" i="36"/>
  <c r="E5" i="36"/>
  <c r="D5" i="36"/>
  <c r="C5" i="36"/>
  <c r="C130" i="35"/>
  <c r="C129" i="35"/>
  <c r="C133" i="35"/>
  <c r="C132" i="35"/>
  <c r="C131" i="35"/>
  <c r="C138" i="35"/>
  <c r="C143" i="35"/>
  <c r="C137" i="35"/>
  <c r="C139" i="35"/>
  <c r="C140" i="35"/>
  <c r="C141" i="35"/>
  <c r="C142" i="35"/>
  <c r="C134" i="35"/>
  <c r="E49" i="35"/>
  <c r="D49" i="35"/>
  <c r="F34" i="35"/>
  <c r="E34" i="35"/>
  <c r="D34" i="35"/>
  <c r="C34" i="35"/>
  <c r="F28" i="35"/>
  <c r="E28" i="35"/>
  <c r="D28" i="35"/>
  <c r="C28" i="35"/>
  <c r="F11" i="35"/>
  <c r="E11" i="35"/>
  <c r="D11" i="35"/>
  <c r="C11" i="35"/>
  <c r="J5" i="35"/>
  <c r="I5" i="35"/>
  <c r="H5" i="35"/>
  <c r="G5" i="35"/>
  <c r="F5" i="35"/>
  <c r="E5" i="35"/>
  <c r="D5" i="35"/>
  <c r="C5" i="35"/>
  <c r="C141" i="34"/>
  <c r="C132" i="34"/>
  <c r="C140" i="34"/>
  <c r="C139" i="34"/>
  <c r="C131" i="34"/>
  <c r="C130" i="34"/>
  <c r="C138" i="34"/>
  <c r="C137" i="34"/>
  <c r="C136" i="34"/>
  <c r="C129" i="34"/>
  <c r="C128" i="34"/>
  <c r="C135" i="34"/>
  <c r="C127" i="34"/>
  <c r="E49" i="34"/>
  <c r="D49" i="34"/>
  <c r="F34" i="34"/>
  <c r="E34" i="34"/>
  <c r="D34" i="34"/>
  <c r="C34" i="34"/>
  <c r="F28" i="34"/>
  <c r="E28" i="34"/>
  <c r="D28" i="34"/>
  <c r="C28" i="34"/>
  <c r="F11" i="34"/>
  <c r="E11" i="34"/>
  <c r="D11" i="34"/>
  <c r="C11" i="34"/>
  <c r="J5" i="34"/>
  <c r="I5" i="34"/>
  <c r="H5" i="34"/>
  <c r="G5" i="34"/>
  <c r="F5" i="34"/>
  <c r="E5" i="34"/>
  <c r="D5" i="34"/>
  <c r="C5" i="34"/>
  <c r="C127" i="33"/>
  <c r="C139" i="33"/>
  <c r="C138" i="33"/>
  <c r="C137" i="33"/>
  <c r="C129" i="33"/>
  <c r="C136" i="33"/>
  <c r="C128" i="33"/>
  <c r="C130" i="33"/>
  <c r="C135" i="33"/>
  <c r="C134" i="33"/>
  <c r="C126" i="33"/>
  <c r="E49" i="33"/>
  <c r="D49" i="33"/>
  <c r="F34" i="33"/>
  <c r="E34" i="33"/>
  <c r="D34" i="33"/>
  <c r="C34" i="33"/>
  <c r="F28" i="33"/>
  <c r="E28" i="33"/>
  <c r="D28" i="33"/>
  <c r="C28" i="33"/>
  <c r="F11" i="33"/>
  <c r="E11" i="33"/>
  <c r="D11" i="33"/>
  <c r="C11" i="33"/>
  <c r="J5" i="33"/>
  <c r="I5" i="33"/>
  <c r="H5" i="33"/>
  <c r="G5" i="33"/>
  <c r="F5" i="33"/>
  <c r="E5" i="33"/>
  <c r="D5" i="33"/>
  <c r="C5" i="33"/>
  <c r="C120" i="32"/>
  <c r="C119" i="32"/>
  <c r="C118" i="32"/>
  <c r="C117" i="32"/>
  <c r="C127" i="32"/>
  <c r="C130" i="32"/>
  <c r="C128" i="32"/>
  <c r="C126" i="32"/>
  <c r="C124" i="32"/>
  <c r="C125" i="32"/>
  <c r="C116" i="32"/>
  <c r="E42" i="32"/>
  <c r="D42" i="32"/>
  <c r="F27" i="32"/>
  <c r="E27" i="32"/>
  <c r="D27" i="32"/>
  <c r="C27" i="32"/>
  <c r="F21" i="32"/>
  <c r="E21" i="32"/>
  <c r="D21" i="32"/>
  <c r="C21" i="32"/>
  <c r="F11" i="32"/>
  <c r="E11" i="32"/>
  <c r="D11" i="32"/>
  <c r="C11" i="32"/>
  <c r="J5" i="32"/>
  <c r="I5" i="32"/>
  <c r="H5" i="32"/>
  <c r="G5" i="32"/>
  <c r="F5" i="32"/>
  <c r="E5" i="32"/>
  <c r="D5" i="32"/>
  <c r="C5" i="32"/>
  <c r="C128" i="31"/>
  <c r="C127" i="31"/>
  <c r="C126" i="31"/>
  <c r="C123" i="31"/>
  <c r="C125" i="31"/>
  <c r="C122" i="31"/>
  <c r="C117" i="31"/>
  <c r="C118" i="31"/>
  <c r="C119" i="31"/>
  <c r="C115" i="31"/>
  <c r="C114" i="31"/>
  <c r="E42" i="31"/>
  <c r="D42" i="31"/>
  <c r="F27" i="31"/>
  <c r="E27" i="31"/>
  <c r="D27" i="31"/>
  <c r="C27" i="31"/>
  <c r="F21" i="31"/>
  <c r="E21" i="31"/>
  <c r="D21" i="31"/>
  <c r="C21" i="31"/>
  <c r="F11" i="31"/>
  <c r="E11" i="31"/>
  <c r="D11" i="31"/>
  <c r="C11" i="31"/>
  <c r="J5" i="31"/>
  <c r="I5" i="31"/>
  <c r="H5" i="31"/>
  <c r="G5" i="31"/>
  <c r="F5" i="31"/>
  <c r="E5" i="31"/>
  <c r="D5" i="31"/>
  <c r="C5" i="31"/>
  <c r="C126" i="30"/>
  <c r="C125" i="30"/>
  <c r="C121" i="30"/>
  <c r="C115" i="30"/>
  <c r="C114" i="30"/>
  <c r="C123" i="30"/>
  <c r="C120" i="30"/>
  <c r="C122" i="30"/>
  <c r="C117" i="30"/>
  <c r="C113" i="30"/>
  <c r="E42" i="30"/>
  <c r="D42" i="30"/>
  <c r="C112" i="30"/>
  <c r="F27" i="30"/>
  <c r="E27" i="30"/>
  <c r="D27" i="30"/>
  <c r="C27" i="30"/>
  <c r="F21" i="30"/>
  <c r="E21" i="30"/>
  <c r="D21" i="30"/>
  <c r="C21" i="30"/>
  <c r="F11" i="30"/>
  <c r="E11" i="30"/>
  <c r="D11" i="30"/>
  <c r="C11" i="30"/>
  <c r="J5" i="30"/>
  <c r="I5" i="30"/>
  <c r="H5" i="30"/>
  <c r="G5" i="30"/>
  <c r="F5" i="30"/>
  <c r="E5" i="30"/>
  <c r="D5" i="30"/>
  <c r="C5" i="30"/>
  <c r="D41" i="28"/>
  <c r="F27" i="28"/>
  <c r="E27" i="28"/>
  <c r="D27" i="28"/>
  <c r="C27" i="28"/>
  <c r="F21" i="28"/>
  <c r="E21" i="28"/>
  <c r="D21" i="28"/>
  <c r="C21" i="28"/>
  <c r="F11" i="28"/>
  <c r="E11" i="28"/>
  <c r="D11" i="28"/>
  <c r="C11" i="28"/>
  <c r="J5" i="28"/>
  <c r="I5" i="28"/>
  <c r="H5" i="28"/>
  <c r="G5" i="28"/>
  <c r="F5" i="28"/>
  <c r="E5" i="28"/>
  <c r="D5" i="28"/>
  <c r="C5" i="28"/>
  <c r="C121" i="27"/>
  <c r="C120" i="27"/>
  <c r="C119" i="27"/>
  <c r="C118" i="27"/>
  <c r="C117" i="27"/>
  <c r="C116" i="27"/>
  <c r="C115" i="27"/>
  <c r="C112" i="27"/>
  <c r="C111" i="27"/>
  <c r="C110" i="27"/>
  <c r="C109" i="27"/>
  <c r="C108" i="27"/>
  <c r="C107" i="27"/>
  <c r="E41" i="27"/>
  <c r="D41" i="27"/>
  <c r="F27" i="27"/>
  <c r="E27" i="27"/>
  <c r="D27" i="27"/>
  <c r="C27" i="27"/>
  <c r="F21" i="27"/>
  <c r="E21" i="27"/>
  <c r="D21" i="27"/>
  <c r="C21" i="27"/>
  <c r="F11" i="27"/>
  <c r="E11" i="27"/>
  <c r="D11" i="27"/>
  <c r="C11" i="27"/>
  <c r="J5" i="27"/>
  <c r="I5" i="27"/>
  <c r="H5" i="27"/>
  <c r="G5" i="27"/>
  <c r="F5" i="27"/>
  <c r="E5" i="27"/>
  <c r="D5" i="27"/>
  <c r="C5" i="27"/>
  <c r="C115" i="26"/>
  <c r="C107" i="26"/>
  <c r="C109" i="26"/>
  <c r="C116" i="26"/>
  <c r="C108" i="26"/>
  <c r="C117" i="26"/>
  <c r="C118" i="26"/>
  <c r="C119" i="26"/>
  <c r="C110" i="26"/>
  <c r="E41" i="26"/>
  <c r="D41" i="26"/>
  <c r="F27" i="26"/>
  <c r="E27" i="26"/>
  <c r="D27" i="26"/>
  <c r="C27" i="26"/>
  <c r="F21" i="26"/>
  <c r="E21" i="26"/>
  <c r="D21" i="26"/>
  <c r="C21" i="26"/>
  <c r="F11" i="26"/>
  <c r="E11" i="26"/>
  <c r="D11" i="26"/>
  <c r="C11" i="26"/>
  <c r="J5" i="26"/>
  <c r="I5" i="26"/>
  <c r="H5" i="26"/>
  <c r="G5" i="26"/>
  <c r="F5" i="26"/>
  <c r="E5" i="26"/>
  <c r="D5" i="26"/>
  <c r="C5" i="26"/>
  <c r="C108" i="25"/>
  <c r="C107" i="25"/>
  <c r="C106" i="25"/>
  <c r="C105" i="25"/>
  <c r="C103" i="25"/>
  <c r="C116" i="25"/>
  <c r="C115" i="25"/>
  <c r="C113" i="25"/>
  <c r="C111" i="25"/>
  <c r="C114" i="25"/>
  <c r="E41" i="25"/>
  <c r="D41" i="25"/>
  <c r="F27" i="25"/>
  <c r="E27" i="25"/>
  <c r="D27" i="25"/>
  <c r="C27" i="25"/>
  <c r="F21" i="25"/>
  <c r="E21" i="25"/>
  <c r="D21" i="25"/>
  <c r="C21" i="25"/>
  <c r="F11" i="25"/>
  <c r="E11" i="25"/>
  <c r="D11" i="25"/>
  <c r="C11" i="25"/>
  <c r="J5" i="25"/>
  <c r="I5" i="25"/>
  <c r="H5" i="25"/>
  <c r="G5" i="25"/>
  <c r="F5" i="25"/>
  <c r="E5" i="25"/>
  <c r="D5" i="25"/>
  <c r="C5" i="25"/>
  <c r="C114" i="24"/>
  <c r="C113" i="24"/>
  <c r="C112" i="24"/>
  <c r="C109" i="24"/>
  <c r="C106" i="24"/>
  <c r="C105" i="24"/>
  <c r="C104" i="24"/>
  <c r="D41" i="24"/>
  <c r="E41" i="24"/>
  <c r="F27" i="24"/>
  <c r="E27" i="24"/>
  <c r="D27" i="24"/>
  <c r="C27" i="24"/>
  <c r="F21" i="24"/>
  <c r="E21" i="24"/>
  <c r="D21" i="24"/>
  <c r="C21" i="24"/>
  <c r="F11" i="24"/>
  <c r="E11" i="24"/>
  <c r="D11" i="24"/>
  <c r="C11" i="24"/>
  <c r="J5" i="24"/>
  <c r="I5" i="24"/>
  <c r="H5" i="24"/>
  <c r="G5" i="24"/>
  <c r="F5" i="24"/>
  <c r="E5" i="24"/>
  <c r="D5" i="24"/>
  <c r="C5" i="24"/>
  <c r="C98" i="23"/>
  <c r="C103" i="23"/>
  <c r="C102" i="23"/>
  <c r="C101" i="23"/>
  <c r="C100" i="23"/>
  <c r="C99" i="23"/>
  <c r="E40" i="23"/>
  <c r="D40" i="23"/>
  <c r="F27" i="23"/>
  <c r="E27" i="23"/>
  <c r="D27" i="23"/>
  <c r="C27" i="23"/>
  <c r="F21" i="23"/>
  <c r="E21" i="23"/>
  <c r="D21" i="23"/>
  <c r="C21" i="23"/>
  <c r="J5" i="23"/>
  <c r="H5" i="23"/>
  <c r="G5" i="23"/>
  <c r="F11" i="23"/>
  <c r="E11" i="23"/>
  <c r="D11" i="23"/>
  <c r="C11" i="23"/>
  <c r="I5" i="23"/>
  <c r="F5" i="23"/>
  <c r="E5" i="23"/>
  <c r="C5" i="23"/>
  <c r="D5" i="23"/>
  <c r="C101" i="22"/>
  <c r="C100" i="22"/>
  <c r="C99" i="22"/>
  <c r="C96" i="22"/>
  <c r="C97" i="22"/>
  <c r="E40" i="22"/>
  <c r="D40" i="22"/>
  <c r="F27" i="22"/>
  <c r="E27" i="22"/>
  <c r="D27" i="22"/>
  <c r="C27" i="22"/>
  <c r="F21" i="22"/>
  <c r="E21" i="22"/>
  <c r="D21" i="22"/>
  <c r="C21" i="22"/>
  <c r="F11" i="22"/>
  <c r="E11" i="22"/>
  <c r="D11" i="22"/>
  <c r="C11" i="22"/>
  <c r="J5" i="22"/>
  <c r="I5" i="22"/>
  <c r="F5" i="22"/>
  <c r="E5" i="22"/>
  <c r="D5" i="22"/>
  <c r="C5" i="22"/>
  <c r="E40" i="21"/>
  <c r="D40" i="21"/>
  <c r="F27" i="21"/>
  <c r="E27" i="21"/>
  <c r="D27" i="21"/>
  <c r="C27" i="21"/>
  <c r="F21" i="21"/>
  <c r="E21" i="21"/>
  <c r="D21" i="21"/>
  <c r="C21" i="21"/>
  <c r="F11" i="21"/>
  <c r="E11" i="21"/>
  <c r="D11" i="21"/>
  <c r="C11" i="21"/>
  <c r="J5" i="21"/>
  <c r="I5" i="21"/>
  <c r="F5" i="21"/>
  <c r="E5" i="21"/>
  <c r="D5" i="21"/>
  <c r="C5" i="21"/>
  <c r="E40" i="20"/>
  <c r="D40" i="20"/>
  <c r="F27" i="20"/>
  <c r="E27" i="20"/>
  <c r="D27" i="20"/>
  <c r="C27" i="20"/>
  <c r="F21" i="20"/>
  <c r="E21" i="20"/>
  <c r="D21" i="20"/>
  <c r="C21" i="20"/>
  <c r="F11" i="20"/>
  <c r="E11" i="20"/>
  <c r="D11" i="20"/>
  <c r="C11" i="20"/>
  <c r="J5" i="20"/>
  <c r="I5" i="20"/>
  <c r="F5" i="20"/>
  <c r="E5" i="20"/>
  <c r="D5" i="20"/>
  <c r="C5" i="20"/>
  <c r="E40" i="19"/>
  <c r="D40" i="19"/>
  <c r="F27" i="19"/>
  <c r="E27" i="19"/>
  <c r="D27" i="19"/>
  <c r="C27" i="19"/>
  <c r="F21" i="19"/>
  <c r="E21" i="19"/>
  <c r="D21" i="19"/>
  <c r="C21" i="19"/>
  <c r="F11" i="19"/>
  <c r="E11" i="19"/>
  <c r="D11" i="19"/>
  <c r="C11" i="19"/>
  <c r="J5" i="19"/>
  <c r="I5" i="19"/>
  <c r="F5" i="19"/>
  <c r="E5" i="19"/>
  <c r="D5" i="19"/>
  <c r="C5" i="19"/>
  <c r="E40" i="18"/>
  <c r="D40" i="18"/>
  <c r="F27" i="18"/>
  <c r="E27" i="18"/>
  <c r="D27" i="18"/>
  <c r="C27" i="18"/>
  <c r="F21" i="18"/>
  <c r="E21" i="18"/>
  <c r="D21" i="18"/>
  <c r="C21" i="18"/>
  <c r="F11" i="18"/>
  <c r="E11" i="18"/>
  <c r="D11" i="18"/>
  <c r="C11" i="18"/>
  <c r="J5" i="18"/>
  <c r="I5" i="18"/>
  <c r="F5" i="18"/>
  <c r="E5" i="18"/>
  <c r="D5" i="18"/>
  <c r="C5" i="18"/>
  <c r="E41" i="17"/>
  <c r="D41" i="17"/>
  <c r="F28" i="17"/>
  <c r="E28" i="17"/>
  <c r="D28" i="17"/>
  <c r="C28" i="17"/>
  <c r="F22" i="17"/>
  <c r="E22" i="17"/>
  <c r="D22" i="17"/>
  <c r="C22" i="17"/>
  <c r="F12" i="17"/>
  <c r="E12" i="17"/>
  <c r="D12" i="17"/>
  <c r="C12" i="17"/>
  <c r="J6" i="17"/>
  <c r="I6" i="17"/>
  <c r="F6" i="17"/>
  <c r="E6" i="17"/>
  <c r="D6" i="17"/>
  <c r="C6" i="17"/>
  <c r="J5" i="16"/>
  <c r="E40" i="16"/>
  <c r="D40" i="16"/>
  <c r="F27" i="16"/>
  <c r="E27" i="16"/>
  <c r="D27" i="16"/>
  <c r="C27" i="16"/>
  <c r="F21" i="16"/>
  <c r="E21" i="16"/>
  <c r="D21" i="16"/>
  <c r="C21" i="16"/>
  <c r="F11" i="16"/>
  <c r="E11" i="16"/>
  <c r="D11" i="16"/>
  <c r="C11" i="16"/>
  <c r="I5" i="16"/>
  <c r="F5" i="16"/>
  <c r="E5" i="16"/>
  <c r="D5" i="16"/>
  <c r="C5" i="16"/>
  <c r="E40" i="15"/>
  <c r="F21" i="15"/>
  <c r="E21" i="15"/>
  <c r="D40" i="15"/>
  <c r="F27" i="15"/>
  <c r="E27" i="15"/>
  <c r="D27" i="15"/>
  <c r="C27" i="15"/>
  <c r="D21" i="15"/>
  <c r="C21" i="15"/>
  <c r="F11" i="15"/>
  <c r="E11" i="15"/>
  <c r="D11" i="15"/>
  <c r="C11" i="15"/>
  <c r="I5" i="15"/>
  <c r="F5" i="15"/>
  <c r="E5" i="15"/>
  <c r="D5" i="15"/>
  <c r="C5" i="15"/>
  <c r="C27" i="14"/>
  <c r="C21" i="14"/>
  <c r="D21" i="14"/>
  <c r="E40" i="14"/>
  <c r="D40" i="14"/>
  <c r="F27" i="14"/>
  <c r="E27" i="14"/>
  <c r="D27" i="14"/>
  <c r="F11" i="14"/>
  <c r="E11" i="14"/>
  <c r="D11" i="14"/>
  <c r="C11" i="14"/>
  <c r="I5" i="14"/>
  <c r="F5" i="14"/>
  <c r="E5" i="14"/>
  <c r="D5" i="14"/>
  <c r="C5" i="14"/>
  <c r="E38" i="13"/>
  <c r="D38" i="13"/>
  <c r="F26" i="13"/>
  <c r="E26" i="13"/>
  <c r="D26" i="13"/>
  <c r="C26" i="13"/>
  <c r="F11" i="13"/>
  <c r="E11" i="13"/>
  <c r="D11" i="13"/>
  <c r="C11" i="13"/>
  <c r="I5" i="13"/>
  <c r="F5" i="13"/>
  <c r="E5" i="13"/>
  <c r="D5" i="13"/>
  <c r="C5" i="13"/>
  <c r="E38" i="12"/>
  <c r="D38" i="12"/>
  <c r="F26" i="12"/>
  <c r="E26" i="12"/>
  <c r="D26" i="12"/>
  <c r="C26" i="12"/>
  <c r="F11" i="12"/>
  <c r="E11" i="12"/>
  <c r="D11" i="12"/>
  <c r="C11" i="12"/>
  <c r="I5" i="12"/>
  <c r="F5" i="12"/>
  <c r="E5" i="12"/>
  <c r="D5" i="12"/>
  <c r="C5" i="12"/>
  <c r="F27" i="11"/>
  <c r="E27" i="11"/>
  <c r="D27" i="11"/>
  <c r="C27" i="11"/>
  <c r="E39" i="11"/>
  <c r="D39" i="11"/>
  <c r="F12" i="11"/>
  <c r="E12" i="11"/>
  <c r="D12" i="11"/>
  <c r="C12" i="11"/>
  <c r="I6" i="11"/>
  <c r="F6" i="11"/>
  <c r="E6" i="11"/>
  <c r="D6" i="11"/>
  <c r="C6" i="11"/>
  <c r="E39" i="10"/>
  <c r="D39" i="10"/>
  <c r="F12" i="10"/>
  <c r="E12" i="10"/>
  <c r="D12" i="10"/>
  <c r="C12" i="10"/>
  <c r="I6" i="10"/>
  <c r="F6" i="10"/>
  <c r="E6" i="10"/>
  <c r="D6" i="10"/>
  <c r="C6" i="10"/>
  <c r="E35" i="9"/>
  <c r="D35" i="9"/>
  <c r="F12" i="9"/>
  <c r="E12" i="9"/>
  <c r="D12" i="9"/>
  <c r="C12" i="9"/>
  <c r="I6" i="9"/>
  <c r="F6" i="9"/>
  <c r="E6" i="9"/>
  <c r="D6" i="9"/>
  <c r="C6" i="9"/>
  <c r="E36" i="8"/>
  <c r="D36" i="8"/>
  <c r="D12" i="8"/>
  <c r="C12" i="8"/>
  <c r="J6" i="8"/>
  <c r="F6" i="8"/>
  <c r="E6" i="8"/>
  <c r="D6" i="8"/>
  <c r="C6" i="8"/>
  <c r="E12" i="7"/>
  <c r="E36" i="7"/>
  <c r="D36" i="7"/>
  <c r="D12" i="7"/>
  <c r="C12" i="7"/>
  <c r="I6" i="7"/>
  <c r="F6" i="7"/>
  <c r="E6" i="7"/>
  <c r="D6" i="7"/>
  <c r="C6" i="7"/>
  <c r="E36" i="5"/>
  <c r="D36" i="5"/>
  <c r="D12" i="5"/>
  <c r="C12" i="5"/>
  <c r="J6" i="5"/>
  <c r="I6" i="5"/>
  <c r="F6" i="5"/>
  <c r="E6" i="5"/>
  <c r="D6" i="5"/>
  <c r="C6" i="5"/>
  <c r="E6" i="4"/>
  <c r="F5" i="3"/>
  <c r="E6" i="3"/>
  <c r="E36" i="4"/>
  <c r="D36" i="4"/>
  <c r="D12" i="4"/>
  <c r="C12" i="4"/>
  <c r="J6" i="4"/>
  <c r="I6" i="4"/>
  <c r="F6" i="4"/>
  <c r="D6" i="4"/>
  <c r="C6" i="4"/>
  <c r="D12" i="3"/>
  <c r="C12" i="3"/>
  <c r="E36" i="3"/>
  <c r="J6" i="3"/>
  <c r="I6" i="3"/>
  <c r="F6" i="3"/>
  <c r="D4" i="3"/>
  <c r="D5" i="3"/>
  <c r="D6" i="3"/>
  <c r="D35" i="1"/>
  <c r="D36" i="3"/>
  <c r="C6" i="3"/>
  <c r="C5" i="1"/>
</calcChain>
</file>

<file path=xl/sharedStrings.xml><?xml version="1.0" encoding="utf-8"?>
<sst xmlns="http://schemas.openxmlformats.org/spreadsheetml/2006/main" count="19809" uniqueCount="1384">
  <si>
    <t>Adult Consent</t>
  </si>
  <si>
    <t>Change</t>
  </si>
  <si>
    <t>Adult Healthy Consent</t>
  </si>
  <si>
    <t>Child Consent</t>
  </si>
  <si>
    <t>Child Healthy Consent</t>
  </si>
  <si>
    <t>Received</t>
  </si>
  <si>
    <t>-</t>
  </si>
  <si>
    <t>Pending</t>
  </si>
  <si>
    <t>Total</t>
  </si>
  <si>
    <t>Initial Questionnaires</t>
  </si>
  <si>
    <t>Blood Samples</t>
  </si>
  <si>
    <t>iMSMS Blood Samples</t>
  </si>
  <si>
    <t>iMSMS Stool Sample 1</t>
  </si>
  <si>
    <t>iMSMS Blood Sample 2</t>
  </si>
  <si>
    <t>How Participants Heard About the Study</t>
  </si>
  <si>
    <t>Current</t>
  </si>
  <si>
    <t>During Apt</t>
  </si>
  <si>
    <t>Emailing upcoming patients</t>
  </si>
  <si>
    <t>Pitt+Me</t>
  </si>
  <si>
    <t>Social Media</t>
  </si>
  <si>
    <t>UPMC MS Physician</t>
  </si>
  <si>
    <t>UPMC MS Website</t>
  </si>
  <si>
    <t>Word of Mouth</t>
  </si>
  <si>
    <t>MS Registry</t>
  </si>
  <si>
    <t>ClinicalTrials.gov</t>
  </si>
  <si>
    <t>iMSMS Stool Sample 2</t>
  </si>
  <si>
    <t>Emailing upcoming pts</t>
  </si>
  <si>
    <t>*this is the week that I was out sick, so some of the data was not recorded- the * marks accurate data</t>
  </si>
  <si>
    <t>*</t>
  </si>
  <si>
    <t>Primary Q</t>
  </si>
  <si>
    <t>Self Reported Q</t>
  </si>
  <si>
    <t>Partially Completed</t>
  </si>
  <si>
    <t>Week</t>
  </si>
  <si>
    <t>Participants</t>
  </si>
  <si>
    <t>Pending*</t>
  </si>
  <si>
    <t>* for those Pitt+Me people, who have not responded after 3 emails, I took them off the pending list</t>
  </si>
  <si>
    <t>Unenrolled</t>
  </si>
  <si>
    <t>We approached during apt</t>
  </si>
  <si>
    <t>PROMOTE Stool Sample 1</t>
  </si>
  <si>
    <t>PROMOTE Stool Sample 2</t>
  </si>
  <si>
    <t>PROMOTE Blood Samples</t>
  </si>
  <si>
    <t>*week where on two days physicians saw patients</t>
  </si>
  <si>
    <t>Pending: Higdon, Moore x 2</t>
  </si>
  <si>
    <t>Pending: De Lyser, O'Connell, Adams, Smith</t>
  </si>
  <si>
    <t>Pending:(Treloar, Ford)</t>
  </si>
  <si>
    <t>Complete: Tulkangas</t>
  </si>
  <si>
    <t xml:space="preserve">* two people it was not noted as to how they were introduced to the study </t>
  </si>
  <si>
    <t>*clinicians saw patients on two days</t>
  </si>
  <si>
    <t>*AAN conference</t>
  </si>
  <si>
    <t>*MS conference</t>
  </si>
  <si>
    <t>*4 day week</t>
  </si>
  <si>
    <t>Number of patients brough to us by each clinician</t>
  </si>
  <si>
    <t>Xia</t>
  </si>
  <si>
    <t>Heyman</t>
  </si>
  <si>
    <t>Zaydan</t>
  </si>
  <si>
    <t>*did not see any pts this week</t>
  </si>
  <si>
    <t>Orie</t>
  </si>
  <si>
    <t>Tankesley</t>
  </si>
  <si>
    <t>Bajek</t>
  </si>
  <si>
    <t>NMSS</t>
  </si>
  <si>
    <t>Number of patients brough to us by each clinician out of how  many total patients they saw this week</t>
  </si>
  <si>
    <t>*didnt see patients</t>
  </si>
  <si>
    <t>Number of patients brought to us by each clinician out of total participants this week</t>
  </si>
  <si>
    <t>*didn't see patients</t>
  </si>
  <si>
    <t>joann318@frontier.com</t>
  </si>
  <si>
    <t>connie3758@aol.com</t>
  </si>
  <si>
    <t>*didn's see patients this week</t>
  </si>
  <si>
    <t xml:space="preserve">Not directly referred by clinicians </t>
  </si>
  <si>
    <t>*compared to 7/10</t>
  </si>
  <si>
    <t>Clinic Staff</t>
  </si>
  <si>
    <t>Date</t>
  </si>
  <si>
    <t>*did not see patients this week</t>
  </si>
  <si>
    <t>cfDNA bloods</t>
  </si>
  <si>
    <t>cfDNA blood samples</t>
  </si>
  <si>
    <t>progressive MS</t>
  </si>
  <si>
    <t>actively relapsing</t>
  </si>
  <si>
    <t>stable remitting</t>
  </si>
  <si>
    <t>healthy control</t>
  </si>
  <si>
    <t>didnt see patients this week</t>
  </si>
  <si>
    <t>*labor day weekend</t>
  </si>
  <si>
    <t>*9/11-9/13 due to clinic enrollment update</t>
  </si>
  <si>
    <t>Clinician</t>
  </si>
  <si>
    <t>Percentage of Patients</t>
  </si>
  <si>
    <t>*9/14-9/20</t>
  </si>
  <si>
    <t>*9/21-29</t>
  </si>
  <si>
    <t>Number</t>
  </si>
  <si>
    <t>Demographics Questionnaire</t>
  </si>
  <si>
    <t>SRO Questionnaire</t>
  </si>
  <si>
    <t>Stool Samples</t>
  </si>
  <si>
    <t>No. of patients</t>
  </si>
  <si>
    <t>Participants with at least one blood sample</t>
  </si>
  <si>
    <t>Participants with at least one stool sample</t>
  </si>
  <si>
    <t>Biometric Sensor</t>
  </si>
  <si>
    <t>CSF</t>
  </si>
  <si>
    <t>not here this week</t>
  </si>
  <si>
    <t>iMSMS Website</t>
  </si>
  <si>
    <t>did not see patients this week</t>
  </si>
  <si>
    <t>DNA</t>
  </si>
  <si>
    <t>*did not have a room for 1.5 days</t>
  </si>
  <si>
    <t xml:space="preserve">* week of Thanksgiving </t>
  </si>
  <si>
    <t>SNQ and PROMIS</t>
  </si>
  <si>
    <t>did not see pts this week</t>
  </si>
  <si>
    <t>Number of patients brought to us by each clinician out of total participants consented this week</t>
  </si>
  <si>
    <t>didn't see patients</t>
  </si>
  <si>
    <t>**548</t>
  </si>
  <si>
    <t>DNA bloods</t>
  </si>
  <si>
    <t>*3 people that have sent kits have not completed elgibility requirements</t>
  </si>
  <si>
    <t>* 4 day week- cancelations from bad weather</t>
  </si>
  <si>
    <t>Social Network</t>
  </si>
  <si>
    <t>*corrected number</t>
  </si>
  <si>
    <t>*cancelations from bad weather</t>
  </si>
  <si>
    <t>only had one patient, who was already consented</t>
  </si>
  <si>
    <t>* w/o room on 2 days</t>
  </si>
  <si>
    <t>Blue info sheets</t>
  </si>
  <si>
    <t>Demographics from Questionnaires</t>
  </si>
  <si>
    <t>Average Age (out of 374 participants)</t>
  </si>
  <si>
    <t xml:space="preserve">       StDev</t>
  </si>
  <si>
    <t>Sex: (out of 374 participants) </t>
  </si>
  <si>
    <t xml:space="preserve">        Number of Females</t>
  </si>
  <si>
    <t xml:space="preserve">        Number of Males </t>
  </si>
  <si>
    <t>Race: (out of 372 participants)</t>
  </si>
  <si>
    <t xml:space="preserve">        African or African American</t>
  </si>
  <si>
    <t xml:space="preserve">        Asian, Indian, Filipino, Japanese, Korean, or Vietnamese</t>
  </si>
  <si>
    <t>       Caucasian</t>
  </si>
  <si>
    <t xml:space="preserve">       Multi-racial</t>
  </si>
  <si>
    <t xml:space="preserve">       Others</t>
  </si>
  <si>
    <t>Ethnicity (out of 372 participants)</t>
  </si>
  <si>
    <t xml:space="preserve">       Hispanic or Latino </t>
  </si>
  <si>
    <t xml:space="preserve">       Non-Hispanic</t>
  </si>
  <si>
    <t xml:space="preserve">       Not Sure</t>
  </si>
  <si>
    <t>Type of Disorder (out of 361)</t>
  </si>
  <si>
    <t xml:space="preserve">       MS</t>
  </si>
  <si>
    <t xml:space="preserve">       Other</t>
  </si>
  <si>
    <t>Type of MS (out of 262)</t>
  </si>
  <si>
    <t xml:space="preserve">       CIS</t>
  </si>
  <si>
    <t xml:space="preserve">       RIS</t>
  </si>
  <si>
    <t>       RRMS, active</t>
  </si>
  <si>
    <t xml:space="preserve">       RRMS, stable</t>
  </si>
  <si>
    <t xml:space="preserve">       SPMS</t>
  </si>
  <si>
    <t xml:space="preserve">       PPMS</t>
  </si>
  <si>
    <t xml:space="preserve">       NMO</t>
  </si>
  <si>
    <t>7T MRI</t>
  </si>
  <si>
    <t xml:space="preserve">     Scheduled</t>
  </si>
  <si>
    <t>     Completed: MS</t>
  </si>
  <si>
    <t xml:space="preserve">     Completed: NMO</t>
  </si>
  <si>
    <t xml:space="preserve">     Completed: HC</t>
  </si>
  <si>
    <t>Average Age (out of 380 participants)</t>
  </si>
  <si>
    <t>Sex: (out of 380 participants) </t>
  </si>
  <si>
    <t>Race: (out of 377 participants)</t>
  </si>
  <si>
    <t>Ethnicity (out of 378 participants)</t>
  </si>
  <si>
    <t>Type of Disorder (out of 366)</t>
  </si>
  <si>
    <t>Emailing MS Reg</t>
  </si>
  <si>
    <t>Table as of 4/2/18</t>
  </si>
  <si>
    <t>did not see patients</t>
  </si>
  <si>
    <t>* first week at Magee</t>
  </si>
  <si>
    <t>*there is a participant that has not turned in the second sample but it's 4 months out, so we will plan to send just the first sample per iMSMS</t>
  </si>
  <si>
    <t>Table as of 5/3/18</t>
  </si>
  <si>
    <t>Average Age (out of 402 participants)</t>
  </si>
  <si>
    <t>Sex: (out of 402 participants) </t>
  </si>
  <si>
    <t>Race: (out of 399 participants)</t>
  </si>
  <si>
    <t>Ethnicity (out of 400 participants)</t>
  </si>
  <si>
    <t>Type of Disorder (out of 387)</t>
  </si>
  <si>
    <t>Type of MS (out of 280)</t>
  </si>
  <si>
    <t>*NMSS promoted study, Dr. Heyman was out, training new PA</t>
  </si>
  <si>
    <t>FFQ</t>
  </si>
  <si>
    <t>Table as of 6/1/18</t>
  </si>
  <si>
    <t xml:space="preserve">* 4 day week </t>
  </si>
  <si>
    <t xml:space="preserve">- </t>
  </si>
  <si>
    <t>* w/o room for 1 day</t>
  </si>
  <si>
    <t>Demographics</t>
  </si>
  <si>
    <t>88% = F,  13% = M; 100% White, Non-Hispanic; ages: 75% 60-70, 25% 50-59</t>
  </si>
  <si>
    <t>75% = F, 25% = M; 75% = white, non-hispanic, 25% = AA; ages: 75% 45-55, 25% 20-30</t>
  </si>
  <si>
    <t>91% = F, 9% = M; 91% = white, non-hispanic, 9% = unknown; ages: 9% 20-29, 18% 30-39, 27% 40-49, 27% 50-59, 9% 60-69, 9% unknown</t>
  </si>
  <si>
    <t>80% = M, 20% = F; 100% white, non-hispanic; ages: 20% 40-49, 40% 60-69, 40% unknown</t>
  </si>
  <si>
    <t>*Only Ryan and Xia saw patients this week (Jennifer saw 2 patients), Ryan did not see patients Monday</t>
  </si>
  <si>
    <t xml:space="preserve">did not see patients </t>
  </si>
  <si>
    <t>Table as of 7/6/18</t>
  </si>
  <si>
    <t>Average Age (out of 444 participants)</t>
  </si>
  <si>
    <t>Sex: (out of 444 participants) </t>
  </si>
  <si>
    <t>Race: (out of 441 participants)</t>
  </si>
  <si>
    <t>Ethnicity (out of 442 participants)</t>
  </si>
  <si>
    <t>Type of Disorder (out of 429)</t>
  </si>
  <si>
    <t>Type of MS (out of 322)</t>
  </si>
  <si>
    <t>Completed 7T MRI (MS)</t>
  </si>
  <si>
    <t>Kiersten</t>
  </si>
  <si>
    <t>Table as of 8/10/18</t>
  </si>
  <si>
    <t>Average Age (out of 464 participants)</t>
  </si>
  <si>
    <t>Sex: (out of 465 participants) </t>
  </si>
  <si>
    <t>Race: (out of 462 participants)</t>
  </si>
  <si>
    <t>Ethnicity (out of 463 participants)</t>
  </si>
  <si>
    <t>*no Zadan, Heyman saw very few patients</t>
  </si>
  <si>
    <t>saw few patients this week</t>
  </si>
  <si>
    <t>Table as of 9/3/18</t>
  </si>
  <si>
    <t>Average Age (out of 473 participants)</t>
  </si>
  <si>
    <t>Sex: (out of 474 participants) </t>
  </si>
  <si>
    <t>Race: (out of 471 participants)</t>
  </si>
  <si>
    <t>Ethnicity (out of 473 participants)</t>
  </si>
  <si>
    <t>Type of MS (out of 357)</t>
  </si>
  <si>
    <t>*4 day week due to MS fundraiser</t>
  </si>
  <si>
    <t>Table as of 10/5/18</t>
  </si>
  <si>
    <t>Average Age (out of 485 participants)</t>
  </si>
  <si>
    <t>Sex: (out of 486 participants) </t>
  </si>
  <si>
    <t>Race: (out of 483 participants)</t>
  </si>
  <si>
    <t>Ethnicity (out of 485 participants)</t>
  </si>
  <si>
    <t>Type of Disorder (out of 470)</t>
  </si>
  <si>
    <t>Type of MS (out of 365)</t>
  </si>
  <si>
    <t>*conference for clinicians</t>
  </si>
  <si>
    <t>Table as of 11/2/18</t>
  </si>
  <si>
    <t>Average Age (out of 498 participants)</t>
  </si>
  <si>
    <t>Sex: (out of 499 participants) </t>
  </si>
  <si>
    <t>Race: (out of 496 participants)</t>
  </si>
  <si>
    <t>Ethnicity (out of 498 participants)</t>
  </si>
  <si>
    <t>Type of Disorder (out of 485)</t>
  </si>
  <si>
    <t>Type of MS (out of 369)</t>
  </si>
  <si>
    <t>Soneji</t>
  </si>
  <si>
    <t>Did not see patients</t>
  </si>
  <si>
    <t>Table as of 12/7/2018</t>
  </si>
  <si>
    <t>Average Age (out of 522rticipants)</t>
  </si>
  <si>
    <t>Sex: (out of 523rticipants) </t>
  </si>
  <si>
    <t>Race: (out of 520 participants)</t>
  </si>
  <si>
    <t>Ethnicity (out of 522 participants)</t>
  </si>
  <si>
    <t>       Non-Hispanic</t>
  </si>
  <si>
    <t>Type of MS (out of 385)</t>
  </si>
  <si>
    <t>Isitan</t>
  </si>
  <si>
    <t>Table as of 1/11/2019</t>
  </si>
  <si>
    <t>Average Age (out of 547 participants)</t>
  </si>
  <si>
    <t>Sex: (out of 548 participants) </t>
  </si>
  <si>
    <t>Race: (out of 545 participants)</t>
  </si>
  <si>
    <t>Ethnicity (out of 547 participants)</t>
  </si>
  <si>
    <t>Type of Disorder (out of 533)</t>
  </si>
  <si>
    <t>Type of MS (out of 405)</t>
  </si>
  <si>
    <t>no new patients who were eligible</t>
  </si>
  <si>
    <t>92.8% = F, 7.2% = M; 92.8% = white, non-hispanic, 7.2% = unknown; ages: 9% 20-29, 18% 30-39, 27% 40-49, 27% 50-59, 9% 60-69, 9% unknown</t>
  </si>
  <si>
    <t>Table as of 2/1/2019</t>
  </si>
  <si>
    <t>Average Age (out of 548 participants)</t>
  </si>
  <si>
    <t>Sex: (out of 549 participants) </t>
  </si>
  <si>
    <t>Race: (out of 546 participants)</t>
  </si>
  <si>
    <t>Ethnicity (out of 548 participants)</t>
  </si>
  <si>
    <t>Type of Disorder (out of 534)</t>
  </si>
  <si>
    <t>only saw patients one day this week</t>
  </si>
  <si>
    <t>Demographics (*updated 2/21/19)</t>
  </si>
  <si>
    <t>91% = F,  9% = M; 100% White, Non-Hispanic; ages: 64% 60-69, 18% 50-59, 18% 40-49</t>
  </si>
  <si>
    <t>75% = F, 25% = M; 75% = white, non-hispanic, 25% = AA; ages: 25% 50-59, 50% 40-49, 25% 20-29</t>
  </si>
  <si>
    <t>93% = F, 7% = M; 93% = white, non-hispanic, 7% = Asian; ages: 7% 20-29, 13% 30-39, 47% 40-49, 27% 50-59, 6% 60-69</t>
  </si>
  <si>
    <t>Update Q</t>
  </si>
  <si>
    <t>Update</t>
  </si>
  <si>
    <t>87.5% = F, 12.5% = M; 93.75% = white, non-hispanic, 6.25% = Asian; ages: 6% 20-29, 19% 30-39, 44% 40-49, 25% 50-59, 6% 60-69</t>
  </si>
  <si>
    <t>Table as of 3/1/2019</t>
  </si>
  <si>
    <t>Average Age (out of 553 participants)</t>
  </si>
  <si>
    <t>Sex: (out of 554 participants) </t>
  </si>
  <si>
    <t>Race: (out of 551 participants)</t>
  </si>
  <si>
    <t>Type of Disorder (out of 539)</t>
  </si>
  <si>
    <t>Type of MS (out of 429)</t>
  </si>
  <si>
    <t>90% = F, 10% = M; 90% = white, non-hispanic, 5% = Asian,  5% =AA; ages: 5% 20-29, 25% 30-39, 40% 40-49, 20% 50-59, 5% 60-69</t>
  </si>
  <si>
    <t>Table as of 4/5/2019</t>
  </si>
  <si>
    <t>Average Age (out of 554 participants)</t>
  </si>
  <si>
    <t>Sex: (out of 555 participants) </t>
  </si>
  <si>
    <t>Race: (out of 552 participants)</t>
  </si>
  <si>
    <t>Ethnicity (out of 554 participants)</t>
  </si>
  <si>
    <t>Type of Disorder (out of 540)</t>
  </si>
  <si>
    <t>Type of MS (out of 430)</t>
  </si>
  <si>
    <t>*Pitt+Me for controls</t>
  </si>
  <si>
    <t>Table as of 4/5/2019 (data from old version of PROMOTE Primary and SRO)</t>
  </si>
  <si>
    <t>*Few clinicians in clinic</t>
  </si>
  <si>
    <t>*From 6/3/19</t>
  </si>
  <si>
    <t>*No Heyman</t>
  </si>
  <si>
    <t>Batch #</t>
  </si>
  <si>
    <t>Date of File Sharing (with Subtle)</t>
  </si>
  <si>
    <t>Pass QC</t>
  </si>
  <si>
    <t>Reason for QC Failure</t>
  </si>
  <si>
    <t>Accession number</t>
  </si>
  <si>
    <t>Notes</t>
  </si>
  <si>
    <t>PROMOTE ID</t>
  </si>
  <si>
    <t>Subtle Protocol Comment</t>
  </si>
  <si>
    <t>Name</t>
  </si>
  <si>
    <t>Date of Birth</t>
  </si>
  <si>
    <t>MRN</t>
  </si>
  <si>
    <t>Date of MRI</t>
  </si>
  <si>
    <t>Last Clinic Appointment</t>
  </si>
  <si>
    <t>Sex</t>
  </si>
  <si>
    <t>Age (at first scan)</t>
  </si>
  <si>
    <t>Race</t>
  </si>
  <si>
    <t>Ethnicity</t>
  </si>
  <si>
    <t>PDDS</t>
  </si>
  <si>
    <t>PDDS Date</t>
  </si>
  <si>
    <t>Clincal Type (RR, PP, SP, Control, etc.)</t>
  </si>
  <si>
    <t>Disease Duration (date of MRI - date of first symptoms)</t>
  </si>
  <si>
    <t>Relapses within last year</t>
  </si>
  <si>
    <t>Treatment</t>
  </si>
  <si>
    <t>Comments</t>
  </si>
  <si>
    <t>Y</t>
  </si>
  <si>
    <t>PRT180718</t>
  </si>
  <si>
    <t>Egan, John</t>
  </si>
  <si>
    <t>Male</t>
  </si>
  <si>
    <t>Caucasian</t>
  </si>
  <si>
    <t>Non-hispanic</t>
  </si>
  <si>
    <t>Progressive (unclear Primary vs Secondary)</t>
  </si>
  <si>
    <t>19 years</t>
  </si>
  <si>
    <t>None on file</t>
  </si>
  <si>
    <t>Gilenya</t>
  </si>
  <si>
    <t>PRT180715</t>
  </si>
  <si>
    <t>Brice, Robert</t>
  </si>
  <si>
    <t>RRMS</t>
  </si>
  <si>
    <t>26 years</t>
  </si>
  <si>
    <t>Clinical: 1/15/2018</t>
  </si>
  <si>
    <t>No DMT</t>
  </si>
  <si>
    <t>PRT180721</t>
  </si>
  <si>
    <t>Aeri, Neha</t>
  </si>
  <si>
    <t>Female</t>
  </si>
  <si>
    <t>Indian (Asian)</t>
  </si>
  <si>
    <t>3.5 years</t>
  </si>
  <si>
    <t>Radiological: brain MRI on 8/25/18 (compared to 11/2015 and 8/2016) showed new lesion</t>
  </si>
  <si>
    <t>PRT170265</t>
  </si>
  <si>
    <t>Skweres, Joan</t>
  </si>
  <si>
    <t>23 years</t>
  </si>
  <si>
    <t>N</t>
  </si>
  <si>
    <t>Subtle sequences not performed</t>
  </si>
  <si>
    <t>PRT180727</t>
  </si>
  <si>
    <t>Johnson, Nicholas</t>
  </si>
  <si>
    <t>10 years</t>
  </si>
  <si>
    <t>Tecfidera</t>
  </si>
  <si>
    <t>PRT180725</t>
  </si>
  <si>
    <t>Dillard, Elvira</t>
  </si>
  <si>
    <t>Radiological: 9/6/18</t>
  </si>
  <si>
    <t>Copaxone</t>
  </si>
  <si>
    <t>PRT170333</t>
  </si>
  <si>
    <t>Odonnell, Joan</t>
  </si>
  <si>
    <t>13 years</t>
  </si>
  <si>
    <t>Radiological: brain MRI from 1/20/2018 (compared to 7/29/17) showed new lesions, cervical spine MRI on 1/20/18 (compared to 12/8/16) showed increased lesion burden</t>
  </si>
  <si>
    <t>PRT180732</t>
  </si>
  <si>
    <t>Cotchen, Neysa</t>
  </si>
  <si>
    <t>PRT170221</t>
  </si>
  <si>
    <t>Steiner, Terrance</t>
  </si>
  <si>
    <t>likely PPMS</t>
  </si>
  <si>
    <t>12 years</t>
  </si>
  <si>
    <t>Ocrelizumab</t>
  </si>
  <si>
    <t>PRT170292</t>
  </si>
  <si>
    <t>Lewis, Altovise</t>
  </si>
  <si>
    <t>African American</t>
  </si>
  <si>
    <t>6.5 years</t>
  </si>
  <si>
    <t>Rituxan</t>
  </si>
  <si>
    <t>PRT170404</t>
  </si>
  <si>
    <t>Millender, Barbara</t>
  </si>
  <si>
    <t>MS</t>
  </si>
  <si>
    <t>29 years</t>
  </si>
  <si>
    <t>PRT180740</t>
  </si>
  <si>
    <t>Menke, Bryan</t>
  </si>
  <si>
    <t>optic neuritis/CIS</t>
  </si>
  <si>
    <t>4 months</t>
  </si>
  <si>
    <t>Clinical: 5/15/2018</t>
  </si>
  <si>
    <t>PRT180742</t>
  </si>
  <si>
    <t>Santucci, Anthony</t>
  </si>
  <si>
    <t>cerebral white matter disease</t>
  </si>
  <si>
    <t>3 years</t>
  </si>
  <si>
    <t>no DMT</t>
  </si>
  <si>
    <t>PRT170551</t>
  </si>
  <si>
    <t>Kennedy, Melisa</t>
  </si>
  <si>
    <t>8 years</t>
  </si>
  <si>
    <t>Radiological: one new lesion in brain MRI from 10/2018 (compared to 2014 brain MRI)</t>
  </si>
  <si>
    <t>Avonex</t>
  </si>
  <si>
    <t>Did not show up for MRI</t>
  </si>
  <si>
    <t>PRT180748</t>
  </si>
  <si>
    <t>Holloway, Kendrick</t>
  </si>
  <si>
    <t>Not specified</t>
  </si>
  <si>
    <t>Left optic neuritis (clinically isolated syndrome)</t>
  </si>
  <si>
    <t>7 months</t>
  </si>
  <si>
    <t>Clinical: 3/15/2018</t>
  </si>
  <si>
    <t>Did not show for MRI that was scheduled for 10/8/18</t>
  </si>
  <si>
    <t>PRT170339</t>
  </si>
  <si>
    <t>Colatruglio, Lisa</t>
  </si>
  <si>
    <t>8.5 years</t>
  </si>
  <si>
    <t>Clinical 3/1/2018; Radiological 3/6/2018, 10/16/2018</t>
  </si>
  <si>
    <t>Ocrevus</t>
  </si>
  <si>
    <t>PRT170531</t>
  </si>
  <si>
    <t>Turner, Darnell</t>
  </si>
  <si>
    <t>15 years</t>
  </si>
  <si>
    <t>Radiological 11/1/2018</t>
  </si>
  <si>
    <t>PRT170088</t>
  </si>
  <si>
    <t>Dodin, Kimberly</t>
  </si>
  <si>
    <t>CIS</t>
  </si>
  <si>
    <t>2 years</t>
  </si>
  <si>
    <t>Radiological: brain MRI from 3/2018 (compared to 6/2017) new callosal lesion, thoracic MRI in 3/2018 (compared to 6/2017) one new lesion at T1</t>
  </si>
  <si>
    <t>tecfidera</t>
  </si>
  <si>
    <t>PRT180776</t>
  </si>
  <si>
    <t>Baugher, Lisa</t>
  </si>
  <si>
    <t>9 years</t>
  </si>
  <si>
    <t>Early Oct. 2018 (clinical)</t>
  </si>
  <si>
    <t>Aubagio</t>
  </si>
  <si>
    <t>Standard and Subtle sequences acquired in different planes</t>
  </si>
  <si>
    <t>PRT170186</t>
  </si>
  <si>
    <t>Scharf, Cynthia</t>
  </si>
  <si>
    <t>32 years</t>
  </si>
  <si>
    <t>Tysabri</t>
  </si>
  <si>
    <t>PRT170041</t>
  </si>
  <si>
    <t>Palicka, Michelle</t>
  </si>
  <si>
    <t>11 years</t>
  </si>
  <si>
    <t>PRT180781</t>
  </si>
  <si>
    <t>Farone, Rebecca</t>
  </si>
  <si>
    <t>22 years</t>
  </si>
  <si>
    <t>None on filie</t>
  </si>
  <si>
    <t>PRT180767</t>
  </si>
  <si>
    <t>Gordon, Daralynn</t>
  </si>
  <si>
    <t>non-specific white matter changes</t>
  </si>
  <si>
    <t>6 months</t>
  </si>
  <si>
    <t>n/a</t>
  </si>
  <si>
    <t>PRT170107</t>
  </si>
  <si>
    <t>Murphy, Mark</t>
  </si>
  <si>
    <t>CNS demyelinating disease</t>
  </si>
  <si>
    <t>unknown</t>
  </si>
  <si>
    <t>Radiological: new lesions in brain MRI in 1/2018 (compared to 7/2017)</t>
  </si>
  <si>
    <t>glatiramer acetate</t>
  </si>
  <si>
    <t>PRT180790</t>
  </si>
  <si>
    <t>Fester, Kathy</t>
  </si>
  <si>
    <t>40 years</t>
  </si>
  <si>
    <t>Cellcept</t>
  </si>
  <si>
    <t>PRT180797</t>
  </si>
  <si>
    <t>Carter, Anna</t>
  </si>
  <si>
    <t>PRT180787</t>
  </si>
  <si>
    <t>Galley, Debra</t>
  </si>
  <si>
    <t>39 years</t>
  </si>
  <si>
    <t>Clinical: 9/2018, Fall 2017; Radiological: new lesion on brain MRI in 6/18/18 (compared to 4/4/18)-- lesion was seen on previous scans but less prominent</t>
  </si>
  <si>
    <t>PRT170381</t>
  </si>
  <si>
    <t>Losko, Jillene</t>
  </si>
  <si>
    <t>15.5 years</t>
  </si>
  <si>
    <t>PRT170266</t>
  </si>
  <si>
    <t>Weidenbacher, Erina</t>
  </si>
  <si>
    <t xml:space="preserve">Non-specific cerebral white matter disease versus Early multiple sclerosis </t>
  </si>
  <si>
    <t xml:space="preserve">Clinical: possible in 3/2018, possible in 4/2018 (brain MRI didnt show any new inflammation during this time). </t>
  </si>
  <si>
    <t>PRT180783</t>
  </si>
  <si>
    <t>Virostek, Chad</t>
  </si>
  <si>
    <t>16 years</t>
  </si>
  <si>
    <t>7/2018 (clinical), thoracic spine MRI in 7/27/18 for thoracic and (compared to 7/19/2016): New lesions and enhancement with last flare</t>
  </si>
  <si>
    <t>PRT170112</t>
  </si>
  <si>
    <t>Lantz, Susan</t>
  </si>
  <si>
    <t>20 years</t>
  </si>
  <si>
    <t>PRT180574</t>
  </si>
  <si>
    <t>Buzzanell, Joyce</t>
  </si>
  <si>
    <t>Relapsing vs transitioning to secondary progressive</t>
  </si>
  <si>
    <t>25 years</t>
  </si>
  <si>
    <t>PRT180710</t>
  </si>
  <si>
    <t>King, Timothy</t>
  </si>
  <si>
    <t>Likely relapsing but early progressive type cant be ruled out</t>
  </si>
  <si>
    <t>Nov 2018 (clinical), mid july 2018 (clinical)</t>
  </si>
  <si>
    <t>PRT170297</t>
  </si>
  <si>
    <t>Feathers, Gwyneth</t>
  </si>
  <si>
    <t>RIS vs early MS</t>
  </si>
  <si>
    <t>PRT180658</t>
  </si>
  <si>
    <t>Hallmark, Jason</t>
  </si>
  <si>
    <t>4/2018 (clinical)</t>
  </si>
  <si>
    <t>PRT180575</t>
  </si>
  <si>
    <t>Whipkey, Jason</t>
  </si>
  <si>
    <t>1 year</t>
  </si>
  <si>
    <t>Radiological: new lesions in brain MRI from 1/2018 (compared to 7/2018)</t>
  </si>
  <si>
    <t>PRT180615</t>
  </si>
  <si>
    <t>Dietz, Matthew</t>
  </si>
  <si>
    <t>2/15/2018 (clinical), "not sure if seizure event on 4/26/18 represents a relapse"</t>
  </si>
  <si>
    <t>PRT170382</t>
  </si>
  <si>
    <t>Morris, Davine</t>
  </si>
  <si>
    <t>24 years</t>
  </si>
  <si>
    <t>Brain MRI in 8/19/17 (compared to 5/3/2017) showed active enhancing lesions</t>
  </si>
  <si>
    <t>PRT180810</t>
  </si>
  <si>
    <t>Stathers, Cynthia</t>
  </si>
  <si>
    <t>monophasic, likely benign</t>
  </si>
  <si>
    <t>PRT180593</t>
  </si>
  <si>
    <t>Kunselman, Brenda</t>
  </si>
  <si>
    <t>11.5 years</t>
  </si>
  <si>
    <t>T1 for DISCO- no Subtle per Mettenberg</t>
  </si>
  <si>
    <t>PRT170295</t>
  </si>
  <si>
    <t>(Kennedy) Ascencio, Judi</t>
  </si>
  <si>
    <t>PRT170209</t>
  </si>
  <si>
    <t>Pomrenke Mossburg, Lynn</t>
  </si>
  <si>
    <t>18-23 years</t>
  </si>
  <si>
    <t>PRT170049</t>
  </si>
  <si>
    <t>Tulikangas, Megan</t>
  </si>
  <si>
    <t>6 years</t>
  </si>
  <si>
    <t>PRT170249</t>
  </si>
  <si>
    <t>Brophy, John</t>
  </si>
  <si>
    <t>Brain MRI in 3/2018 had likely one new lesion (compared to 3/2017)</t>
  </si>
  <si>
    <t>ocrelizumab</t>
  </si>
  <si>
    <t>PRT170406</t>
  </si>
  <si>
    <t>Krowsoski, Andrew</t>
  </si>
  <si>
    <t>27 years</t>
  </si>
  <si>
    <t>PRT170308</t>
  </si>
  <si>
    <t>Keller, Heidi</t>
  </si>
  <si>
    <t xml:space="preserve">Clinical: late 4/2018; Radiological: brain MRI from 5/2018 (compared to 11/2017) </t>
  </si>
  <si>
    <t xml:space="preserve">Subtle comment was not added in time for scan. </t>
  </si>
  <si>
    <t>N/A</t>
  </si>
  <si>
    <t>PRT170258</t>
  </si>
  <si>
    <t>Sopp, Kurt</t>
  </si>
  <si>
    <t>21 years</t>
  </si>
  <si>
    <t>Not performed on date</t>
  </si>
  <si>
    <t>PRT170073</t>
  </si>
  <si>
    <t>Jackson, Tammy</t>
  </si>
  <si>
    <t>PRT180680</t>
  </si>
  <si>
    <t>Brush, Tiffany</t>
  </si>
  <si>
    <t>PRT190876</t>
  </si>
  <si>
    <t>Smith, Jeanean</t>
  </si>
  <si>
    <t>benign MS</t>
  </si>
  <si>
    <t>PRT170001</t>
  </si>
  <si>
    <t>Shiwlochan, Amar</t>
  </si>
  <si>
    <t>Other asian</t>
  </si>
  <si>
    <t>PRT170342</t>
  </si>
  <si>
    <t>Saucier, Katheryn (last name changed from McAuliff)</t>
  </si>
  <si>
    <t>7 years</t>
  </si>
  <si>
    <t>PRT180832</t>
  </si>
  <si>
    <t>Wilhelm, Heather</t>
  </si>
  <si>
    <t>5.5 years</t>
  </si>
  <si>
    <t>mid 9/2018 (clinical), brain MRI on 9/13/2018 (compared to 10/3/16) showed 2 new lesions</t>
  </si>
  <si>
    <t>Subtle was not performed</t>
  </si>
  <si>
    <t>PRT170189</t>
  </si>
  <si>
    <t>Roeschenthaler, Paula</t>
  </si>
  <si>
    <t>17 years</t>
  </si>
  <si>
    <t>SUBTLE comment added on 3/29/19 but patient rescheduled to 3/16/19</t>
  </si>
  <si>
    <t>Patient changed date of scan and had it at passavant</t>
  </si>
  <si>
    <t>PRT180745</t>
  </si>
  <si>
    <t>Hershey, Pamela</t>
  </si>
  <si>
    <t>. Comment was added to 3/8/2019 scan but patient changed date of scan to 3/18/2019</t>
  </si>
  <si>
    <t>PRT190871</t>
  </si>
  <si>
    <t>Creasman, Dominica</t>
  </si>
  <si>
    <t>PRT190875</t>
  </si>
  <si>
    <t>Tuttle, Cynthia</t>
  </si>
  <si>
    <t>PRT170453</t>
  </si>
  <si>
    <t>Tuite, Mason</t>
  </si>
  <si>
    <t>RIS or early MS</t>
  </si>
  <si>
    <t>Radiological: one new lesion in brain MRI from 4/2018 (compared to 9/2017)</t>
  </si>
  <si>
    <t>PRT180679</t>
  </si>
  <si>
    <t>Heilman, Paige</t>
  </si>
  <si>
    <t>1.5 years</t>
  </si>
  <si>
    <t>PRT170109</t>
  </si>
  <si>
    <t>Madaus, Monica</t>
  </si>
  <si>
    <t>Patient cancelled brain MRI scheduled for 4/13/2019</t>
  </si>
  <si>
    <t>PRT180780</t>
  </si>
  <si>
    <t>Sakalik, Raymond</t>
  </si>
  <si>
    <t>Subtle not performed</t>
  </si>
  <si>
    <t>PRT170226</t>
  </si>
  <si>
    <t>Moore, Dolly</t>
  </si>
  <si>
    <t>likely RRMS</t>
  </si>
  <si>
    <t>Used 4/18/19 scan instead of 6/6/19</t>
  </si>
  <si>
    <t>PRT190898</t>
  </si>
  <si>
    <t>Black, Scott</t>
  </si>
  <si>
    <t>Neurosarcoidosis</t>
  </si>
  <si>
    <t>5 years</t>
  </si>
  <si>
    <t>optic neuritis/ CIS</t>
  </si>
  <si>
    <t>8 months</t>
  </si>
  <si>
    <t>ZX said ordered, did not see orders</t>
  </si>
  <si>
    <t>PRT170466</t>
  </si>
  <si>
    <t>Gruber, Jennifer</t>
  </si>
  <si>
    <t>early stage of RRMS</t>
  </si>
  <si>
    <t>late 4/2018 (clinical)</t>
  </si>
  <si>
    <t>PRT180622</t>
  </si>
  <si>
    <t>Carvalho, Paulo</t>
  </si>
  <si>
    <t>PRT170163</t>
  </si>
  <si>
    <t>Hogle, Stephen</t>
  </si>
  <si>
    <t>Brain MRI in 10/2018 had 1 new lesion and 1 lesion became larger since MRI in 2014 (radiological)</t>
  </si>
  <si>
    <t>Did not show for MRI</t>
  </si>
  <si>
    <t>PRT180587</t>
  </si>
  <si>
    <t>Kline, Paul</t>
  </si>
  <si>
    <t>SPMS</t>
  </si>
  <si>
    <t>PRT170534</t>
  </si>
  <si>
    <t>May, Sherryl</t>
  </si>
  <si>
    <t>075484978</t>
  </si>
  <si>
    <t>Radiological: 1/2/2019</t>
  </si>
  <si>
    <t>PRT170439</t>
  </si>
  <si>
    <t>Talerico, Robin</t>
  </si>
  <si>
    <t>PRT180739</t>
  </si>
  <si>
    <t>Croyle, Heidi</t>
  </si>
  <si>
    <t>740795915</t>
  </si>
  <si>
    <t>Possible clinical: 2/2019-3/2019</t>
  </si>
  <si>
    <t>two dates listed: 6/1/19 and 6/8/19</t>
  </si>
  <si>
    <t>PRT170532</t>
  </si>
  <si>
    <t>Laychak, Gerald</t>
  </si>
  <si>
    <t>Stable SPMS</t>
  </si>
  <si>
    <t>41 years</t>
  </si>
  <si>
    <t>Did not show up for MRI, rescheduled for 2/5/2019. Rescheduled for 5/30/2019</t>
  </si>
  <si>
    <t>PRT180566</t>
  </si>
  <si>
    <t>Coupland, Brian</t>
  </si>
  <si>
    <t>PRT170378</t>
  </si>
  <si>
    <t>Byerley, Michael</t>
  </si>
  <si>
    <t>843500359</t>
  </si>
  <si>
    <t>Radiological: 4/1/19</t>
  </si>
  <si>
    <t>Fingolimod</t>
  </si>
  <si>
    <t>PRT170250</t>
  </si>
  <si>
    <t>McKenzie, Diana</t>
  </si>
  <si>
    <t>Declined</t>
  </si>
  <si>
    <t>51 years</t>
  </si>
  <si>
    <t>PRT170294</t>
  </si>
  <si>
    <t>Andrews, Lisa</t>
  </si>
  <si>
    <t>Glatopa</t>
  </si>
  <si>
    <t>PRT180756</t>
  </si>
  <si>
    <t>Klaus, Suzanne</t>
  </si>
  <si>
    <t>Early progressive v relapsing</t>
  </si>
  <si>
    <t>Progression seen on cervical and thoracic MRIs from 9/19/18  (compared to 7/31/17)</t>
  </si>
  <si>
    <t>PRT190994</t>
  </si>
  <si>
    <t>McNees, William</t>
  </si>
  <si>
    <t>075649688</t>
  </si>
  <si>
    <t>PPMS</t>
  </si>
  <si>
    <t>PRT170533</t>
  </si>
  <si>
    <t>Ellebie, Paula</t>
  </si>
  <si>
    <t>841452476</t>
  </si>
  <si>
    <t>Clinical: 4/19</t>
  </si>
  <si>
    <t>PRT170417</t>
  </si>
  <si>
    <t>Tetteh, Danielle</t>
  </si>
  <si>
    <t>Non-Hispanic</t>
  </si>
  <si>
    <t>Did not show up for Scan</t>
  </si>
  <si>
    <t>PRT170241</t>
  </si>
  <si>
    <t>Beck, Michael</t>
  </si>
  <si>
    <t>842254906</t>
  </si>
  <si>
    <t>33 years</t>
  </si>
  <si>
    <t>Clinical: 5/2019</t>
  </si>
  <si>
    <t>PRT170465</t>
  </si>
  <si>
    <t>Pizzuto, Jennifer</t>
  </si>
  <si>
    <t>841857957</t>
  </si>
  <si>
    <t>PRT190888</t>
  </si>
  <si>
    <t>Unangst, George</t>
  </si>
  <si>
    <t>Control or MS. TBD</t>
  </si>
  <si>
    <t>Unknown</t>
  </si>
  <si>
    <t>PRT191031</t>
  </si>
  <si>
    <t>Hardeman, Carol</t>
  </si>
  <si>
    <t>841504107</t>
  </si>
  <si>
    <t>12 Years</t>
  </si>
  <si>
    <t>None on File</t>
  </si>
  <si>
    <t>PRT180749</t>
  </si>
  <si>
    <t>Owen, Kirk</t>
  </si>
  <si>
    <t>075262530</t>
  </si>
  <si>
    <t>Patient did not show up for MRI scan on 1/11/2019</t>
  </si>
  <si>
    <t>PRT180813</t>
  </si>
  <si>
    <t>Baur, Danae</t>
  </si>
  <si>
    <t>Abnormal neuroimaging findings</t>
  </si>
  <si>
    <t>PRT170340</t>
  </si>
  <si>
    <t>Brown, Jocelyn</t>
  </si>
  <si>
    <t>842352451</t>
  </si>
  <si>
    <t>Progressive</t>
  </si>
  <si>
    <t>42 years</t>
  </si>
  <si>
    <t>SUBTLE not performed</t>
  </si>
  <si>
    <t>PRT170251</t>
  </si>
  <si>
    <t>Milby, Jocelyn</t>
  </si>
  <si>
    <t>One new lesion on brain MRI from 8/4/2018 (compared to 7/2017), one new lesion on cervical spine MRI from 8/4/2018 (compared to 7/2017)</t>
  </si>
  <si>
    <t>PRT170074</t>
  </si>
  <si>
    <t>Seamon, Michael S</t>
  </si>
  <si>
    <t>841995285</t>
  </si>
  <si>
    <t>Causasian</t>
  </si>
  <si>
    <t>PRT170470</t>
  </si>
  <si>
    <t>Johnson Clemmons, Denise</t>
  </si>
  <si>
    <t>841735372</t>
  </si>
  <si>
    <t>PRT180699</t>
  </si>
  <si>
    <t>Patel, Danny</t>
  </si>
  <si>
    <t>076005941</t>
  </si>
  <si>
    <t>4 years</t>
  </si>
  <si>
    <t>841468227</t>
  </si>
  <si>
    <t>Vision loss, benign vs. early MS</t>
  </si>
  <si>
    <t>10.5 years</t>
  </si>
  <si>
    <t>Did not show for scan</t>
  </si>
  <si>
    <t>PRT170296</t>
  </si>
  <si>
    <t>Ellis, Sarah</t>
  </si>
  <si>
    <t>38 years</t>
  </si>
  <si>
    <t>SUBTLE not done</t>
  </si>
  <si>
    <t>PRT191003</t>
  </si>
  <si>
    <t>Clites, Emma</t>
  </si>
  <si>
    <t>842243510</t>
  </si>
  <si>
    <t>Carter, Anna V</t>
  </si>
  <si>
    <t>842779889</t>
  </si>
  <si>
    <t>7/2018 (clinical)</t>
  </si>
  <si>
    <t>On copaxone, Ocrevus scheduled to start 3/6/2019</t>
  </si>
  <si>
    <t>PRT170225</t>
  </si>
  <si>
    <t>McVeigh Jr, Samuel</t>
  </si>
  <si>
    <t>PRT180795</t>
  </si>
  <si>
    <t>Krinchai, Teppituk</t>
  </si>
  <si>
    <t>841612812</t>
  </si>
  <si>
    <t>Other Asian</t>
  </si>
  <si>
    <t>16 Years</t>
  </si>
  <si>
    <t>control</t>
  </si>
  <si>
    <t>PRT191106</t>
  </si>
  <si>
    <t>Rura, Elizabeth</t>
  </si>
  <si>
    <t>841524608</t>
  </si>
  <si>
    <t>Possible MS</t>
  </si>
  <si>
    <t>000122881</t>
  </si>
  <si>
    <t>PRT180634</t>
  </si>
  <si>
    <t>Stephens, Dwight</t>
  </si>
  <si>
    <t>841884838</t>
  </si>
  <si>
    <t>PRT180765</t>
  </si>
  <si>
    <t>Bengston, Carol</t>
  </si>
  <si>
    <t>Transverse myelitis</t>
  </si>
  <si>
    <t>PRT170520</t>
  </si>
  <si>
    <t>Beyer, Vanessa L</t>
  </si>
  <si>
    <t>000173529</t>
  </si>
  <si>
    <t>1 Year</t>
  </si>
  <si>
    <t>Clinical in 10/2018</t>
  </si>
  <si>
    <t>PRT191174</t>
  </si>
  <si>
    <t>Belli, Heidi</t>
  </si>
  <si>
    <t>841402227</t>
  </si>
  <si>
    <t>Parasthesia</t>
  </si>
  <si>
    <t>PRT190896</t>
  </si>
  <si>
    <t>Kontz, Dana</t>
  </si>
  <si>
    <t>Control, maybe related disorder or MS pending MRI</t>
  </si>
  <si>
    <t>Control/11 years symptoms</t>
  </si>
  <si>
    <t>None</t>
  </si>
  <si>
    <t>Not Specified</t>
  </si>
  <si>
    <t>30 years</t>
  </si>
  <si>
    <t>Likely RRMS</t>
  </si>
  <si>
    <t>Clinical: 11/2018 and 7/2018; Radiological: 12/15/2018</t>
  </si>
  <si>
    <t>PRT190906</t>
  </si>
  <si>
    <t>Ford, Deron</t>
  </si>
  <si>
    <t>Relapsing vs Primary</t>
  </si>
  <si>
    <t>None (prescribed Ocrevus)</t>
  </si>
  <si>
    <t>Kennedy, Judi</t>
  </si>
  <si>
    <t>PRT190911</t>
  </si>
  <si>
    <t>Phillips, Laura</t>
  </si>
  <si>
    <t>Possibly MS or related disorder</t>
  </si>
  <si>
    <t>PRT191084</t>
  </si>
  <si>
    <t>Oswald, Kathryn</t>
  </si>
  <si>
    <t>740944019</t>
  </si>
  <si>
    <t>PRT191044</t>
  </si>
  <si>
    <t>Turner, Joann</t>
  </si>
  <si>
    <t>841143936</t>
  </si>
  <si>
    <t>44 years</t>
  </si>
  <si>
    <t>PRT170398</t>
  </si>
  <si>
    <t>Dawson, Gloria</t>
  </si>
  <si>
    <t>075079331</t>
  </si>
  <si>
    <t>842736222</t>
  </si>
  <si>
    <t>two dates listed on Epic</t>
  </si>
  <si>
    <t>Radiological: 10/16/2018</t>
  </si>
  <si>
    <t>PRT191231</t>
  </si>
  <si>
    <t>Velasco, David</t>
  </si>
  <si>
    <t>741715659</t>
  </si>
  <si>
    <t>PRT180843</t>
  </si>
  <si>
    <t>Gordon, Michael</t>
  </si>
  <si>
    <t>Rebif</t>
  </si>
  <si>
    <t>PRT170335</t>
  </si>
  <si>
    <t>Schneider, Vicki D</t>
  </si>
  <si>
    <t>740644051</t>
  </si>
  <si>
    <t>PRT170483</t>
  </si>
  <si>
    <t>Barron, Andrea</t>
  </si>
  <si>
    <t>PRT180833</t>
  </si>
  <si>
    <t>McCaulley, Kirin</t>
  </si>
  <si>
    <t>PRT190851</t>
  </si>
  <si>
    <t>Dicianna, Debra</t>
  </si>
  <si>
    <t>18 years</t>
  </si>
  <si>
    <t>PRT170150</t>
  </si>
  <si>
    <t>Clark McClure, Chiana</t>
  </si>
  <si>
    <t>Interval enlargement but no new lesion in brain MRI on 5/12/18 (compared to 7/2017)</t>
  </si>
  <si>
    <t>PRT170374</t>
  </si>
  <si>
    <t>Barrett, Brian</t>
  </si>
  <si>
    <t>PRT170485</t>
  </si>
  <si>
    <t>Kimmerle, Richard</t>
  </si>
  <si>
    <t>28-30 years</t>
  </si>
  <si>
    <t>PRT180644</t>
  </si>
  <si>
    <t>Zaph, William</t>
  </si>
  <si>
    <t>PRT180654</t>
  </si>
  <si>
    <t>Kozlowski, Laraine</t>
  </si>
  <si>
    <t>46 years</t>
  </si>
  <si>
    <t>Magee not presby</t>
  </si>
  <si>
    <t>PRT170469</t>
  </si>
  <si>
    <t>Berger, Tricia</t>
  </si>
  <si>
    <t>075066483</t>
  </si>
  <si>
    <t>14 years</t>
  </si>
  <si>
    <t>PRT190917</t>
  </si>
  <si>
    <t>Nydegger, Kayla</t>
  </si>
  <si>
    <t>Positional dizziness</t>
  </si>
  <si>
    <t>PRT180704</t>
  </si>
  <si>
    <t>McArthur, Willie</t>
  </si>
  <si>
    <t>PRT180814</t>
  </si>
  <si>
    <t>Bertolo, Nina</t>
  </si>
  <si>
    <t>35 years</t>
  </si>
  <si>
    <t>Possible clinical: 10/2018</t>
  </si>
  <si>
    <t>none on file</t>
  </si>
  <si>
    <t>PRT190970</t>
  </si>
  <si>
    <t>Yimin, Christie</t>
  </si>
  <si>
    <t>PRT190977</t>
  </si>
  <si>
    <t>Malivuk, William</t>
  </si>
  <si>
    <t>841144840</t>
  </si>
  <si>
    <t>16.5 years</t>
  </si>
  <si>
    <t>PRT190986</t>
  </si>
  <si>
    <t>Washington, Mia</t>
  </si>
  <si>
    <t>841997870</t>
  </si>
  <si>
    <t>PRT190988</t>
  </si>
  <si>
    <t>Trunzo, Scott</t>
  </si>
  <si>
    <t>075962469</t>
  </si>
  <si>
    <t>PRT170106</t>
  </si>
  <si>
    <t>Patterson, Lakisha</t>
  </si>
  <si>
    <t>842103790</t>
  </si>
  <si>
    <t>Clinical: 6/2018, 10/2018; Radiological: 11/2018</t>
  </si>
  <si>
    <t>PRT170130</t>
  </si>
  <si>
    <t>Bills, Michelle</t>
  </si>
  <si>
    <t>841597336</t>
  </si>
  <si>
    <t>075419908</t>
  </si>
  <si>
    <t>13.5 years</t>
  </si>
  <si>
    <t>PRT170207</t>
  </si>
  <si>
    <t>Demoise, Lagina</t>
  </si>
  <si>
    <t>876657836</t>
  </si>
  <si>
    <t>14-19 years</t>
  </si>
  <si>
    <t>841539849</t>
  </si>
  <si>
    <t>PRT191038</t>
  </si>
  <si>
    <t>King, Jamie L</t>
  </si>
  <si>
    <t>740107602</t>
  </si>
  <si>
    <t>3 months</t>
  </si>
  <si>
    <t>PRT191042</t>
  </si>
  <si>
    <t>Grasso, Lora</t>
  </si>
  <si>
    <t>738418250</t>
  </si>
  <si>
    <t>PRT191043</t>
  </si>
  <si>
    <t>Washington, Tiffany L</t>
  </si>
  <si>
    <t>842667584</t>
  </si>
  <si>
    <t>PRT170555</t>
  </si>
  <si>
    <t>Ilk, Carole</t>
  </si>
  <si>
    <t>841448754</t>
  </si>
  <si>
    <t>37 years</t>
  </si>
  <si>
    <t>PRT191065</t>
  </si>
  <si>
    <t>Botta, Michele</t>
  </si>
  <si>
    <t>076091021</t>
  </si>
  <si>
    <t>PRT180633</t>
  </si>
  <si>
    <t>Zappa, Elizabeth</t>
  </si>
  <si>
    <t>000022480</t>
  </si>
  <si>
    <t>PRT180653</t>
  </si>
  <si>
    <t>Herald, Michael J</t>
  </si>
  <si>
    <t>075738744</t>
  </si>
  <si>
    <t>PRT170427</t>
  </si>
  <si>
    <t>McKee, Susan</t>
  </si>
  <si>
    <t>843495178</t>
  </si>
  <si>
    <t>IVIG</t>
  </si>
  <si>
    <t>PRT191108</t>
  </si>
  <si>
    <t>Adovasio, Amy</t>
  </si>
  <si>
    <t>740501149</t>
  </si>
  <si>
    <t>Possible MS/Transverse Myelitis</t>
  </si>
  <si>
    <t>Clinical: 1/19 - 5/19</t>
  </si>
  <si>
    <t>PRT191126</t>
  </si>
  <si>
    <t>Spector, Jane W</t>
  </si>
  <si>
    <t>741745165</t>
  </si>
  <si>
    <t>48 years</t>
  </si>
  <si>
    <t>PRT191142</t>
  </si>
  <si>
    <t>Chapple, Tasha</t>
  </si>
  <si>
    <t>842168778</t>
  </si>
  <si>
    <t>PRT191175</t>
  </si>
  <si>
    <t>Hogue, Lynn</t>
  </si>
  <si>
    <t>075995070</t>
  </si>
  <si>
    <t>Possible neurosarcoidosis</t>
  </si>
  <si>
    <t>842064450</t>
  </si>
  <si>
    <t>PRT191191</t>
  </si>
  <si>
    <t>Hemminger, Janet E</t>
  </si>
  <si>
    <t>841504576</t>
  </si>
  <si>
    <t>&lt;2 years</t>
  </si>
  <si>
    <t>PRT191215</t>
  </si>
  <si>
    <t>Sims, Holly</t>
  </si>
  <si>
    <t>740416553</t>
  </si>
  <si>
    <t>842950210</t>
  </si>
  <si>
    <t>Madaus, Monica A</t>
  </si>
  <si>
    <t>841451521</t>
  </si>
  <si>
    <t>7 Years</t>
  </si>
  <si>
    <t>PRT180764</t>
  </si>
  <si>
    <t>Goldstein, Beth</t>
  </si>
  <si>
    <t>740731273</t>
  </si>
  <si>
    <t>Prebiotic/Probiotic</t>
  </si>
  <si>
    <t>Study ID</t>
  </si>
  <si>
    <t>Last Name</t>
  </si>
  <si>
    <t>First Name</t>
  </si>
  <si>
    <t>Email</t>
  </si>
  <si>
    <t>PRT170077</t>
  </si>
  <si>
    <t>Brown</t>
  </si>
  <si>
    <t>Marcus</t>
  </si>
  <si>
    <t>marcuslbrown1974@yahoo.com</t>
  </si>
  <si>
    <t>Carvalho</t>
  </si>
  <si>
    <t>Paulo</t>
  </si>
  <si>
    <t>possibly, not asked yet</t>
  </si>
  <si>
    <t>Terrance</t>
  </si>
  <si>
    <t>Steiner</t>
  </si>
  <si>
    <t>Virostek</t>
  </si>
  <si>
    <t>Chad</t>
  </si>
  <si>
    <t>possibly too old?</t>
  </si>
  <si>
    <t>Carter</t>
  </si>
  <si>
    <t>Anna</t>
  </si>
  <si>
    <t>Johnson</t>
  </si>
  <si>
    <t>Nicholas</t>
  </si>
  <si>
    <t>Hallmark</t>
  </si>
  <si>
    <t>Jason</t>
  </si>
  <si>
    <t>PRT170710</t>
  </si>
  <si>
    <t>King</t>
  </si>
  <si>
    <t>Timothy</t>
  </si>
  <si>
    <t>Morris</t>
  </si>
  <si>
    <t>Davine</t>
  </si>
  <si>
    <t>Beyer</t>
  </si>
  <si>
    <t>Vanessa</t>
  </si>
  <si>
    <t>Keller</t>
  </si>
  <si>
    <t>Heidi</t>
  </si>
  <si>
    <t>Colatruglio</t>
  </si>
  <si>
    <t>Lisa</t>
  </si>
  <si>
    <t>may not be good because she is tough stick</t>
  </si>
  <si>
    <t>Brice</t>
  </si>
  <si>
    <t>Robert</t>
  </si>
  <si>
    <t>Byerley</t>
  </si>
  <si>
    <t>Michael</t>
  </si>
  <si>
    <t>Egan</t>
  </si>
  <si>
    <t>John</t>
  </si>
  <si>
    <t>PRT191103</t>
  </si>
  <si>
    <t>Kamody</t>
  </si>
  <si>
    <t>Candice</t>
  </si>
  <si>
    <t>PRT191058</t>
  </si>
  <si>
    <t>Schreiber</t>
  </si>
  <si>
    <t>Kelsey</t>
  </si>
  <si>
    <t>Not yet enrolled</t>
  </si>
  <si>
    <t>Last Clinic Visit</t>
  </si>
  <si>
    <t>Date of Scan</t>
  </si>
  <si>
    <t>Subtle Comment</t>
  </si>
  <si>
    <t>Date of last redcap update for completed 3T:</t>
  </si>
  <si>
    <t>Baker, Jessica</t>
  </si>
  <si>
    <t>y</t>
  </si>
  <si>
    <t>Total completed 3T MRI as of date above:</t>
  </si>
  <si>
    <t>Date batch 1 list sent to Suzanne:</t>
  </si>
  <si>
    <t>1/2/2019 (24 passed QC)</t>
  </si>
  <si>
    <t>Worlds, Donna</t>
  </si>
  <si>
    <t>Date batch 2 list sent to Suzanne: </t>
  </si>
  <si>
    <t>4/22/2019 (22/25 passed QC)</t>
  </si>
  <si>
    <t>Fry, Lexis</t>
  </si>
  <si>
    <t>Edwards, Angel</t>
  </si>
  <si>
    <t>Craddock, Colleen</t>
  </si>
  <si>
    <t>Knobeloch, Kimberly</t>
  </si>
  <si>
    <t>Vrable, Barbara</t>
  </si>
  <si>
    <t>Murray, Carol</t>
  </si>
  <si>
    <t>Stephenson, Katrina</t>
  </si>
  <si>
    <t>Wachter, Rita</t>
  </si>
  <si>
    <t>Osburn, Lydia J</t>
  </si>
  <si>
    <t>Frye, Jenna M</t>
  </si>
  <si>
    <t>Williams, Steven L</t>
  </si>
  <si>
    <t>Zavolta, Beth A</t>
  </si>
  <si>
    <t>Franciscus, James J</t>
  </si>
  <si>
    <t>Debar, Nicole R</t>
  </si>
  <si>
    <t>Claytor, Holly</t>
  </si>
  <si>
    <t>Courson, Josephine</t>
  </si>
  <si>
    <t>Wasson, Malena D</t>
  </si>
  <si>
    <t>Colon, Abraham</t>
  </si>
  <si>
    <t>Torrance, Ellen G</t>
  </si>
  <si>
    <t>Corsello, Lynne P</t>
  </si>
  <si>
    <t>Salluom, Jason E</t>
  </si>
  <si>
    <t>Dayton, Sandra W</t>
  </si>
  <si>
    <t>Mele, John A</t>
  </si>
  <si>
    <t>Wright, Sarae L</t>
  </si>
  <si>
    <t>Rankin, Diana L</t>
  </si>
  <si>
    <t>Foster, Anissa</t>
  </si>
  <si>
    <t>Cash, Alexander</t>
  </si>
  <si>
    <t>Schroeder, Susanne R</t>
  </si>
  <si>
    <t>Patterson, Martha R</t>
  </si>
  <si>
    <t xml:space="preserve">Spinola, Danielle </t>
  </si>
  <si>
    <t>Halajcio, Larraine</t>
  </si>
  <si>
    <t>Scatterwhite, Adriane L</t>
  </si>
  <si>
    <t>Molinick, Elexis</t>
  </si>
  <si>
    <t>Dulick, Charles</t>
  </si>
  <si>
    <t>Davidson, Robert</t>
  </si>
  <si>
    <t>Weeks, Jose</t>
  </si>
  <si>
    <t>Linnen, Kallai M</t>
  </si>
  <si>
    <t>Rice, Nancy M</t>
  </si>
  <si>
    <t>Zulka, Michael</t>
  </si>
  <si>
    <t>Neil, David</t>
  </si>
  <si>
    <t>Baldwin, Nora</t>
  </si>
  <si>
    <t>Weaver, Danette</t>
  </si>
  <si>
    <t>Hursen, Lorraine</t>
  </si>
  <si>
    <t>Ritter, Kimberly</t>
  </si>
  <si>
    <t>Burke, Jessica</t>
  </si>
  <si>
    <t>Sanjaka, Benaragama</t>
  </si>
  <si>
    <t>Mentzer, Paul</t>
  </si>
  <si>
    <t>Francis, Skye</t>
  </si>
  <si>
    <t>McCall, Cynthia</t>
  </si>
  <si>
    <t>Rauenswinder, Michelle L</t>
  </si>
  <si>
    <t>Trout, Barbara A</t>
  </si>
  <si>
    <t>Cornelissen, Martin N</t>
  </si>
  <si>
    <t>Sensor</t>
  </si>
  <si>
    <t>Gruber</t>
  </si>
  <si>
    <t>Jennifer</t>
  </si>
  <si>
    <t xml:space="preserve">jengruber87@hotmail.com </t>
  </si>
  <si>
    <t>Brush</t>
  </si>
  <si>
    <t>Tiffany</t>
  </si>
  <si>
    <t xml:space="preserve">tiffany82286@msn.com </t>
  </si>
  <si>
    <t>McCaulley</t>
  </si>
  <si>
    <t>Kirin</t>
  </si>
  <si>
    <t xml:space="preserve">kmccaulley@atlanticbb.net </t>
  </si>
  <si>
    <t>Gordon</t>
  </si>
  <si>
    <t>Daralynn</t>
  </si>
  <si>
    <t>dlynngordon@gmail.com</t>
  </si>
  <si>
    <t>Clark - McClure</t>
  </si>
  <si>
    <t>Chiana</t>
  </si>
  <si>
    <t>clmcclure7@icloud.com</t>
  </si>
  <si>
    <t>Owen</t>
  </si>
  <si>
    <t>Kirk</t>
  </si>
  <si>
    <t>no email listed in box</t>
  </si>
  <si>
    <t>PRT170435</t>
  </si>
  <si>
    <t>Koplove</t>
  </si>
  <si>
    <t>Megan</t>
  </si>
  <si>
    <t>megancolwes@outlook.com</t>
  </si>
  <si>
    <t>PRT180573</t>
  </si>
  <si>
    <t>Yeo</t>
  </si>
  <si>
    <t>April</t>
  </si>
  <si>
    <t>yeoa50@gmail.com</t>
  </si>
  <si>
    <t>has email but uses rarely, wife checks sometimes</t>
  </si>
  <si>
    <t>PRT180659</t>
  </si>
  <si>
    <t>Treloar</t>
  </si>
  <si>
    <t>Joseph</t>
  </si>
  <si>
    <t>Creasman</t>
  </si>
  <si>
    <t>Dominica</t>
  </si>
  <si>
    <t>very interested</t>
  </si>
  <si>
    <t>Milby</t>
  </si>
  <si>
    <t>Jocelyn</t>
  </si>
  <si>
    <t>Menke</t>
  </si>
  <si>
    <t>Bryan</t>
  </si>
  <si>
    <t>Klaus</t>
  </si>
  <si>
    <t>Suzanne</t>
  </si>
  <si>
    <t>Smith</t>
  </si>
  <si>
    <t>Jeanean</t>
  </si>
  <si>
    <t>Fester</t>
  </si>
  <si>
    <t>Kathy</t>
  </si>
  <si>
    <t>Murphy</t>
  </si>
  <si>
    <t>Mark</t>
  </si>
  <si>
    <t>PRT180789</t>
  </si>
  <si>
    <t>Paciulli</t>
  </si>
  <si>
    <t>Amy</t>
  </si>
  <si>
    <t xml:space="preserve">possible--probably not, alot of problems with emailed questionnaires. Doesnt want to recieve them. </t>
  </si>
  <si>
    <t>Jackson</t>
  </si>
  <si>
    <t>Tammy</t>
  </si>
  <si>
    <t>Madaus</t>
  </si>
  <si>
    <t>Monica</t>
  </si>
  <si>
    <t>Galley</t>
  </si>
  <si>
    <t>Debra</t>
  </si>
  <si>
    <t>PRT190897</t>
  </si>
  <si>
    <t>Edwards</t>
  </si>
  <si>
    <t>Angel</t>
  </si>
  <si>
    <t>willing to use email?</t>
  </si>
  <si>
    <t>PRT170108</t>
  </si>
  <si>
    <t>Davis</t>
  </si>
  <si>
    <t>Sharon</t>
  </si>
  <si>
    <t>PRT170397</t>
  </si>
  <si>
    <t>Marazza</t>
  </si>
  <si>
    <t>Frankie</t>
  </si>
  <si>
    <t>Tetteh</t>
  </si>
  <si>
    <t>Danielle</t>
  </si>
  <si>
    <t>older but uses smartphone</t>
  </si>
  <si>
    <t>Zaph</t>
  </si>
  <si>
    <t>William</t>
  </si>
  <si>
    <t>PRT170310</t>
  </si>
  <si>
    <t>McConahy</t>
  </si>
  <si>
    <t>Kathleen</t>
  </si>
  <si>
    <t>Dietz</t>
  </si>
  <si>
    <t>Matthew</t>
  </si>
  <si>
    <t>Dillard</t>
  </si>
  <si>
    <t>Elvira</t>
  </si>
  <si>
    <t>Stephenson</t>
  </si>
  <si>
    <t>Katrina</t>
  </si>
  <si>
    <t>not yet enrolled, also good for 7T</t>
  </si>
  <si>
    <t>Whipkey</t>
  </si>
  <si>
    <t>Kozlowski</t>
  </si>
  <si>
    <t>Laraine</t>
  </si>
  <si>
    <t>Tuite</t>
  </si>
  <si>
    <t>Mason</t>
  </si>
  <si>
    <t>Kunselman</t>
  </si>
  <si>
    <t>Brenda</t>
  </si>
  <si>
    <t>Berger</t>
  </si>
  <si>
    <t>Tricia</t>
  </si>
  <si>
    <t>may not be willing to do it</t>
  </si>
  <si>
    <t>Cotchen</t>
  </si>
  <si>
    <t>Neysa</t>
  </si>
  <si>
    <t>Andrews</t>
  </si>
  <si>
    <t>Baugher</t>
  </si>
  <si>
    <t>Dawson</t>
  </si>
  <si>
    <t>Gloria</t>
  </si>
  <si>
    <t>Weidenbacher</t>
  </si>
  <si>
    <t>Erina</t>
  </si>
  <si>
    <t>Heilman</t>
  </si>
  <si>
    <t>Paige</t>
  </si>
  <si>
    <t>Croyle</t>
  </si>
  <si>
    <t>Palicka</t>
  </si>
  <si>
    <t>Michelle</t>
  </si>
  <si>
    <t>Odonnell</t>
  </si>
  <si>
    <t>Joan</t>
  </si>
  <si>
    <t>Dodin</t>
  </si>
  <si>
    <t>Kimberly</t>
  </si>
  <si>
    <t>Demoise</t>
  </si>
  <si>
    <t>Lagina</t>
  </si>
  <si>
    <t>no smartphone-not eligible</t>
  </si>
  <si>
    <t>Talerico</t>
  </si>
  <si>
    <t>Robin</t>
  </si>
  <si>
    <t>McKenzie</t>
  </si>
  <si>
    <t>Diana</t>
  </si>
  <si>
    <t>PRT180662</t>
  </si>
  <si>
    <t>Simons</t>
  </si>
  <si>
    <t>Patricia</t>
  </si>
  <si>
    <t>Washington</t>
  </si>
  <si>
    <t>Jamie</t>
  </si>
  <si>
    <t>PRT191055</t>
  </si>
  <si>
    <t>Robertson</t>
  </si>
  <si>
    <t>Kevin</t>
  </si>
  <si>
    <t>Seamon</t>
  </si>
  <si>
    <t>PRT191056</t>
  </si>
  <si>
    <t>Vassar</t>
  </si>
  <si>
    <t>Autumn</t>
  </si>
  <si>
    <t>PRT180693</t>
  </si>
  <si>
    <t>Charisse</t>
  </si>
  <si>
    <t>Schneider</t>
  </si>
  <si>
    <t>Vicki</t>
  </si>
  <si>
    <t>Chapple</t>
  </si>
  <si>
    <t>Tasha</t>
  </si>
  <si>
    <t>PRT191179</t>
  </si>
  <si>
    <t>Wedge</t>
  </si>
  <si>
    <t>PRT191251</t>
  </si>
  <si>
    <t>Dacus</t>
  </si>
  <si>
    <t>Pamela</t>
  </si>
  <si>
    <t>PRT191250</t>
  </si>
  <si>
    <t>McGee</t>
  </si>
  <si>
    <t>Ian</t>
  </si>
  <si>
    <t>PRT191252</t>
  </si>
  <si>
    <t>Clowser</t>
  </si>
  <si>
    <t xml:space="preserve">January </t>
  </si>
  <si>
    <t xml:space="preserve"> </t>
  </si>
  <si>
    <t>Pairs enrolled since last call</t>
  </si>
  <si>
    <t>Cumulative pairs enrolled</t>
  </si>
  <si>
    <t>Cumulative pairs completed</t>
  </si>
  <si>
    <t xml:space="preserve">Pairs currently scheduled </t>
  </si>
  <si>
    <t xml:space="preserve">February </t>
  </si>
  <si>
    <t>Olsen</t>
  </si>
  <si>
    <t>March</t>
  </si>
  <si>
    <t>Olsen, Allshouse, Hidgon (no cohab), Moore, Malloy, Punjak</t>
  </si>
  <si>
    <t>Pairs in communication with- loebig, voynik, aldous, palicka, de lyser, email allshouse to confirm date)</t>
  </si>
  <si>
    <t xml:space="preserve">April </t>
  </si>
  <si>
    <t>Moore, Higdon</t>
  </si>
  <si>
    <t>Olsen, Allshouse, Wyland</t>
  </si>
  <si>
    <t>*check on Punjak, Shields in IVIG (double check when coming back April 2018)</t>
  </si>
  <si>
    <t>Pairs in communication with- voynik, palicka, skrabski, dietz, kulp, Mitchell, Heeschen-Hill, Petrelli, States</t>
  </si>
  <si>
    <t>up to May 15th</t>
  </si>
  <si>
    <t>Allshouse</t>
  </si>
  <si>
    <t>Moore, Allshouse, Higdon</t>
  </si>
  <si>
    <t>Higdon</t>
  </si>
  <si>
    <t>Olsen, Wyland, D. Mitchell</t>
  </si>
  <si>
    <t>Pairs in communication with- skrabski, Heeschen-Hill, Petrelli, States</t>
  </si>
  <si>
    <t>May 15th- June 26th</t>
  </si>
  <si>
    <t>Kroutz, McVeigh, Kulp, Skweres, N.D. Mitchell, Bindas, states, *Macklers</t>
  </si>
  <si>
    <t>Moore, Allshouse, Higdon, Kroutz, McVeigh, N.D.Mitchell, Kulp, Skweres, Bindas, states, *Mackler</t>
  </si>
  <si>
    <t>Wyland, Mitchell/ Caseber</t>
  </si>
  <si>
    <t>Pairs in communication with- skrabski, Heeschen-Hill, Petrelli, Olsen</t>
  </si>
  <si>
    <t>*Adams (have his blood, need wifes and need to get stool kits),</t>
  </si>
  <si>
    <t>June 27th- July 21st</t>
  </si>
  <si>
    <t>Palicka, Murphy, Brown, Shaffer</t>
  </si>
  <si>
    <t>Moore, Allshouse, Higdon, Kroutz, McVeigh, N+D Mitchell, Kulp, Skweres, Bindas, states, Palicka *Mackler</t>
  </si>
  <si>
    <t>Higdon(MSFC), Moore, Kulp(MSFC), States, Bindas</t>
  </si>
  <si>
    <t>Mitchell/ Caseber, Skrabski, Pierce</t>
  </si>
  <si>
    <t>Pairs in communication with- Petrelli, Dodin, M Brown, Eberz, B+J Moore, Keller, Feathers</t>
  </si>
  <si>
    <t>*Adams (have his blood, need wifes and need to get stool kits)</t>
  </si>
  <si>
    <t>July 22nd- August 18th</t>
  </si>
  <si>
    <t>Schneider, Caseber/Mitchell, Shaffer (have control's blood/ gave kits, wife was on antibiotics)</t>
  </si>
  <si>
    <t>Moore, Allshouse, Higdon, Kroutz, Skweres, McVeigh, N+D Mitchell, Kulp, Bindas, states, Palicka, Brown, Murphy, Shaffer, Schneider, Caseber/Mitchell, Shaffer*Mackler</t>
  </si>
  <si>
    <t>Higdon, Moore, Kulp(MSFC), States, Bindas, Caseber/Mitchell</t>
  </si>
  <si>
    <t>Skrabski, Pierce</t>
  </si>
  <si>
    <t>Pairs in communication with- Petrelli, Dodin, B+J Moore, Keller, Feathers</t>
  </si>
  <si>
    <t>August 21st- September 15th?</t>
  </si>
  <si>
    <t xml:space="preserve">Wygonik, Byerley, </t>
  </si>
  <si>
    <t>Moore, Allshouse, Higdon, Kroutz, McVeigh, N+D Mitchell, Kulp, Bindas, states, Palicka, Brown, Murphy, Shaffer, Schneider, Caseber/Mitchell, Mackler, Wygonik, Byerley</t>
  </si>
  <si>
    <t>Higdon, Moore, Kulp(MSFC), States, Bindas, Caseber/Mitchell, Wygonik</t>
  </si>
  <si>
    <t>Skrabski, Pierce, Buzzanell</t>
  </si>
  <si>
    <t>September 18th- October 23th </t>
  </si>
  <si>
    <t>Colwes, Talerico, Miskov-Zivanov, Tuite, Gryzbek, Kiefer</t>
  </si>
  <si>
    <t>Moore, Allshouse, Higdon, Kroutz, McVeigh, N+D Mitchell, Kulp, Bindas, states, Palicka, Brown, Murphy, Shaffer, Schneider, Caseber/Mitchell, Mackler, Wygonik, Byerley, Colwes, Talerico, Miskov-Zivanov, Tuite, Gryzbek, Kiefer</t>
  </si>
  <si>
    <t>Pairs currently scheduled </t>
  </si>
  <si>
    <t>Pierce, Buzzanell, Jones</t>
  </si>
  <si>
    <t>October 24th- November 17th</t>
  </si>
  <si>
    <t>Untreated enrolled w/no control</t>
  </si>
  <si>
    <t>Petrelli</t>
  </si>
  <si>
    <t>Moore, Allshouse, N+D Mitchell, Kulp, Bindas, states, Palicka, Brown, Shaffer, Schneider, Caseber/Mitchell, Mackler, Wygonik, Gryzbek, Kiefer, Dodin</t>
  </si>
  <si>
    <t>Moore, Kulp(MSFC), States, Bindas, Caseber/Mitchell, Wygonik</t>
  </si>
  <si>
    <t>Cumulative untreated enrolled</t>
  </si>
  <si>
    <t>Higdon, Kroutz, McVeigh, Murphy, Miskov-Zivanov, Tuite, Petrelli, Byerley, Colwes, Talerico, Gruber, Patik</t>
  </si>
  <si>
    <t>Cumulative untreated completed</t>
  </si>
  <si>
    <t>Higdon, Tuite</t>
  </si>
  <si>
    <t>Pierce, Buzzanell, Jones, Groff, Beyer, Dougherty</t>
  </si>
  <si>
    <t>Pairs in communication with-B+J Moore, Keller, Feathers</t>
  </si>
  <si>
    <t>November 18th- December 15</t>
  </si>
  <si>
    <t>Moore, Allshouse, N+D Mitchell, Kulp, Bindas, states, Shaffer, Schneider, Caseber/Mitchell, Wygonik, Gryzbek, Kiefer, Dodin</t>
  </si>
  <si>
    <t>* got rid of Mackler, Palicka, Brown</t>
  </si>
  <si>
    <t>Moore, Kulp(MSFC), States, Bindas, Caseber/Mitchell, Wygonik, Allshouse (MSFC), N+D Mitchell (him FFQ)</t>
  </si>
  <si>
    <t>Pierce, Buzzanell, Jones, Groff, Beyer, Dougherty, Freeman</t>
  </si>
  <si>
    <t>Trying to schedule Shearer</t>
  </si>
  <si>
    <t>December 18th- January 19th</t>
  </si>
  <si>
    <t>Andrews, Whipkey, Fischer</t>
  </si>
  <si>
    <t>Moore, Allshouse, N+D Mitchell, Kulp, Bindas, states, Shaffer, Schneider, Caseber/Mitchell, Wygonik, Gryzbek, Kiefer</t>
  </si>
  <si>
    <t>Moore, Kulp(MSFC), States, Bindas, Caseber/Mitchell, Wygonik, Allshouse (him FFQ?), N+D Mitchell (him FFQ)</t>
  </si>
  <si>
    <t>Higdon, Kroutz, McVeigh, Murphy, Miskov-Zivanov, Tuite, Petrelli, Byerley, Colwes, Talerico, Gruber, Patik, Andrews, Whipkey, Fischer</t>
  </si>
  <si>
    <t>Higdon, Tuite, Murphy, Petrelli</t>
  </si>
  <si>
    <t>Groff, Beyer, Dougherty, Freeman</t>
  </si>
  <si>
    <t>Need cohabs to consent for Milby and Dodin to count as enrolled</t>
  </si>
  <si>
    <t>January 22nd- February 23rd</t>
  </si>
  <si>
    <t>Heyl</t>
  </si>
  <si>
    <t>Jones</t>
  </si>
  <si>
    <t>Moore, Allshouse, N+D Mitchell, Kulp, Bindas, states, Shaffer, Caseber/Mitchell, Wygonik, Gryzbek, Kiefer, Heyl</t>
  </si>
  <si>
    <t>Moore, Kulp(MSFC), States, Bindas, Caseber/Mitchell, Wygonik, Allshouse (him FFQ?), N+D Mitchell (him FFQ), Gryzbek (MSFC)</t>
  </si>
  <si>
    <t>Higdon, Kroutz, McVeigh, Murphy, Miskov-Zivanov, Tuite, Petrelli, Byerley, Colwes, Talerico, Gruber, Patik, Andrews, Whipkey, Fischer, Jones</t>
  </si>
  <si>
    <t>Higdon, Tuite, Murphy, Petrelli,  Fischer, Gruber</t>
  </si>
  <si>
    <t>Groff, Beyer, Dougherty, Freeman, Zellner</t>
  </si>
  <si>
    <t>February 26th - March 16th</t>
  </si>
  <si>
    <t>Zellner</t>
  </si>
  <si>
    <t>Groff, Dougherty, Freeman, Boucher</t>
  </si>
  <si>
    <t>Need cohabs to consent for Milby, Dodin, Mueller to count as enrolled</t>
  </si>
  <si>
    <t>March 19th-April 13th</t>
  </si>
  <si>
    <t>Paulo/ Catarina, Rocchini</t>
  </si>
  <si>
    <t>Moore, Allshouse, N+D Mitchell, Kulp, Bindas, states, Caseber/Mitchell, Wygonik, Gryzbek, Kiefer, Heyl, Zellner, Paulo/ Catarina, Rocchini *got rid of Shaffer</t>
  </si>
  <si>
    <t>Moore, Kulp(MSFC), States, Bindas, Caseber/Mitchell, Wygonik, Allshouse (him FFQ?), N+D Mitchell (him FFQ), Gryzbek (MSFC), Rocchini (FFQ and Subject Q)</t>
  </si>
  <si>
    <t>Higdon, McVeigh, Murphy, Tuite, Petrelli, Byerley, Patik, Gruber, Andrews, Whipkey, Fischer, Jones *got rid of Kroutz, Talerico, Colwes, Miskov-Zivanov</t>
  </si>
  <si>
    <t>Higdon, Tuite, Murphy, Petrelli,  Fischer, Gruber, Whipkey, Andrews</t>
  </si>
  <si>
    <t>Dougherty, Freeman, Boucher</t>
  </si>
  <si>
    <t>April 16th- May 18th</t>
  </si>
  <si>
    <t>Shields</t>
  </si>
  <si>
    <t>Belick</t>
  </si>
  <si>
    <t>Moore, Allshouse, N+D Mitchell, Kulp, Bindas, states, Caseber/Mitchell, Wygonik, Gryzbek, Heyl, Zellner, Paulo/ Catarina, Rocchini, Shields *got rid of Kiefer</t>
  </si>
  <si>
    <t>Moore, Kulp(MSFC), States, Bindas, Caseber/Mitchell, Wygonik, Allshouse (him FFQ?), N+D Mitchell (him FFQ), Gryzbek (MSFC), Rocchini (FFQ and Subject Q), Catarina/ Paulo</t>
  </si>
  <si>
    <t>Higdon, McVeigh, Murphy, Tuite, Petrelli, Byerley, Patik, Gruber, Andrews, Whipkey, Fischer, Jones, Belick</t>
  </si>
  <si>
    <t>Higdon, Tuite, Murphy, Petrelli,  Fischer, Gruber, Whipkey, Andrews, McVeigh, Patik</t>
  </si>
  <si>
    <t>Dougherty, Zaph, Boucher</t>
  </si>
  <si>
    <t>Need cohabs to consent for Milby, Dodin, Mueller, G/J Moore to count as enrolled</t>
  </si>
  <si>
    <t>May 21st- June 15th</t>
  </si>
  <si>
    <t>G/J Moore</t>
  </si>
  <si>
    <t>Moore, Allshouse, N+D Mitchell, Kulp, Bindas, states, Caseber/Mitchell, Wygonik, Gryzbek, Heyl, Zellner, Paulo/ Catarina, Rocchini, Shields, G/J Moore</t>
  </si>
  <si>
    <t>Moore, Kulp(MSFC), States, Bindas, Caseber/Mitchell, Wygonik, Allshouse, N+D Mitchell (him FFQ), Gryzbek (MSFC), Rocchini (FFQ and Subject Q), Catarina/ Paulo, Heyl</t>
  </si>
  <si>
    <t>Higdon, McVeigh, Murphy, Tuite, Petrelli, Patik, Gruber, Andrews, Whipkey, Fischer, Jones, Belick *removed Byerley</t>
  </si>
  <si>
    <t>Dougherty, Zaph, Boucher, (N) Jones</t>
  </si>
  <si>
    <t>Need cohabs to consent for Milby, Dodin, Mueller  to count as enrolled</t>
  </si>
  <si>
    <t>June 18- August 17</t>
  </si>
  <si>
    <t>J/R Treloar, R/R Talerico, Murray/Ulrich</t>
  </si>
  <si>
    <t>(N) Jones, (J) Hallmark</t>
  </si>
  <si>
    <t>Moore, Allshouse, N+D Mitchell, Kulp, Bindas, states, Caseber/Mitchell, Wygonik, Grzybek, Heyl, Zellner, Paulo/ Catarina, Rocchini, Shields, G/J Moore, J/R Treloar, R/R Talerico, Murray/Ulrich</t>
  </si>
  <si>
    <t>Moore, Kulp(MSFC), States, Bindas, Caseber/Mitchell, Wygonik, Allshouse, N+D Mitchell (him FFQ), Grzybek (MSFC), Rocchini, Catarina/ Paulo, Heyl, Zellner (cohab needs FFQ), G (needs FFQ)/J Moore</t>
  </si>
  <si>
    <t>Higdon, McVeigh, Murphy, Tuite, Petrelli, Patik, Gruber, Andrews, Whipkey, Fischer, Jones, Belick *removed Byerley, (N) Jones, (J) Hallmark</t>
  </si>
  <si>
    <t>Dougherty, Zaph, Boucher, R/T Brice</t>
  </si>
  <si>
    <t>Need cohabs to consent for Dodin, Mueller to count as enrolled</t>
  </si>
  <si>
    <t>August 17- September 17</t>
  </si>
  <si>
    <t>D/G Broujos</t>
  </si>
  <si>
    <t>Moore, Allshouse, N+D Mitchell, Kulp, Bindas, states, Caseber/Mitchell, Wygonik, Grzybek, Heyl, Zellner, Paulo/ Catarina, Rocchini, G/J Moore, J/R Treloar, R/R Talerico, Murray/Ulrich, D/G Broujos</t>
  </si>
  <si>
    <t>Moore, Kulp(MSFC), States, Bindas, Caseber/Mitchell, Wygonik, Allshouse, N+D Mitchell, Grzybek, Rocchini, Catarina/ Paulo, Heyl, Zellner, G/J Moore</t>
  </si>
  <si>
    <t>Higdon, Tuite, Murphy, Petrelli,  Fischer, Gruber, Whipkey, Andrews, McVeigh, Patik, (J)Hallmark, Belick, (A) Jones</t>
  </si>
  <si>
    <t>* deleted Shields as a pair, 5 months since blood draw and no stool samples</t>
  </si>
  <si>
    <t>September 18- October 9</t>
  </si>
  <si>
    <t>R/T Brice, J/J Milby</t>
  </si>
  <si>
    <t>Moore, Allshouse, N+D Mitchell, Kulp, Bindas, states, Caseber/Mitchell, Wygonik, Grzybek, Heyl, Zellner, Paulo/ Catarina, Rocchini, G/J Moore, J/R Treloar, R/R Talerico, Murray/Ulrich, D/G Broujos, R/T Brice, J/J Milby</t>
  </si>
  <si>
    <t>Dougherty, Boucher</t>
  </si>
  <si>
    <t>October 10- November 15</t>
  </si>
  <si>
    <t>Higdon, Tuite, Murphy, Petrelli,  Fischer, Gruber, Whipkey, Andrews, McVeigh, Patik, (J)Hallmark, Belick, (A) Jones, (N)Jones</t>
  </si>
  <si>
    <t>Dougherty, Boucher, Virostek, Egan</t>
  </si>
  <si>
    <t>November 16- December 14</t>
  </si>
  <si>
    <t>J/R Jackson, J/J Egan</t>
  </si>
  <si>
    <t>Moore, Allshouse, N+D Mitchell, Kulp, Bindas, states, Caseber/Mitchell, Wygonik, Grzybek, Heyl, Zellner, Paulo/ Catarina, Rocchini, G/J Moore, J/R Treloar, R/R Talerico, Murray/Ulrich, D/G Broujos, R/T Brice, J/J Milby, J/R Jackson, J/J Egan</t>
  </si>
  <si>
    <t>Moore, Kulp(MSFC), States, Bindas, Caseber/Mitchell, Wygonik, Allshouse, N+D Mitchell, Grzybek, Rocchini, Catarina/ Paulo, Heyl, Zellner, G/J Moore, J/R Jackson, J/J Milby, R/R Talerico, R/T Brice</t>
  </si>
  <si>
    <t>Dougherty, Boucher, Virostek</t>
  </si>
  <si>
    <t>December 14- January 27</t>
  </si>
  <si>
    <t>L/T Demoise, B/J Menke</t>
  </si>
  <si>
    <t>Moore, Allshouse, N+D Mitchell, Kulp, Bindas, states, Caseber/Mitchell, Wygonik, Grzybek, Heyl, Zellner, Paulo/ Catarina, Rocchini, G/J Moore, J/R Treloar, R/R Talerico, Murray/Ulrich, D/G Broujos, R/T Brice, J/J Milby, J/R Jackson, J/J Egan, L/T Demoise, B/J Menke</t>
  </si>
  <si>
    <t>January 28, 2019- February 25, 2019</t>
  </si>
  <si>
    <t>T/D Steiner</t>
  </si>
  <si>
    <t>Moore, Allshouse, N+D Mitchell, Kulp, Bindas, states, Caseber/Mitchell, Wygonik, Grzybek, Heyl, Zellner, Paulo/ Catarina, Rocchini, G/J Moore, J/R Treloar, R/R Talerico, Murray/Ulrich, D/G Broujos, R/T Brice, J/J Milby, J/R Jackson, J/J Egan, L/T Demoise, B/J Menke, T/D Steiner</t>
  </si>
  <si>
    <t>Moore, Kulp(MSFC), States, Bindas, Caseber/Mitchell, Wygonik, Allshouse, N+D Mitchell, Grzybek, Rocchini, Catarina/ Paulo, Heyl, Zellner, G/J Moore, J/R Jackson, J/J Milby, R/R Talerico, R/T Brice, J/R Treloar,</t>
  </si>
  <si>
    <t>Virostek, A/F Paciulli</t>
  </si>
  <si>
    <t>February 26, 2019- March 17, 2019</t>
  </si>
  <si>
    <t>Moore, Kulp(MSFC), States, Bindas, Caseber/Mitchell, Wygonik, Allshouse, N+D Mitchell, Grzybek, Rocchini, Catarina/ Paulo, Heyl, Zellner, G/J Moore, J/R Jackson, J/J Milby, R/R Talerico, R/T Brice, J/R Treloar, B/J Menke, L/T Demoise</t>
  </si>
  <si>
    <t>March 18, 2019- April 15, 2019</t>
  </si>
  <si>
    <t>B/S Kunselman</t>
  </si>
  <si>
    <t>Moore, Allshouse, N+D Mitchell, Kulp, Bindas, states, Caseber/Mitchell, Wygonik, Grzybek, Heyl, Creehan/Zellner, Paulo/ Catarina, Rocchini, G/J Moore, J/R Treloar, R/R Talerico, Murray/Ulrich, D/G Broujos, R/T Brice, J/J Milby, J/R Jackson, J/J Egan, L/T Demoise, B/J Menke, T/D Steiner, B/S Kunselman</t>
  </si>
  <si>
    <t>Moore, Kulp(MSFC), States, Bindas, Caseber/Mitchell, Wygonik, Allshouse, N+D Mitchell, Grzybek, Rocchini, Catarina/ Paulo, Heyl, Creehan/Zellner, G/J Moore, J/R Jackson, J/J Milby, R/R Talerico, R/T Brice, J/R Treloar, B/J Menke, L/T Demoise</t>
  </si>
  <si>
    <t>Higdon, McVeigh, (M)Murphy, Tuite, Petrelli, Patik, Gruber, Andrews, Whipkey, Fischer, Jones, Belick *removed Byerley, (N) Jones, (J) Hallmark</t>
  </si>
  <si>
    <t>Higdon, Tuite, (M)Murphy, Petrelli,  Fischer, Gruber, Whipkey, Andrews, McVeigh, Patik, (J)Hallmark, Belick, (A) Jones, (N)Jones</t>
  </si>
  <si>
    <t>Virostek, A/F Paciulli, J/J Whipkey, C/D Moore</t>
  </si>
  <si>
    <t>April 16, 2019- May 17, 2019</t>
  </si>
  <si>
    <t>L/E Baugher, Menhart/DeVoe</t>
  </si>
  <si>
    <t>Moore, Allshouse, N+D Mitchell, Kulp, Bindas, states, Caseber/Mitchell, Wygonik, Grzybek, Heyl, Creehan/Zellner, Paulo/ Catarina, Rocchini, G/J Moore, J/R Treloar, R/R Talerico, Murray/Ulrich, D/G Broujos, R/T Brice, J/J Milby, J/R Jackson, J/J Egan, L/T Demoise, B/J Menke, T/D Steiner, B/S Kunselman, L/E Baugher, Menhart/DeVoe</t>
  </si>
  <si>
    <t>Moore, Kulp(MSFC), States, Bindas, Caseber/Mitchell, Wygonik, Allshouse, N+D Mitchell, Grzybek, Rocchini, Catarina/ Paulo, Heyl, Creehan/Zellner, G/J Moore, J/R Jackson, J/J Milby, R/R Talerico, R/T Brice, J/R Treloar, B/J Menke, L/T Demoise, D/T Steiner, Menhart/DeVoe</t>
  </si>
  <si>
    <t>May 18, 2019- June 14, 2019</t>
  </si>
  <si>
    <t>A/F Paciulli, N/C Johnson</t>
  </si>
  <si>
    <t>Moore, Allshouse, N+D Mitchell, Kulp, Bindas, states, Caseber/Mitchell, Wygonik, Grzybek, Heyl, Creehan/Zellner, Paulo/ Catarina, Rocchini, G/J Moore, J/R Treloar, R/R Talerico, Murray/Ulrich, D/G Broujos, R/T Brice, J/J Milby, J/R Jackson, J/J Egan, L/T Demoise, B/J Menke, T/D Steiner, B/S Kunselman, L/E Baugher, Menhart/DeVoe, A/F Paciulli, N/C Johnson</t>
  </si>
  <si>
    <t>Moore, Kulp(MSFC), States, Bindas, Caseber/Mitchell, Wygonik, Allshouse, N+D Mitchell, Grzybek, Rocchini, Catarina/ Paulo, Heyl, Creehan/Zellner, G/J Moore, J/R Jackson, J/J Milby, R/R Talerico, R/T Brice, J/R Treloar, B/J Menke, L/T Demoise, D/T Steiner, Menhart/DeVoe, B/S Kunselman</t>
  </si>
  <si>
    <t>Virostek, J/J Whipkey</t>
  </si>
  <si>
    <t>Schedule with C/D Moore for future appointment</t>
  </si>
  <si>
    <t>June 15, 2019 - July 12, 2019</t>
  </si>
  <si>
    <t>S/W Brady, J/R Gregory, K/J Mettenberger</t>
  </si>
  <si>
    <t>Moore, Allshouse, N+D Mitchell, Kulp, Bindas, states, Caseber/Mitchell, Wygonik, Grzybek, Heyl, Creehan/Zellner, Paulo/ Catarina, Rocchini, G/J Moore, J/R Treloar, R/R Talerico, Murray/Ulrich, D/G Broujos, R/T Brice, J/J Milby, J/R Jackson, J/J Egan, L/T Demoise, B/J Menke, T/D Steiner, B/S Kunselman, L/E Baugher, Menhart/DeVoe, A/F Paciulli, N/C Johnson, S/W Brady, J/R Gregory, K/J Mettenberger</t>
  </si>
  <si>
    <t>Moore, Kulp(MSFC), States, Bindas, Caseber/Mitchell, Wygonik, Allshouse, N+D Mitchell, Grzybek, Rocchini, Catarina/ Paulo, Heyl, Creehan/Zellner, G/J Moore, J/R Jackson, J/J Milby, R/R Talerico, R/T Brice, J/R Treloar, B/J Menke, L/T Demoise, D/T Steiner, Menhart/DeVoe, B/S Kunselman, S/W Brady, J/R Gregory</t>
  </si>
  <si>
    <t>Virostek, J/J Whipkey, Penzelik, Beyer</t>
  </si>
  <si>
    <t>July 12 - August 12, 2019</t>
  </si>
  <si>
    <t>Ascensio, Kiley, Whipkey, (C/D) Moore</t>
  </si>
  <si>
    <t>Moore, Allshouse, N+D Mitchell, Kulp, Bindas, states, Caseber/Mitchell, Wygonik, Grzybek, Heyl, Creehan/Zellner, Paulo/ Catarina, Rocchini, G/J Moore, J/R Treloar, R/R Talerico, Murray/Ulrich, D/G Broujos, R/T Brice, J/J Milby, J/R Jackson, J/J Egan, L/T Demoise, B/J Menke, T/D Steiner, B/S Kunselman, L/E Baugher, Menhart/DeVoe, A/F Paciulli, N/C Johnson, S/W Brady, J/R Gregory, K/J Mettenberger, J/R Ascencio, M/M Kiley, J/J Whipkey, C/D Moore</t>
  </si>
  <si>
    <t>Moore, Kulp(MSFC), States, Bindas, Caseber/Mitchell, Wygonik, Allshouse, N+D Mitchell, Grzybek, Rocchini, Catarina/ Paulo, Heyl, Creehan/Zellner, G/J Moore, J/R Jackson, J/J Milby, R/R Talerico, R/T Brice, J/R Treloar, B/J Menke, L/T Demoise, D/T Steiner, Menhart/DeVoe, B/S Kunselman, S/W Brady, J/R Gregory</t>
  </si>
  <si>
    <t>K/S Schreiber, Hemminger</t>
  </si>
  <si>
    <t>Calls/emails interested (generated interest from NMSS)</t>
  </si>
  <si>
    <t xml:space="preserve">Gramentz: Judy and Allan </t>
  </si>
  <si>
    <t>Minnesota</t>
  </si>
  <si>
    <t>jgramentz@gmail.com</t>
  </si>
  <si>
    <t>507-276-6250</t>
  </si>
  <si>
    <t>on ocrevus but call if they add that cohort</t>
  </si>
  <si>
    <t>Robert Toubiah</t>
  </si>
  <si>
    <t>rtoubiah@gmail.com</t>
  </si>
  <si>
    <t>not able to travel; email after the Quest account is approved</t>
  </si>
  <si>
    <t>Nancy Greenwood</t>
  </si>
  <si>
    <t>Arlington, VA</t>
  </si>
  <si>
    <t>ncoatesgreenwood@aol.com</t>
  </si>
  <si>
    <t>Lisa Nelson</t>
  </si>
  <si>
    <t>Chardon, OH</t>
  </si>
  <si>
    <t>nelson9741@gmail.com</t>
  </si>
  <si>
    <t>too far to travel; email after the Quest account is approved</t>
  </si>
  <si>
    <t>Age (at first 7T scan)</t>
  </si>
  <si>
    <t>Treatment (at time of 7T)</t>
  </si>
  <si>
    <t>CES-D date</t>
  </si>
  <si>
    <t>CESD score</t>
  </si>
  <si>
    <t>PASAT date</t>
  </si>
  <si>
    <t>PASAT</t>
  </si>
  <si>
    <t>SDMT date</t>
  </si>
  <si>
    <t>SDMT</t>
  </si>
  <si>
    <t>PDDS date</t>
  </si>
  <si>
    <t>Clinical 3T MRI Date</t>
  </si>
  <si>
    <t>Clincal 3T MRI Accession Number</t>
  </si>
  <si>
    <t>Date of 7T MRI</t>
  </si>
  <si>
    <t>Relapses within last year of 7T</t>
  </si>
  <si>
    <t xml:space="preserve">NOTES: yellow means that they have completed a 3T MRI at presby. The patients below the black solid line have completed 7T MRI but we have not asked radiology at presby to send us their 3T MRIs yet. </t>
  </si>
  <si>
    <t>PRT170024</t>
  </si>
  <si>
    <t>Smith, Linda R</t>
  </si>
  <si>
    <t>*Presby, (3T upcoming)--1.5T</t>
  </si>
  <si>
    <t>PRT170037</t>
  </si>
  <si>
    <t>Bolen, Dorothy</t>
  </si>
  <si>
    <t>12/5/2017, MRI at presby on 3/2/2019 (not sure if it was a 3T)</t>
  </si>
  <si>
    <t>*wide bore; PRESBY MAIN--1.5T (possible 3T upcoming)</t>
  </si>
  <si>
    <t>no 3T</t>
  </si>
  <si>
    <t>*Presby--1.5T</t>
  </si>
  <si>
    <t>PRT170058</t>
  </si>
  <si>
    <t>Ford, Sarah</t>
  </si>
  <si>
    <t>PASSAVANT IMAGING CRANBERRY-- performed on 07/16/2018 (Accession 88609200)</t>
  </si>
  <si>
    <t>PRT170099</t>
  </si>
  <si>
    <t>Magness, Christa</t>
  </si>
  <si>
    <t>7.5 years</t>
  </si>
  <si>
    <t>MAGEE IMAGING-- performed on 03/30/2018 (Accession 87611752); previously at Presby Sports Medicine</t>
  </si>
  <si>
    <t>PRT170125</t>
  </si>
  <si>
    <t>O'Connell, Sharel D</t>
  </si>
  <si>
    <t>*Presby--3T</t>
  </si>
  <si>
    <t>PRT170129</t>
  </si>
  <si>
    <t>Henry, Rebecca</t>
  </si>
  <si>
    <t>*wide bore, PRESBYTERIAN BETHEL PARK RADIOLOGY</t>
  </si>
  <si>
    <t>PRT170212</t>
  </si>
  <si>
    <t>Altieri, Bethany </t>
  </si>
  <si>
    <t>MERCY MAIN IMAGING-- performed on 11/10/2017 (Accession 86270611)</t>
  </si>
  <si>
    <t>12.5 years</t>
  </si>
  <si>
    <t>brain MRI in 3/2018 (compared to 3/2017): likely one new, non-enhancing lesion in the left temporal white matter</t>
  </si>
  <si>
    <t>Presby, Xia</t>
  </si>
  <si>
    <t>10/11/2017 (clinical), 4/26/2018 (clinical)</t>
  </si>
  <si>
    <t>PRT170544</t>
  </si>
  <si>
    <t>Bezilla, Abby</t>
  </si>
  <si>
    <t>1.5 year</t>
  </si>
  <si>
    <t>2--  7/13/17 (clinical), 9/1/2017 (clinical)</t>
  </si>
  <si>
    <t>UPMC EAST IMAGING-- performed on 6/30/2017 (Accession 84673973)</t>
  </si>
  <si>
    <t>PRT180569</t>
  </si>
  <si>
    <t>Braslawsce, Jacqueline</t>
  </si>
  <si>
    <t>2.5years</t>
  </si>
  <si>
    <t>55/57</t>
  </si>
  <si>
    <t>Yeo, April</t>
  </si>
  <si>
    <t>*Forbes hospital--1.5T</t>
  </si>
  <si>
    <t>PRT180612</t>
  </si>
  <si>
    <t>Costa, Stacy</t>
  </si>
  <si>
    <t>PASSAVANT IMAGING MCCANDLESS-- performed on 08/27/2018 (Accession 89051959)</t>
  </si>
  <si>
    <t>Carvalho, Paulo </t>
  </si>
  <si>
    <t>rituximab</t>
  </si>
  <si>
    <t>30/60 (form B)</t>
  </si>
  <si>
    <t>11/16/2017 (clinical)</t>
  </si>
  <si>
    <t>PRT180639</t>
  </si>
  <si>
    <t>Wallach, Naor</t>
  </si>
  <si>
    <t>none in system</t>
  </si>
  <si>
    <t>Has not seen UPMC provider</t>
  </si>
  <si>
    <t>PRT180642</t>
  </si>
  <si>
    <t>Lipscomb, Ernest </t>
  </si>
  <si>
    <t>7/18/2017 (both-one new lesion and new neurological symptoms)</t>
  </si>
  <si>
    <t>ST. MARGARET RADIOLOGY--performed on 3/31/2018 (Accession 87679567)</t>
  </si>
  <si>
    <t>2.5 years</t>
  </si>
  <si>
    <t>55/60 (form B)</t>
  </si>
  <si>
    <t>Multi-Racial</t>
  </si>
  <si>
    <t>Not-sure/Not reported</t>
  </si>
  <si>
    <t>36/60 (form B)</t>
  </si>
  <si>
    <t>40/41</t>
  </si>
  <si>
    <t>23.5 years</t>
  </si>
  <si>
    <t>41/54 (form B)</t>
  </si>
  <si>
    <t>51/51</t>
  </si>
  <si>
    <t>Schreiber, Kelsey</t>
  </si>
  <si>
    <t>0 years</t>
  </si>
  <si>
    <t>44/60</t>
  </si>
  <si>
    <t>Kamody, Candice</t>
  </si>
  <si>
    <t>42/60</t>
  </si>
  <si>
    <t>none</t>
  </si>
  <si>
    <t>PRT170472</t>
  </si>
  <si>
    <t>Patterson, Ranie</t>
  </si>
  <si>
    <t xml:space="preserve"> 02/07/2019</t>
  </si>
  <si>
    <t>48/60</t>
  </si>
  <si>
    <t>65/65</t>
  </si>
  <si>
    <t>Dykstra, Kiersten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</si>
</sst>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/>
    <xf numFmtId="10" fontId="0" fillId="0" borderId="0" xfId="0" applyNumberFormat="1"/>
    <xf numFmtId="16" fontId="0" fillId="0" borderId="1" xfId="0" applyNumberFormat="1" applyBorder="1"/>
    <xf numFmtId="14" fontId="0" fillId="0" borderId="0" xfId="0" applyNumberFormat="1"/>
    <xf numFmtId="0" fontId="2" fillId="0" borderId="0" xfId="1"/>
    <xf numFmtId="0" fontId="0" fillId="0" borderId="10" xfId="0" applyBorder="1"/>
    <xf numFmtId="0" fontId="0" fillId="3" borderId="1" xfId="0" applyFill="1" applyBorder="1"/>
    <xf numFmtId="0" fontId="0" fillId="2" borderId="8" xfId="0" applyFill="1" applyBorder="1"/>
    <xf numFmtId="0" fontId="0" fillId="3" borderId="11" xfId="0" applyFill="1" applyBorder="1"/>
    <xf numFmtId="0" fontId="0" fillId="0" borderId="11" xfId="0" applyBorder="1"/>
    <xf numFmtId="0" fontId="0" fillId="3" borderId="12" xfId="0" applyFill="1" applyBorder="1"/>
    <xf numFmtId="0" fontId="0" fillId="2" borderId="1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2" xfId="0" applyFill="1" applyBorder="1"/>
    <xf numFmtId="0" fontId="0" fillId="4" borderId="1" xfId="0" applyFill="1" applyBorder="1"/>
    <xf numFmtId="0" fontId="0" fillId="4" borderId="11" xfId="0" applyFill="1" applyBorder="1"/>
    <xf numFmtId="0" fontId="0" fillId="4" borderId="4" xfId="0" applyFill="1" applyBorder="1"/>
    <xf numFmtId="0" fontId="0" fillId="4" borderId="2" xfId="0" applyFill="1" applyBorder="1"/>
    <xf numFmtId="0" fontId="0" fillId="3" borderId="14" xfId="0" applyFill="1" applyBorder="1"/>
    <xf numFmtId="0" fontId="0" fillId="2" borderId="1" xfId="0" applyFill="1" applyBorder="1"/>
    <xf numFmtId="0" fontId="0" fillId="3" borderId="6" xfId="0" applyFill="1" applyBorder="1"/>
    <xf numFmtId="0" fontId="0" fillId="3" borderId="9" xfId="0" applyFill="1" applyBorder="1"/>
    <xf numFmtId="0" fontId="3" fillId="2" borderId="1" xfId="0" applyFont="1" applyFill="1" applyBorder="1"/>
    <xf numFmtId="0" fontId="0" fillId="0" borderId="0" xfId="0" applyAlignment="1">
      <alignment vertical="top" wrapText="1"/>
    </xf>
    <xf numFmtId="10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4" fillId="0" borderId="0" xfId="0" applyFont="1"/>
    <xf numFmtId="0" fontId="0" fillId="0" borderId="0" xfId="0" applyAlignment="1">
      <alignment horizontal="left"/>
    </xf>
    <xf numFmtId="0" fontId="0" fillId="0" borderId="15" xfId="0" applyBorder="1"/>
    <xf numFmtId="14" fontId="0" fillId="0" borderId="15" xfId="0" applyNumberFormat="1" applyBorder="1"/>
    <xf numFmtId="9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9" fontId="0" fillId="0" borderId="0" xfId="0" applyNumberFormat="1" applyAlignment="1">
      <alignment horizontal="right"/>
    </xf>
    <xf numFmtId="14" fontId="0" fillId="5" borderId="0" xfId="0" applyNumberFormat="1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0" fillId="5" borderId="0" xfId="0" applyFill="1" applyAlignment="1">
      <alignment horizontal="left"/>
    </xf>
    <xf numFmtId="22" fontId="0" fillId="0" borderId="0" xfId="0" applyNumberFormat="1" applyAlignment="1">
      <alignment horizontal="right"/>
    </xf>
    <xf numFmtId="22" fontId="0" fillId="5" borderId="0" xfId="0" applyNumberFormat="1" applyFill="1" applyAlignment="1">
      <alignment horizontal="right"/>
    </xf>
    <xf numFmtId="14" fontId="0" fillId="6" borderId="0" xfId="0" applyNumberFormat="1" applyFill="1" applyAlignment="1">
      <alignment horizontal="right"/>
    </xf>
    <xf numFmtId="14" fontId="0" fillId="0" borderId="15" xfId="0" applyNumberFormat="1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left"/>
    </xf>
    <xf numFmtId="0" fontId="0" fillId="0" borderId="0" xfId="0" applyFont="1"/>
    <xf numFmtId="0" fontId="0" fillId="0" borderId="0" xfId="0" applyFill="1"/>
    <xf numFmtId="14" fontId="0" fillId="0" borderId="0" xfId="0" applyNumberFormat="1" applyFill="1" applyAlignment="1">
      <alignment horizontal="right"/>
    </xf>
    <xf numFmtId="0" fontId="0" fillId="0" borderId="0" xfId="0" applyBorder="1"/>
    <xf numFmtId="14" fontId="0" fillId="0" borderId="0" xfId="0" applyNumberFormat="1" applyBorder="1"/>
    <xf numFmtId="14" fontId="0" fillId="0" borderId="0" xfId="0" applyNumberFormat="1" applyBorder="1" applyAlignment="1">
      <alignment horizontal="right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4" fillId="0" borderId="0" xfId="0" applyNumberFormat="1" applyFont="1" applyAlignment="1">
      <alignment horizontal="center"/>
    </xf>
    <xf numFmtId="49" fontId="0" fillId="0" borderId="0" xfId="0" applyNumberFormat="1" applyAlignment="1">
      <alignment horizontal="right"/>
    </xf>
    <xf numFmtId="49" fontId="0" fillId="0" borderId="15" xfId="0" applyNumberForma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5" fillId="0" borderId="1" xfId="0" applyFont="1" applyBorder="1"/>
    <xf numFmtId="0" fontId="5" fillId="0" borderId="2" xfId="0" applyFont="1" applyBorder="1"/>
    <xf numFmtId="0" fontId="6" fillId="0" borderId="1" xfId="0" applyFont="1" applyBorder="1"/>
    <xf numFmtId="0" fontId="6" fillId="0" borderId="2" xfId="0" applyFont="1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22" fontId="0" fillId="0" borderId="0" xfId="0" applyNumberFormat="1" applyBorder="1"/>
    <xf numFmtId="22" fontId="0" fillId="0" borderId="15" xfId="0" applyNumberFormat="1" applyBorder="1" applyAlignment="1">
      <alignment horizontal="right"/>
    </xf>
    <xf numFmtId="14" fontId="0" fillId="0" borderId="0" xfId="0" applyNumberFormat="1" applyFill="1" applyBorder="1" applyAlignment="1">
      <alignment horizontal="right"/>
    </xf>
    <xf numFmtId="0" fontId="0" fillId="0" borderId="15" xfId="0" applyFill="1" applyBorder="1"/>
    <xf numFmtId="14" fontId="0" fillId="0" borderId="15" xfId="0" applyNumberFormat="1" applyFill="1" applyBorder="1"/>
    <xf numFmtId="0" fontId="0" fillId="0" borderId="16" xfId="0" applyBorder="1"/>
    <xf numFmtId="49" fontId="4" fillId="0" borderId="0" xfId="0" applyNumberFormat="1" applyFont="1"/>
    <xf numFmtId="49" fontId="0" fillId="0" borderId="0" xfId="0" applyNumberFormat="1"/>
    <xf numFmtId="49" fontId="0" fillId="0" borderId="0" xfId="0" applyNumberFormat="1" applyFont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246"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000000"/>
        </patternFill>
      </fill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02.27.2017'!$D$40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02.27.2017'!$C$41:$C$49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'Wk of 02.27.2017'!$D$41:$D$49</c:f>
              <c:numCache>
                <c:formatCode>General</c:formatCode>
                <c:ptCount val="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1-4426-B107-15DFCE518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777480"/>
        <c:axId val="283777872"/>
      </c:scatterChart>
      <c:valAx>
        <c:axId val="283777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77872"/>
        <c:crosses val="autoZero"/>
        <c:crossBetween val="midCat"/>
      </c:valAx>
      <c:valAx>
        <c:axId val="2837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77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03.06.2017'!$D$39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03.06.2017'!$C$40:$C$49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'Wk of 03.06.2017'!$D$40:$D$49</c:f>
              <c:numCache>
                <c:formatCode>General</c:formatCode>
                <c:ptCount val="1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41-43F2-8E0D-DC269AB78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778656"/>
        <c:axId val="283779048"/>
      </c:scatterChart>
      <c:valAx>
        <c:axId val="28377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79048"/>
        <c:crosses val="autoZero"/>
        <c:crossBetween val="midCat"/>
      </c:valAx>
      <c:valAx>
        <c:axId val="28377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7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03.13.2017'!$D$43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03.13.2017'!$C$44:$C$54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'Wk of 03.13.2017'!$D$44:$D$54</c:f>
              <c:numCache>
                <c:formatCode>General</c:formatCode>
                <c:ptCount val="1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A-4BB4-A0D6-E79948E58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3600"/>
        <c:axId val="187123992"/>
      </c:scatterChart>
      <c:valAx>
        <c:axId val="18712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3992"/>
        <c:crosses val="autoZero"/>
        <c:crossBetween val="midCat"/>
      </c:valAx>
      <c:valAx>
        <c:axId val="18712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3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Participants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03.20.2017'!$D$43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03.20.2017'!$C$44:$C$55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'Wk of 03.20.2017'!$D$44:$D$55</c:f>
              <c:numCache>
                <c:formatCode>General</c:formatCode>
                <c:ptCount val="1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9-4251-8861-797D98A4E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4776"/>
        <c:axId val="187125168"/>
      </c:scatterChart>
      <c:valAx>
        <c:axId val="18712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5168"/>
        <c:crosses val="autoZero"/>
        <c:crossBetween val="midCat"/>
      </c:valAx>
      <c:valAx>
        <c:axId val="1871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4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Participants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03.20.2017'!$D$56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03.20.2017'!$D$57:$D$68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20</c:v>
                </c:pt>
                <c:pt idx="4">
                  <c:v>31</c:v>
                </c:pt>
                <c:pt idx="5">
                  <c:v>43</c:v>
                </c:pt>
                <c:pt idx="6">
                  <c:v>56</c:v>
                </c:pt>
                <c:pt idx="7">
                  <c:v>63</c:v>
                </c:pt>
                <c:pt idx="8">
                  <c:v>70</c:v>
                </c:pt>
                <c:pt idx="9">
                  <c:v>84</c:v>
                </c:pt>
                <c:pt idx="10">
                  <c:v>100</c:v>
                </c:pt>
                <c:pt idx="11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F-439E-8584-C4DC4285C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568224"/>
        <c:axId val="398568616"/>
      </c:barChart>
      <c:catAx>
        <c:axId val="398568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68616"/>
        <c:crosses val="autoZero"/>
        <c:auto val="1"/>
        <c:lblAlgn val="ctr"/>
        <c:lblOffset val="100"/>
        <c:noMultiLvlLbl val="0"/>
      </c:catAx>
      <c:valAx>
        <c:axId val="39856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03.27.17'!$D$42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03.27.17'!$C$43:$C$55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'Wk of 03.27.17'!$D$43:$D$55</c:f>
              <c:numCache>
                <c:formatCode>General</c:formatCode>
                <c:ptCount val="1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B-4EFD-B019-E00739033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419840"/>
        <c:axId val="408420232"/>
      </c:scatterChart>
      <c:valAx>
        <c:axId val="40841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20232"/>
        <c:crosses val="autoZero"/>
        <c:crossBetween val="midCat"/>
      </c:valAx>
      <c:valAx>
        <c:axId val="40842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19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03.27.17'!$D$57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03.27.17'!$D$58:$D$70</c:f>
              <c:numCache>
                <c:formatCode>General</c:formatCode>
                <c:ptCount val="1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3-40D2-AA57-9037F8CB0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421016"/>
        <c:axId val="408421408"/>
      </c:barChart>
      <c:catAx>
        <c:axId val="408421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21408"/>
        <c:crosses val="autoZero"/>
        <c:auto val="1"/>
        <c:lblAlgn val="ctr"/>
        <c:lblOffset val="100"/>
        <c:noMultiLvlLbl val="0"/>
      </c:catAx>
      <c:valAx>
        <c:axId val="4084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2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04.03.17'!$D$58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04.03.17'!$D$59:$D$72</c:f>
              <c:numCache>
                <c:formatCode>General</c:formatCode>
                <c:ptCount val="1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8-4863-AE40-265874963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1872264"/>
        <c:axId val="291874120"/>
      </c:barChart>
      <c:catAx>
        <c:axId val="291872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74120"/>
        <c:crosses val="autoZero"/>
        <c:auto val="1"/>
        <c:lblAlgn val="ctr"/>
        <c:lblOffset val="100"/>
        <c:noMultiLvlLbl val="0"/>
      </c:catAx>
      <c:valAx>
        <c:axId val="29187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7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04.03.17'!$D$42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04.03.17'!$C$43:$C$56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'Wk of 04.03.17'!$D$43:$D$56</c:f>
              <c:numCache>
                <c:formatCode>General</c:formatCode>
                <c:ptCount val="1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8-46F6-BBFE-471522B8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827143"/>
        <c:axId val="1762351303"/>
      </c:scatterChart>
      <c:valAx>
        <c:axId val="1760827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51303"/>
        <c:crosses val="autoZero"/>
        <c:crossBetween val="midCat"/>
      </c:valAx>
      <c:valAx>
        <c:axId val="1762351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27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04.10.17'!$D$44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04.10.17'!$C$45:$C$59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'Wk of 04.10.17'!$D$45:$D$59</c:f>
              <c:numCache>
                <c:formatCode>General</c:formatCode>
                <c:ptCount val="1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8-480A-B5B6-C3D484C40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372167"/>
        <c:axId val="1894879239"/>
      </c:scatterChart>
      <c:valAx>
        <c:axId val="396372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879239"/>
        <c:crosses val="autoZero"/>
        <c:crossBetween val="midCat"/>
      </c:valAx>
      <c:valAx>
        <c:axId val="1894879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72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04.10.17'!$D$61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04.10.17'!$D$62:$D$76</c:f>
              <c:numCache>
                <c:formatCode>General</c:formatCode>
                <c:ptCount val="1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3-4C3F-A3A4-7F6E2FC78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0973063"/>
        <c:axId val="2100974919"/>
      </c:barChart>
      <c:catAx>
        <c:axId val="2100973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74919"/>
        <c:crosses val="autoZero"/>
        <c:auto val="1"/>
        <c:lblAlgn val="ctr"/>
        <c:lblOffset val="100"/>
        <c:noMultiLvlLbl val="0"/>
      </c:catAx>
      <c:valAx>
        <c:axId val="2100974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73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04.17.17'!$D$44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04.17.17'!$C$45:$C$60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'Wk of 04.17.17'!$D$45:$D$60</c:f>
              <c:numCache>
                <c:formatCode>General</c:formatCode>
                <c:ptCount val="1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65-4894-8FA3-D49FA8C90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074503"/>
        <c:axId val="1661474567"/>
      </c:scatterChart>
      <c:valAx>
        <c:axId val="1661074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74567"/>
        <c:crosses val="autoZero"/>
        <c:crossBetween val="midCat"/>
      </c:valAx>
      <c:valAx>
        <c:axId val="1661474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074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04.17.17'!$D$63:$D$78</c:f>
              <c:numCache>
                <c:formatCode>General</c:formatCode>
                <c:ptCount val="1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0-4489-A15D-3EE02F300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1014471"/>
        <c:axId val="1661017607"/>
      </c:barChart>
      <c:catAx>
        <c:axId val="1661014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017607"/>
        <c:crosses val="autoZero"/>
        <c:auto val="1"/>
        <c:lblAlgn val="ctr"/>
        <c:lblOffset val="100"/>
        <c:noMultiLvlLbl val="0"/>
      </c:catAx>
      <c:valAx>
        <c:axId val="1661017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014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04.24.17'!$D$43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04.24.17'!$C$44:$C$60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'Wk of 04.24.17'!$D$44:$D$60</c:f>
              <c:numCache>
                <c:formatCode>General</c:formatCode>
                <c:ptCount val="1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0-4603-AE47-458C4952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016456"/>
        <c:axId val="1097951879"/>
      </c:scatterChart>
      <c:valAx>
        <c:axId val="850016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51879"/>
        <c:crosses val="autoZero"/>
        <c:crossBetween val="midCat"/>
      </c:valAx>
      <c:valAx>
        <c:axId val="1097951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16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04.24.17'!$D$62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04.24.17'!$D$63:$D$79</c:f>
              <c:numCache>
                <c:formatCode>General</c:formatCode>
                <c:ptCount val="1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6-4EA0-84D1-C07331B18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859079"/>
        <c:axId val="1097860871"/>
      </c:barChart>
      <c:catAx>
        <c:axId val="1097859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60871"/>
        <c:crosses val="autoZero"/>
        <c:auto val="1"/>
        <c:lblAlgn val="ctr"/>
        <c:lblOffset val="100"/>
        <c:noMultiLvlLbl val="0"/>
      </c:catAx>
      <c:valAx>
        <c:axId val="1097860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59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05.01.17'!$D$44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05.01.17'!$C$45:$C$62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'Wk of 05.01.17'!$D$45:$D$62</c:f>
              <c:numCache>
                <c:formatCode>General</c:formatCode>
                <c:ptCount val="1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FC-4EE4-A319-71646D9AA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574344"/>
        <c:axId val="1743576136"/>
      </c:scatterChart>
      <c:valAx>
        <c:axId val="1743574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576136"/>
        <c:crosses val="autoZero"/>
        <c:crossBetween val="midCat"/>
      </c:valAx>
      <c:valAx>
        <c:axId val="174357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574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05.01.17'!$D$63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05.01.17'!$D$64:$D$81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20</c:v>
                </c:pt>
                <c:pt idx="4">
                  <c:v>31</c:v>
                </c:pt>
                <c:pt idx="5">
                  <c:v>43</c:v>
                </c:pt>
                <c:pt idx="6">
                  <c:v>56</c:v>
                </c:pt>
                <c:pt idx="7">
                  <c:v>63</c:v>
                </c:pt>
                <c:pt idx="8">
                  <c:v>70</c:v>
                </c:pt>
                <c:pt idx="9">
                  <c:v>84</c:v>
                </c:pt>
                <c:pt idx="10">
                  <c:v>100</c:v>
                </c:pt>
                <c:pt idx="11">
                  <c:v>114</c:v>
                </c:pt>
                <c:pt idx="12">
                  <c:v>131</c:v>
                </c:pt>
                <c:pt idx="13">
                  <c:v>145</c:v>
                </c:pt>
                <c:pt idx="14">
                  <c:v>154</c:v>
                </c:pt>
                <c:pt idx="15">
                  <c:v>166</c:v>
                </c:pt>
                <c:pt idx="16">
                  <c:v>185</c:v>
                </c:pt>
                <c:pt idx="17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1-419D-AD1F-C12C20F98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9812232"/>
        <c:axId val="1669814472"/>
      </c:barChart>
      <c:catAx>
        <c:axId val="1669812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14472"/>
        <c:crosses val="autoZero"/>
        <c:auto val="1"/>
        <c:lblAlgn val="ctr"/>
        <c:lblOffset val="100"/>
        <c:noMultiLvlLbl val="0"/>
      </c:catAx>
      <c:valAx>
        <c:axId val="166981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1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05.08.17'!$D$43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05.08.17'!$C$44:$C$62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'Wk of 05.08.17'!$D$44:$D$62</c:f>
              <c:numCache>
                <c:formatCode>General</c:formatCode>
                <c:ptCount val="1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3-48B1-899A-2E4C2CA5F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4328"/>
        <c:axId val="191826120"/>
      </c:scatterChart>
      <c:valAx>
        <c:axId val="19182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6120"/>
        <c:crosses val="autoZero"/>
        <c:crossBetween val="midCat"/>
      </c:valAx>
      <c:valAx>
        <c:axId val="19182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24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05.08.17'!$D$64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05.08.17'!$D$65:$D$83</c:f>
              <c:numCache>
                <c:formatCode>General</c:formatCode>
                <c:ptCount val="1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8-4FE9-8CCB-00D9C94A0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364680"/>
        <c:axId val="1015792520"/>
      </c:barChart>
      <c:catAx>
        <c:axId val="492364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792520"/>
        <c:crosses val="autoZero"/>
        <c:auto val="1"/>
        <c:lblAlgn val="ctr"/>
        <c:lblOffset val="100"/>
        <c:noMultiLvlLbl val="0"/>
      </c:catAx>
      <c:valAx>
        <c:axId val="101579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6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05.15.17'!$D$66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05.15.17'!$D$67:$D$86</c:f>
              <c:numCache>
                <c:formatCode>General</c:formatCode>
                <c:ptCount val="2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9-47C3-BD7D-03638368B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29256"/>
        <c:axId val="944833864"/>
      </c:barChart>
      <c:catAx>
        <c:axId val="55029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33864"/>
        <c:crosses val="autoZero"/>
        <c:auto val="1"/>
        <c:lblAlgn val="ctr"/>
        <c:lblOffset val="100"/>
        <c:noMultiLvlLbl val="0"/>
      </c:catAx>
      <c:valAx>
        <c:axId val="94483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05.15.17'!$D$43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05.15.17'!$C$44:$C$63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'Wk 05.15.17'!$D$44:$D$63</c:f>
              <c:numCache>
                <c:formatCode>General</c:formatCode>
                <c:ptCount val="2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1-44DC-B557-94ECCE4E5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54184"/>
        <c:axId val="1006157320"/>
      </c:scatterChart>
      <c:valAx>
        <c:axId val="1006154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157320"/>
        <c:crosses val="autoZero"/>
        <c:crossBetween val="midCat"/>
      </c:valAx>
      <c:valAx>
        <c:axId val="100615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154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05.22.17'!$D$43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05.22.17'!$C$44:$C$64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'Wk of 05.22.17'!$D$44:$D$64</c:f>
              <c:numCache>
                <c:formatCode>General</c:formatCode>
                <c:ptCount val="2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C-4C3F-9789-839F0C6B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95656"/>
        <c:axId val="1216209800"/>
      </c:scatterChart>
      <c:valAx>
        <c:axId val="1216195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09800"/>
        <c:crosses val="autoZero"/>
        <c:crossBetween val="midCat"/>
      </c:valAx>
      <c:valAx>
        <c:axId val="121620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195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05.22.17'!$D$67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05.22.17'!$D$68:$D$88</c:f>
              <c:numCache>
                <c:formatCode>General</c:formatCode>
                <c:ptCount val="2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D-4668-852A-8DB6EE6DB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6797575"/>
        <c:axId val="1406799367"/>
      </c:barChart>
      <c:catAx>
        <c:axId val="1406797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799367"/>
        <c:crosses val="autoZero"/>
        <c:auto val="1"/>
        <c:lblAlgn val="ctr"/>
        <c:lblOffset val="100"/>
        <c:noMultiLvlLbl val="0"/>
      </c:catAx>
      <c:valAx>
        <c:axId val="1406799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797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05_29_17'!$D$43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05_29_17'!$C$44:$C$65</c:f>
              <c:numCache>
                <c:formatCode>General</c:formatCode>
                <c:ptCount val="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</c:numCache>
            </c:numRef>
          </c:xVal>
          <c:yVal>
            <c:numRef>
              <c:f>'Wk of 05_29_17'!$D$44:$D$65</c:f>
              <c:numCache>
                <c:formatCode>General</c:formatCode>
                <c:ptCount val="2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A-4EFC-8589-AF897E4D2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450951"/>
        <c:axId val="1574452743"/>
      </c:scatterChart>
      <c:valAx>
        <c:axId val="1574450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452743"/>
        <c:crosses val="autoZero"/>
        <c:crossBetween val="midCat"/>
      </c:valAx>
      <c:valAx>
        <c:axId val="1574452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450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05_29_17'!$D$69:$D$90</c:f>
              <c:numCache>
                <c:formatCode>General</c:formatCode>
                <c:ptCount val="2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4-47DE-A4B9-9AFD5939F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59591"/>
        <c:axId val="710261383"/>
      </c:barChart>
      <c:catAx>
        <c:axId val="710259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61383"/>
        <c:crosses val="autoZero"/>
        <c:auto val="1"/>
        <c:lblAlgn val="ctr"/>
        <c:lblOffset val="100"/>
        <c:noMultiLvlLbl val="0"/>
      </c:catAx>
      <c:valAx>
        <c:axId val="710261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59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06.05.17'!$D$43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06.05.17'!$C$44:$C$66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'Wk of 06.05.17'!$D$44:$D$66</c:f>
              <c:numCache>
                <c:formatCode>General</c:formatCode>
                <c:ptCount val="2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CD-4E40-8F21-925242264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61959"/>
        <c:axId val="242155527"/>
      </c:scatterChart>
      <c:valAx>
        <c:axId val="207861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55527"/>
        <c:crosses val="autoZero"/>
        <c:crossBetween val="midCat"/>
      </c:valAx>
      <c:valAx>
        <c:axId val="242155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1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06.05.17'!$D$69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06.05.17'!$D$70:$D$92</c:f>
              <c:numCache>
                <c:formatCode>General</c:formatCode>
                <c:ptCount val="2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D-4580-8518-FE4459920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497607"/>
        <c:axId val="203306311"/>
      </c:barChart>
      <c:catAx>
        <c:axId val="198497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06311"/>
        <c:crosses val="autoZero"/>
        <c:auto val="1"/>
        <c:lblAlgn val="ctr"/>
        <c:lblOffset val="100"/>
        <c:noMultiLvlLbl val="0"/>
      </c:catAx>
      <c:valAx>
        <c:axId val="203306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97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06.12.17'!$D$43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06.12.17'!$C$44:$C$67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'Wk of 06.12.17'!$D$44:$D$67</c:f>
              <c:numCache>
                <c:formatCode>General</c:formatCode>
                <c:ptCount val="2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2C-4BA1-93BF-3CD60804E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497351"/>
        <c:axId val="1401499143"/>
      </c:scatterChart>
      <c:valAx>
        <c:axId val="1401497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99143"/>
        <c:crosses val="autoZero"/>
        <c:crossBetween val="midCat"/>
      </c:valAx>
      <c:valAx>
        <c:axId val="1401499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97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06.12.17'!$D$70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06.12.17'!$D$71:$D$94</c:f>
              <c:numCache>
                <c:formatCode>General</c:formatCode>
                <c:ptCount val="2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E-4EF6-B68C-C4C599E1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159176"/>
        <c:axId val="1025384456"/>
      </c:barChart>
      <c:catAx>
        <c:axId val="1025159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384456"/>
        <c:crosses val="autoZero"/>
        <c:auto val="1"/>
        <c:lblAlgn val="ctr"/>
        <c:lblOffset val="100"/>
        <c:noMultiLvlLbl val="0"/>
      </c:catAx>
      <c:valAx>
        <c:axId val="102538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5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06.19.17'!$D$72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06.19.17'!$D$73:$D$97</c:f>
              <c:numCache>
                <c:formatCode>General</c:formatCode>
                <c:ptCount val="2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D-4999-BD29-E757D9140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9153672"/>
        <c:axId val="1319155464"/>
      </c:barChart>
      <c:catAx>
        <c:axId val="1319153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55464"/>
        <c:crosses val="autoZero"/>
        <c:auto val="1"/>
        <c:lblAlgn val="ctr"/>
        <c:lblOffset val="100"/>
        <c:noMultiLvlLbl val="0"/>
      </c:catAx>
      <c:valAx>
        <c:axId val="131915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5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06.19.17'!$D$44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06.19.17'!$D$45:$D$69</c:f>
              <c:numCache>
                <c:formatCode>General</c:formatCode>
                <c:ptCount val="2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E-45C5-92A3-A36B5336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34152"/>
        <c:axId val="1868845064"/>
      </c:scatterChart>
      <c:valAx>
        <c:axId val="1319934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845064"/>
        <c:crosses val="autoZero"/>
        <c:crossBetween val="midCat"/>
      </c:valAx>
      <c:valAx>
        <c:axId val="186884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934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06.26.17'!$D$73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06.26.17'!$D$74:$D$99</c:f>
              <c:numCache>
                <c:formatCode>General</c:formatCode>
                <c:ptCount val="2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5-469F-ABFA-BD405EAAF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7256071"/>
        <c:axId val="1477257863"/>
      </c:barChart>
      <c:catAx>
        <c:axId val="1477256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57863"/>
        <c:crosses val="autoZero"/>
        <c:auto val="1"/>
        <c:lblAlgn val="ctr"/>
        <c:lblOffset val="100"/>
        <c:noMultiLvlLbl val="0"/>
      </c:catAx>
      <c:valAx>
        <c:axId val="1477257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56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06.26.17'!$D$44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06.26.17'!$C$45:$C$70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xVal>
          <c:yVal>
            <c:numRef>
              <c:f>'Wk of 06.26.17'!$D$45:$D$70</c:f>
              <c:numCache>
                <c:formatCode>General</c:formatCode>
                <c:ptCount val="2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2-43CC-8420-F02C9797D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166279"/>
        <c:axId val="227795400"/>
      </c:scatterChart>
      <c:valAx>
        <c:axId val="1527166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95400"/>
        <c:crosses val="autoZero"/>
        <c:crossBetween val="midCat"/>
      </c:valAx>
      <c:valAx>
        <c:axId val="22779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166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07.03.17'!$D$74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07.03.17'!$D$75:$D$101</c:f>
              <c:numCache>
                <c:formatCode>General</c:formatCode>
                <c:ptCount val="2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E-470C-9109-0F310A854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6359175"/>
        <c:axId val="1456360967"/>
      </c:barChart>
      <c:catAx>
        <c:axId val="1456359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60967"/>
        <c:crosses val="autoZero"/>
        <c:auto val="1"/>
        <c:lblAlgn val="ctr"/>
        <c:lblOffset val="100"/>
        <c:noMultiLvlLbl val="0"/>
      </c:catAx>
      <c:valAx>
        <c:axId val="1456360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359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07.03.17'!$D$44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07.03.17'!$D$45:$D$71</c:f>
              <c:numCache>
                <c:formatCode>General</c:formatCode>
                <c:ptCount val="2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0F-44CC-A558-66E99F509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306760"/>
        <c:axId val="758465415"/>
      </c:scatterChart>
      <c:valAx>
        <c:axId val="108030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465415"/>
        <c:crosses val="autoZero"/>
        <c:crossBetween val="midCat"/>
      </c:valAx>
      <c:valAx>
        <c:axId val="758465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30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07.10.17'!$D$44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07.10.17'!$D$45:$D$72</c:f>
              <c:numCache>
                <c:formatCode>General</c:formatCode>
                <c:ptCount val="2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BD-48FE-A41A-21248D2CE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33543"/>
        <c:axId val="124635335"/>
      </c:scatterChart>
      <c:valAx>
        <c:axId val="124633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35335"/>
        <c:crosses val="autoZero"/>
        <c:crossBetween val="midCat"/>
      </c:valAx>
      <c:valAx>
        <c:axId val="124635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33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07.10.17'!$D$76:$D$103</c:f>
              <c:numCache>
                <c:formatCode>General</c:formatCode>
                <c:ptCount val="2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8-4153-B691-C54C46AD8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5358600"/>
        <c:axId val="916112264"/>
      </c:barChart>
      <c:catAx>
        <c:axId val="91535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12264"/>
        <c:crosses val="autoZero"/>
        <c:auto val="1"/>
        <c:lblAlgn val="ctr"/>
        <c:lblOffset val="100"/>
        <c:noMultiLvlLbl val="0"/>
      </c:catAx>
      <c:valAx>
        <c:axId val="91611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5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7.17.17'!$D$45:$D$73</c:f>
              <c:numCache>
                <c:formatCode>General</c:formatCode>
                <c:ptCount val="2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A2-40DB-94DE-50A530A44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48520"/>
        <c:axId val="1645250312"/>
      </c:scatterChart>
      <c:valAx>
        <c:axId val="1645248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50312"/>
        <c:crosses val="autoZero"/>
        <c:crossBetween val="midCat"/>
      </c:valAx>
      <c:valAx>
        <c:axId val="164525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48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7.17.17'!$D$76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7.17.17'!$D$77:$D$105</c:f>
              <c:numCache>
                <c:formatCode>General</c:formatCode>
                <c:ptCount val="2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B-485B-9FFB-3CF45DC3B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0912520"/>
        <c:axId val="1660914312"/>
      </c:barChart>
      <c:catAx>
        <c:axId val="1660912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914312"/>
        <c:crosses val="autoZero"/>
        <c:auto val="1"/>
        <c:lblAlgn val="ctr"/>
        <c:lblOffset val="100"/>
        <c:noMultiLvlLbl val="0"/>
      </c:catAx>
      <c:valAx>
        <c:axId val="166091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91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07.24.17'!$D$45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07.24.17'!$D$46:$D$75</c:f>
              <c:numCache>
                <c:formatCode>General</c:formatCode>
                <c:ptCount val="3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B2-4196-8005-04FEC089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409863"/>
        <c:axId val="939411655"/>
      </c:scatterChart>
      <c:valAx>
        <c:axId val="939409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411655"/>
        <c:crosses val="autoZero"/>
        <c:crossBetween val="midCat"/>
      </c:valAx>
      <c:valAx>
        <c:axId val="939411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4098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07.24.17'!$D$78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07.24.17'!$D$79:$D$108</c:f>
              <c:numCache>
                <c:formatCode>General</c:formatCode>
                <c:ptCount val="3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C-4205-A5B2-DB9E0E130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87591"/>
        <c:axId val="938431367"/>
      </c:barChart>
      <c:catAx>
        <c:axId val="937587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31367"/>
        <c:crosses val="autoZero"/>
        <c:auto val="1"/>
        <c:lblAlgn val="ctr"/>
        <c:lblOffset val="100"/>
        <c:noMultiLvlLbl val="0"/>
      </c:catAx>
      <c:valAx>
        <c:axId val="938431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87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07.31.17'!$D$45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07.31.17'!$D$46:$D$76</c:f>
              <c:numCache>
                <c:formatCode>General</c:formatCode>
                <c:ptCount val="3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A6-4F9F-BCB7-DB872E5E7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47527"/>
        <c:axId val="344349319"/>
      </c:scatterChart>
      <c:valAx>
        <c:axId val="344347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49319"/>
        <c:crosses val="autoZero"/>
        <c:crossBetween val="midCat"/>
      </c:valAx>
      <c:valAx>
        <c:axId val="344349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47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07.31.17'!$D$79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07.31.17'!$D$80:$D$110</c:f>
              <c:numCache>
                <c:formatCode>General</c:formatCode>
                <c:ptCount val="3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F-476C-8957-4F41E7B8B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915335"/>
        <c:axId val="142067015"/>
      </c:barChart>
      <c:catAx>
        <c:axId val="138915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67015"/>
        <c:crosses val="autoZero"/>
        <c:auto val="1"/>
        <c:lblAlgn val="ctr"/>
        <c:lblOffset val="100"/>
        <c:noMultiLvlLbl val="0"/>
      </c:catAx>
      <c:valAx>
        <c:axId val="142067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15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07.31.17'!$D$79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07.31.17'!$D$80:$D$110</c:f>
              <c:numCache>
                <c:formatCode>General</c:formatCode>
                <c:ptCount val="3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31C-A86A-1C41BA72D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505159"/>
        <c:axId val="126759815"/>
      </c:barChart>
      <c:catAx>
        <c:axId val="124505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59815"/>
        <c:crosses val="autoZero"/>
        <c:auto val="1"/>
        <c:lblAlgn val="ctr"/>
        <c:lblOffset val="100"/>
        <c:noMultiLvlLbl val="0"/>
      </c:catAx>
      <c:valAx>
        <c:axId val="126759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5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07.31.17'!$D$79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07.31.17'!$D$80:$D$110</c:f>
              <c:numCache>
                <c:formatCode>General</c:formatCode>
                <c:ptCount val="3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C-4DC7-B3D4-87E7A53EF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439687"/>
        <c:axId val="647107912"/>
      </c:barChart>
      <c:catAx>
        <c:axId val="658439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07912"/>
        <c:crosses val="autoZero"/>
        <c:auto val="1"/>
        <c:lblAlgn val="ctr"/>
        <c:lblOffset val="100"/>
        <c:noMultiLvlLbl val="0"/>
      </c:catAx>
      <c:valAx>
        <c:axId val="64710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9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08.07.17'!$D$45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08.07.17'!$D$46:$D$77</c:f>
              <c:numCache>
                <c:formatCode>General</c:formatCode>
                <c:ptCount val="3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43-439A-AFBE-A97F5F0A7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27400"/>
        <c:axId val="679229192"/>
      </c:scatterChart>
      <c:valAx>
        <c:axId val="679227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29192"/>
        <c:crosses val="autoZero"/>
        <c:crossBetween val="midCat"/>
      </c:valAx>
      <c:valAx>
        <c:axId val="67922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27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08.07.17'!$D$80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08.07.17'!$D$81:$D$112</c:f>
              <c:numCache>
                <c:formatCode>General</c:formatCode>
                <c:ptCount val="3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2-42BA-A6D8-54D40C2AA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6289480"/>
        <c:axId val="1337906056"/>
      </c:barChart>
      <c:catAx>
        <c:axId val="1336289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906056"/>
        <c:crosses val="autoZero"/>
        <c:auto val="1"/>
        <c:lblAlgn val="ctr"/>
        <c:lblOffset val="100"/>
        <c:noMultiLvlLbl val="0"/>
      </c:catAx>
      <c:valAx>
        <c:axId val="133790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28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8.14.17'!$D$52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8.14.17'!$D$53:$D$85</c:f>
              <c:numCache>
                <c:formatCode>General</c:formatCode>
                <c:ptCount val="3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6E-4B81-B060-65FBD39DD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06472"/>
        <c:axId val="1769408264"/>
      </c:scatterChart>
      <c:valAx>
        <c:axId val="176940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08264"/>
        <c:crosses val="autoZero"/>
        <c:crossBetween val="midCat"/>
      </c:valAx>
      <c:valAx>
        <c:axId val="17694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06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8.14.17'!$D$88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8.14.17'!$D$89:$D$121</c:f>
              <c:numCache>
                <c:formatCode>General</c:formatCode>
                <c:ptCount val="3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F-4269-A5E0-AAD47BE7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2904583"/>
        <c:axId val="1173037511"/>
      </c:barChart>
      <c:catAx>
        <c:axId val="1172904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037511"/>
        <c:crosses val="autoZero"/>
        <c:auto val="1"/>
        <c:lblAlgn val="ctr"/>
        <c:lblOffset val="100"/>
        <c:noMultiLvlLbl val="0"/>
      </c:catAx>
      <c:valAx>
        <c:axId val="1173037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04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8.21.17'!$D$52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8.21.17'!$D$53:$D$86</c:f>
              <c:numCache>
                <c:formatCode>General</c:formatCode>
                <c:ptCount val="3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93-4BA6-B83D-19FD947EA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4424"/>
        <c:axId val="890046216"/>
      </c:scatterChart>
      <c:valAx>
        <c:axId val="890044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46216"/>
        <c:crosses val="autoZero"/>
        <c:crossBetween val="midCat"/>
      </c:valAx>
      <c:valAx>
        <c:axId val="89004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44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8.21.17'!$D$89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8.21.17'!$D$90:$D$123</c:f>
              <c:numCache>
                <c:formatCode>General</c:formatCode>
                <c:ptCount val="3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B6E-826B-0864BFCF0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2832968"/>
        <c:axId val="1072834760"/>
      </c:barChart>
      <c:catAx>
        <c:axId val="107283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834760"/>
        <c:crosses val="autoZero"/>
        <c:auto val="1"/>
        <c:lblAlgn val="ctr"/>
        <c:lblOffset val="100"/>
        <c:noMultiLvlLbl val="0"/>
      </c:catAx>
      <c:valAx>
        <c:axId val="10728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83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8.28.17'!$D$52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8.28.17'!$D$53:$D$87</c:f>
              <c:numCache>
                <c:formatCode>General</c:formatCode>
                <c:ptCount val="3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CD-4325-B7A9-330D195BA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830919"/>
        <c:axId val="720832711"/>
      </c:scatterChart>
      <c:valAx>
        <c:axId val="720830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32711"/>
        <c:crosses val="autoZero"/>
        <c:crossBetween val="midCat"/>
      </c:valAx>
      <c:valAx>
        <c:axId val="720832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30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8.28.17'!$D$90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8.28.17'!$D$91:$D$125</c:f>
              <c:numCache>
                <c:formatCode>General</c:formatCode>
                <c:ptCount val="3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A-4638-A727-78105FF02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5309191"/>
        <c:axId val="1365310983"/>
      </c:barChart>
      <c:catAx>
        <c:axId val="1365309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10983"/>
        <c:crosses val="autoZero"/>
        <c:auto val="1"/>
        <c:lblAlgn val="ctr"/>
        <c:lblOffset val="100"/>
        <c:noMultiLvlLbl val="0"/>
      </c:catAx>
      <c:valAx>
        <c:axId val="1365310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09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9.11.17'!$D$52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9.11.17'!$D$53:$D$89</c:f>
              <c:numCache>
                <c:formatCode>General</c:formatCode>
                <c:ptCount val="3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9E-44F3-BD8E-E0A5A56DB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278087"/>
        <c:axId val="1916279879"/>
      </c:scatterChart>
      <c:valAx>
        <c:axId val="1916278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79879"/>
        <c:crosses val="autoZero"/>
        <c:crossBetween val="midCat"/>
      </c:valAx>
      <c:valAx>
        <c:axId val="1916279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78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9.11.17'!$D$92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9.11.17'!$D$93:$D$129</c:f>
              <c:numCache>
                <c:formatCode>General</c:formatCode>
                <c:ptCount val="3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3-4C09-8EA8-31D326521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98055"/>
        <c:axId val="58073095"/>
      </c:barChart>
      <c:catAx>
        <c:axId val="53298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73095"/>
        <c:crosses val="autoZero"/>
        <c:auto val="1"/>
        <c:lblAlgn val="ctr"/>
        <c:lblOffset val="100"/>
        <c:noMultiLvlLbl val="0"/>
      </c:catAx>
      <c:valAx>
        <c:axId val="58073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98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9.11.17'!$D$150</c:f>
              <c:strCache>
                <c:ptCount val="1"/>
                <c:pt idx="0">
                  <c:v>Percentage of Patients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'Wk of 9.11.17'!$C$151:$C$156</c:f>
              <c:strCache>
                <c:ptCount val="6"/>
                <c:pt idx="0">
                  <c:v>Xia</c:v>
                </c:pt>
                <c:pt idx="1">
                  <c:v>Heyman</c:v>
                </c:pt>
                <c:pt idx="2">
                  <c:v>Zaydan</c:v>
                </c:pt>
                <c:pt idx="3">
                  <c:v>Orie</c:v>
                </c:pt>
                <c:pt idx="4">
                  <c:v>Tankesley</c:v>
                </c:pt>
                <c:pt idx="5">
                  <c:v>Bajek</c:v>
                </c:pt>
              </c:strCache>
            </c:strRef>
          </c:cat>
          <c:val>
            <c:numRef>
              <c:f>'Wk of 9.11.17'!$D$151:$D$156</c:f>
              <c:numCache>
                <c:formatCode>General</c:formatCode>
                <c:ptCount val="6"/>
                <c:pt idx="0">
                  <c:v>42.3</c:v>
                </c:pt>
                <c:pt idx="1">
                  <c:v>22.2</c:v>
                </c:pt>
                <c:pt idx="2">
                  <c:v>0</c:v>
                </c:pt>
                <c:pt idx="3">
                  <c:v>8.3000000000000007</c:v>
                </c:pt>
                <c:pt idx="4">
                  <c:v>6</c:v>
                </c:pt>
                <c:pt idx="5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E-4E60-9219-B602946D3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9545671"/>
        <c:axId val="1876152775"/>
      </c:barChart>
      <c:catAx>
        <c:axId val="1039545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patients brough to us by each clinician out of how  many total patients they saw this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152775"/>
        <c:crosses val="autoZero"/>
        <c:auto val="1"/>
        <c:lblAlgn val="ctr"/>
        <c:lblOffset val="100"/>
        <c:noMultiLvlLbl val="0"/>
      </c:catAx>
      <c:valAx>
        <c:axId val="1876152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45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9.11.17'!$D$158</c:f>
              <c:strCache>
                <c:ptCount val="1"/>
                <c:pt idx="0">
                  <c:v>Percentage of Patients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'Wk of 9.11.17'!$C$159:$C$164</c:f>
              <c:strCache>
                <c:ptCount val="6"/>
                <c:pt idx="0">
                  <c:v>Xia</c:v>
                </c:pt>
                <c:pt idx="1">
                  <c:v>Heyman</c:v>
                </c:pt>
                <c:pt idx="2">
                  <c:v>Zaydan</c:v>
                </c:pt>
                <c:pt idx="3">
                  <c:v>Orie</c:v>
                </c:pt>
                <c:pt idx="4">
                  <c:v>Tankesley</c:v>
                </c:pt>
                <c:pt idx="5">
                  <c:v>Bajek</c:v>
                </c:pt>
              </c:strCache>
            </c:strRef>
          </c:cat>
          <c:val>
            <c:numRef>
              <c:f>'Wk of 9.11.17'!$D$159:$D$164</c:f>
              <c:numCache>
                <c:formatCode>General</c:formatCode>
                <c:ptCount val="6"/>
                <c:pt idx="0">
                  <c:v>21.5</c:v>
                </c:pt>
                <c:pt idx="1">
                  <c:v>32.4</c:v>
                </c:pt>
                <c:pt idx="2">
                  <c:v>0</c:v>
                </c:pt>
                <c:pt idx="3">
                  <c:v>17</c:v>
                </c:pt>
                <c:pt idx="4">
                  <c:v>8.1999999999999993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7-4A4D-8959-E62FEBF2E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3681351"/>
        <c:axId val="1193683591"/>
      </c:barChart>
      <c:catAx>
        <c:axId val="1193681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patients brought to us by each clinician out of total participants this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683591"/>
        <c:crosses val="autoZero"/>
        <c:auto val="1"/>
        <c:lblAlgn val="ctr"/>
        <c:lblOffset val="100"/>
        <c:noMultiLvlLbl val="0"/>
      </c:catAx>
      <c:valAx>
        <c:axId val="1193683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681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9.25.17'!$D$54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'Wk of 9.25.17'!$C$55:$C$93</c:f>
              <c:numCache>
                <c:formatCode>General</c:formatCode>
                <c:ptCount val="3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</c:numCache>
            </c:numRef>
          </c:xVal>
          <c:yVal>
            <c:numRef>
              <c:f>'Wk of 9.25.17'!$D$55:$D$93</c:f>
              <c:numCache>
                <c:formatCode>General</c:formatCode>
                <c:ptCount val="3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2-498B-8972-160C70C64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495655"/>
        <c:axId val="1245490471"/>
      </c:scatterChart>
      <c:valAx>
        <c:axId val="1245495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90471"/>
        <c:crosses val="autoZero"/>
        <c:crossBetween val="midCat"/>
      </c:valAx>
      <c:valAx>
        <c:axId val="1245490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95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9.25.17'!$D$96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9.25.17'!$D$97:$D$135</c:f>
              <c:numCache>
                <c:formatCode>General</c:formatCode>
                <c:ptCount val="3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5-4D07-8011-E898AA33B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0909831"/>
        <c:axId val="1310911559"/>
      </c:barChart>
      <c:catAx>
        <c:axId val="1310909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911559"/>
        <c:crosses val="autoZero"/>
        <c:auto val="1"/>
        <c:lblAlgn val="ctr"/>
        <c:lblOffset val="100"/>
        <c:noMultiLvlLbl val="0"/>
      </c:catAx>
      <c:valAx>
        <c:axId val="1310911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909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10.2.17'!$D$54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10.2.17'!$D$55:$D$94</c:f>
              <c:numCache>
                <c:formatCode>General</c:formatCode>
                <c:ptCount val="4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B0-41DF-BF90-74612A91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773032"/>
        <c:axId val="1475781672"/>
      </c:scatterChart>
      <c:valAx>
        <c:axId val="1475773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81672"/>
        <c:crosses val="autoZero"/>
        <c:crossBetween val="midCat"/>
      </c:valAx>
      <c:valAx>
        <c:axId val="147578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73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10.2.17'!$D$97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10.2.17'!$D$98:$D$137</c:f>
              <c:numCache>
                <c:formatCode>General</c:formatCode>
                <c:ptCount val="4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E-41BA-A50E-1C4C9984F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5780808"/>
        <c:axId val="1475779944"/>
      </c:barChart>
      <c:catAx>
        <c:axId val="1475780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79944"/>
        <c:crosses val="autoZero"/>
        <c:auto val="1"/>
        <c:lblAlgn val="ctr"/>
        <c:lblOffset val="100"/>
        <c:noMultiLvlLbl val="0"/>
      </c:catAx>
      <c:valAx>
        <c:axId val="147577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8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10.9.17'!$D$54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10.9.17'!$D$55:$D$95</c:f>
              <c:numCache>
                <c:formatCode>General</c:formatCode>
                <c:ptCount val="4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C5-4455-BE5C-3B949EAFA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049847"/>
        <c:axId val="628060215"/>
      </c:scatterChart>
      <c:valAx>
        <c:axId val="628049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60215"/>
        <c:crosses val="autoZero"/>
        <c:crossBetween val="midCat"/>
      </c:valAx>
      <c:valAx>
        <c:axId val="628060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49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10.9.17'!$D$98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10.9.17'!$D$99:$D$139</c:f>
              <c:numCache>
                <c:formatCode>General</c:formatCode>
                <c:ptCount val="4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3-4506-B3A3-0301A5966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249383"/>
        <c:axId val="1598261911"/>
      </c:barChart>
      <c:catAx>
        <c:axId val="1598249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261911"/>
        <c:crosses val="autoZero"/>
        <c:auto val="1"/>
        <c:lblAlgn val="ctr"/>
        <c:lblOffset val="100"/>
        <c:noMultiLvlLbl val="0"/>
      </c:catAx>
      <c:valAx>
        <c:axId val="1598261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249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10.23.17'!$D$54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10.23.17'!$D$55:$D$97</c:f>
              <c:numCache>
                <c:formatCode>General</c:formatCode>
                <c:ptCount val="4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7E-4B2A-9076-DBE626FB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803272"/>
        <c:axId val="1838810616"/>
      </c:scatterChart>
      <c:valAx>
        <c:axId val="183880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810616"/>
        <c:crosses val="autoZero"/>
        <c:crossBetween val="midCat"/>
      </c:valAx>
      <c:valAx>
        <c:axId val="183881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803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10.23.17'!$D$100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10.23.17'!$D$101:$D$143</c:f>
              <c:numCache>
                <c:formatCode>General</c:formatCode>
                <c:ptCount val="4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F-4A9F-A590-F14CEA37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0420856"/>
        <c:axId val="1930413080"/>
      </c:barChart>
      <c:catAx>
        <c:axId val="1930420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413080"/>
        <c:crosses val="autoZero"/>
        <c:auto val="1"/>
        <c:lblAlgn val="ctr"/>
        <c:lblOffset val="100"/>
        <c:noMultiLvlLbl val="0"/>
      </c:catAx>
      <c:valAx>
        <c:axId val="193041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42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10.30.17'!$D$101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10.30.17'!$D$102:$D$145</c:f>
              <c:numCache>
                <c:formatCode>General</c:formatCode>
                <c:ptCount val="4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9-4909-87F3-96F8B8213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688616"/>
        <c:axId val="531691208"/>
      </c:barChart>
      <c:catAx>
        <c:axId val="53168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91208"/>
        <c:crosses val="autoZero"/>
        <c:auto val="1"/>
        <c:lblAlgn val="ctr"/>
        <c:lblOffset val="100"/>
        <c:noMultiLvlLbl val="0"/>
      </c:catAx>
      <c:valAx>
        <c:axId val="53169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8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10.30.17'!$D$54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10.30.17'!$D$55:$D$98</c:f>
              <c:numCache>
                <c:formatCode>General</c:formatCode>
                <c:ptCount val="4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BD-4519-A55A-535247A20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2536"/>
        <c:axId val="47479576"/>
      </c:scatterChart>
      <c:valAx>
        <c:axId val="47492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9576"/>
        <c:crosses val="autoZero"/>
        <c:crossBetween val="midCat"/>
      </c:valAx>
      <c:valAx>
        <c:axId val="4747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2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11.20.17'!$D$54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11.20.17'!$D$55:$D$101</c:f>
              <c:numCache>
                <c:formatCode>General</c:formatCode>
                <c:ptCount val="4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E-41C4-8AD1-505FD35AD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7480"/>
        <c:axId val="1260845384"/>
      </c:scatterChart>
      <c:valAx>
        <c:axId val="1260857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45384"/>
        <c:crosses val="autoZero"/>
        <c:crossBetween val="midCat"/>
      </c:valAx>
      <c:valAx>
        <c:axId val="126084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57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11.20.17'!$D$104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11.20.17'!$D$105:$D$151</c:f>
              <c:numCache>
                <c:formatCode>General</c:formatCode>
                <c:ptCount val="4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5-4B7C-912B-D3A9DE07C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0850136"/>
        <c:axId val="1260847112"/>
      </c:barChart>
      <c:catAx>
        <c:axId val="1260850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47112"/>
        <c:crosses val="autoZero"/>
        <c:auto val="1"/>
        <c:lblAlgn val="ctr"/>
        <c:lblOffset val="100"/>
        <c:noMultiLvlLbl val="0"/>
      </c:catAx>
      <c:valAx>
        <c:axId val="126084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85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11.27.17'!$D$54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11.27.17'!$D$55:$D$102</c:f>
              <c:numCache>
                <c:formatCode>General</c:formatCode>
                <c:ptCount val="48"/>
                <c:pt idx="0">
                  <c:v>0</c:v>
                </c:pt>
                <c:pt idx="1">
                  <c:v>1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9</c:v>
                </c:pt>
                <c:pt idx="15">
                  <c:v>12</c:v>
                </c:pt>
                <c:pt idx="16">
                  <c:v>18</c:v>
                </c:pt>
                <c:pt idx="17">
                  <c:v>4</c:v>
                </c:pt>
                <c:pt idx="18">
                  <c:v>10</c:v>
                </c:pt>
                <c:pt idx="19">
                  <c:v>18</c:v>
                </c:pt>
                <c:pt idx="20">
                  <c:v>15</c:v>
                </c:pt>
                <c:pt idx="21">
                  <c:v>6</c:v>
                </c:pt>
                <c:pt idx="22">
                  <c:v>5</c:v>
                </c:pt>
                <c:pt idx="23">
                  <c:v>15</c:v>
                </c:pt>
                <c:pt idx="24">
                  <c:v>15</c:v>
                </c:pt>
                <c:pt idx="25">
                  <c:v>9</c:v>
                </c:pt>
                <c:pt idx="26">
                  <c:v>13</c:v>
                </c:pt>
                <c:pt idx="27">
                  <c:v>4</c:v>
                </c:pt>
                <c:pt idx="28">
                  <c:v>13</c:v>
                </c:pt>
                <c:pt idx="29">
                  <c:v>6</c:v>
                </c:pt>
                <c:pt idx="30">
                  <c:v>8</c:v>
                </c:pt>
                <c:pt idx="31">
                  <c:v>5</c:v>
                </c:pt>
                <c:pt idx="32">
                  <c:v>13</c:v>
                </c:pt>
                <c:pt idx="33">
                  <c:v>19</c:v>
                </c:pt>
                <c:pt idx="34">
                  <c:v>26</c:v>
                </c:pt>
                <c:pt idx="35">
                  <c:v>10</c:v>
                </c:pt>
                <c:pt idx="36">
                  <c:v>8</c:v>
                </c:pt>
                <c:pt idx="37">
                  <c:v>5</c:v>
                </c:pt>
                <c:pt idx="38">
                  <c:v>23</c:v>
                </c:pt>
                <c:pt idx="39">
                  <c:v>22</c:v>
                </c:pt>
                <c:pt idx="40">
                  <c:v>18</c:v>
                </c:pt>
                <c:pt idx="41">
                  <c:v>7</c:v>
                </c:pt>
                <c:pt idx="42">
                  <c:v>11</c:v>
                </c:pt>
                <c:pt idx="43">
                  <c:v>4</c:v>
                </c:pt>
                <c:pt idx="44">
                  <c:v>5</c:v>
                </c:pt>
                <c:pt idx="45">
                  <c:v>8</c:v>
                </c:pt>
                <c:pt idx="46">
                  <c:v>7</c:v>
                </c:pt>
                <c:pt idx="47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F-4D65-9CF7-78F100822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34648"/>
        <c:axId val="286519960"/>
      </c:scatterChart>
      <c:valAx>
        <c:axId val="286534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19960"/>
        <c:crosses val="autoZero"/>
        <c:crossBetween val="midCat"/>
      </c:valAx>
      <c:valAx>
        <c:axId val="28651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34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11.27.17'!$D$105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11.27.17'!$D$106:$D$153</c:f>
              <c:numCache>
                <c:formatCode>General</c:formatCode>
                <c:ptCount val="48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20</c:v>
                </c:pt>
                <c:pt idx="4">
                  <c:v>31</c:v>
                </c:pt>
                <c:pt idx="5">
                  <c:v>43</c:v>
                </c:pt>
                <c:pt idx="6">
                  <c:v>56</c:v>
                </c:pt>
                <c:pt idx="7">
                  <c:v>63</c:v>
                </c:pt>
                <c:pt idx="8">
                  <c:v>70</c:v>
                </c:pt>
                <c:pt idx="9">
                  <c:v>84</c:v>
                </c:pt>
                <c:pt idx="10">
                  <c:v>100</c:v>
                </c:pt>
                <c:pt idx="11">
                  <c:v>114</c:v>
                </c:pt>
                <c:pt idx="12">
                  <c:v>131</c:v>
                </c:pt>
                <c:pt idx="13">
                  <c:v>145</c:v>
                </c:pt>
                <c:pt idx="14">
                  <c:v>154</c:v>
                </c:pt>
                <c:pt idx="15">
                  <c:v>166</c:v>
                </c:pt>
                <c:pt idx="16">
                  <c:v>185</c:v>
                </c:pt>
                <c:pt idx="17">
                  <c:v>189</c:v>
                </c:pt>
                <c:pt idx="18">
                  <c:v>199</c:v>
                </c:pt>
                <c:pt idx="19">
                  <c:v>217</c:v>
                </c:pt>
                <c:pt idx="20">
                  <c:v>233</c:v>
                </c:pt>
                <c:pt idx="21">
                  <c:v>239</c:v>
                </c:pt>
                <c:pt idx="22">
                  <c:v>244</c:v>
                </c:pt>
                <c:pt idx="23">
                  <c:v>260</c:v>
                </c:pt>
                <c:pt idx="24">
                  <c:v>276</c:v>
                </c:pt>
                <c:pt idx="25">
                  <c:v>286</c:v>
                </c:pt>
                <c:pt idx="26">
                  <c:v>299</c:v>
                </c:pt>
                <c:pt idx="27">
                  <c:v>303</c:v>
                </c:pt>
                <c:pt idx="28">
                  <c:v>316</c:v>
                </c:pt>
                <c:pt idx="29">
                  <c:v>322</c:v>
                </c:pt>
                <c:pt idx="30">
                  <c:v>330</c:v>
                </c:pt>
                <c:pt idx="31">
                  <c:v>335</c:v>
                </c:pt>
                <c:pt idx="32">
                  <c:v>348</c:v>
                </c:pt>
                <c:pt idx="33">
                  <c:v>367</c:v>
                </c:pt>
                <c:pt idx="34">
                  <c:v>392</c:v>
                </c:pt>
                <c:pt idx="35">
                  <c:v>402</c:v>
                </c:pt>
                <c:pt idx="36">
                  <c:v>410</c:v>
                </c:pt>
                <c:pt idx="37">
                  <c:v>415</c:v>
                </c:pt>
                <c:pt idx="38">
                  <c:v>438</c:v>
                </c:pt>
                <c:pt idx="39">
                  <c:v>460</c:v>
                </c:pt>
                <c:pt idx="40">
                  <c:v>478</c:v>
                </c:pt>
                <c:pt idx="41">
                  <c:v>486</c:v>
                </c:pt>
                <c:pt idx="42">
                  <c:v>497</c:v>
                </c:pt>
                <c:pt idx="43">
                  <c:v>501</c:v>
                </c:pt>
                <c:pt idx="44">
                  <c:v>506</c:v>
                </c:pt>
                <c:pt idx="45">
                  <c:v>514</c:v>
                </c:pt>
                <c:pt idx="46">
                  <c:v>521</c:v>
                </c:pt>
                <c:pt idx="47">
                  <c:v>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2-4F61-8F51-E5753FD4C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713000"/>
        <c:axId val="707709112"/>
      </c:barChart>
      <c:catAx>
        <c:axId val="707713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09112"/>
        <c:crosses val="autoZero"/>
        <c:auto val="1"/>
        <c:lblAlgn val="ctr"/>
        <c:lblOffset val="100"/>
        <c:noMultiLvlLbl val="0"/>
      </c:catAx>
      <c:valAx>
        <c:axId val="7077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1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12.04.17'!$D$54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12.04.17'!$D$55:$D$103</c:f>
              <c:numCache>
                <c:formatCode>General</c:formatCode>
                <c:ptCount val="4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35-49E4-AA09-899A93223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010999"/>
        <c:axId val="494017911"/>
      </c:scatterChart>
      <c:valAx>
        <c:axId val="494010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7911"/>
        <c:crosses val="autoZero"/>
        <c:crossBetween val="midCat"/>
      </c:valAx>
      <c:valAx>
        <c:axId val="494017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0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12.04.17'!$D$106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12.04.17'!$D$107:$D$155</c:f>
              <c:numCache>
                <c:formatCode>General</c:formatCode>
                <c:ptCount val="4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0-446B-B731-91FCD013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823303"/>
        <c:axId val="208822007"/>
      </c:barChart>
      <c:catAx>
        <c:axId val="208823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22007"/>
        <c:crosses val="autoZero"/>
        <c:auto val="1"/>
        <c:lblAlgn val="ctr"/>
        <c:lblOffset val="100"/>
        <c:noMultiLvlLbl val="0"/>
      </c:catAx>
      <c:valAx>
        <c:axId val="208822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23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12.11.17'!$D$106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12.11.17'!$D$107:$D$156</c:f>
              <c:numCache>
                <c:formatCode>General</c:formatCode>
                <c:ptCount val="5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4-4EB7-AA77-2A1A5D402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4836151"/>
        <c:axId val="1154838311"/>
      </c:barChart>
      <c:catAx>
        <c:axId val="1154836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38311"/>
        <c:crosses val="autoZero"/>
        <c:auto val="1"/>
        <c:lblAlgn val="ctr"/>
        <c:lblOffset val="100"/>
        <c:noMultiLvlLbl val="0"/>
      </c:catAx>
      <c:valAx>
        <c:axId val="1154838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836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12.11.17'!$D$54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12.11.17'!$D$55:$D$104</c:f>
              <c:numCache>
                <c:formatCode>General</c:formatCode>
                <c:ptCount val="5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D-4FAB-A125-269AD2907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736359"/>
        <c:axId val="1154736791"/>
      </c:scatterChart>
      <c:valAx>
        <c:axId val="1154736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736791"/>
        <c:crosses val="autoZero"/>
        <c:crossBetween val="midCat"/>
      </c:valAx>
      <c:valAx>
        <c:axId val="1154736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736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12.18.17'!$D$54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12.18.17'!$D$55:$D$105</c:f>
              <c:numCache>
                <c:formatCode>General</c:formatCode>
                <c:ptCount val="5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18-4657-8A57-1200CA50C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495672"/>
        <c:axId val="1404484440"/>
      </c:scatterChart>
      <c:valAx>
        <c:axId val="140449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84440"/>
        <c:crosses val="autoZero"/>
        <c:crossBetween val="midCat"/>
      </c:valAx>
      <c:valAx>
        <c:axId val="140448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95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12.18.17'!$D$107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12.18.17'!$D$108:$D$158</c:f>
              <c:numCache>
                <c:formatCode>General</c:formatCode>
                <c:ptCount val="5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E-470A-AEBF-C5405AAF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739575"/>
        <c:axId val="238732231"/>
      </c:barChart>
      <c:catAx>
        <c:axId val="238739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32231"/>
        <c:crosses val="autoZero"/>
        <c:auto val="1"/>
        <c:lblAlgn val="ctr"/>
        <c:lblOffset val="100"/>
        <c:noMultiLvlLbl val="0"/>
      </c:catAx>
      <c:valAx>
        <c:axId val="238732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39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1.1.18'!$D$55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1.1.18'!$D$56:$D$107</c:f>
              <c:numCache>
                <c:formatCode>General</c:formatCode>
                <c:ptCount val="5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0D-45F7-860A-50AE5AAFF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86872"/>
        <c:axId val="213983416"/>
      </c:scatterChart>
      <c:valAx>
        <c:axId val="21398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3416"/>
        <c:crosses val="autoZero"/>
        <c:crossBetween val="midCat"/>
      </c:valAx>
      <c:valAx>
        <c:axId val="21398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1.1.18'!$D$110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1.1.18'!$D$111:$D$162</c:f>
              <c:numCache>
                <c:formatCode>General</c:formatCode>
                <c:ptCount val="5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8-4B09-B0BB-D58EBB0D2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88168"/>
        <c:axId val="1787718888"/>
      </c:barChart>
      <c:catAx>
        <c:axId val="213988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18888"/>
        <c:crosses val="autoZero"/>
        <c:auto val="1"/>
        <c:lblAlgn val="ctr"/>
        <c:lblOffset val="100"/>
        <c:noMultiLvlLbl val="0"/>
      </c:catAx>
      <c:valAx>
        <c:axId val="17877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1.8.18'!$D$55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1.8.18'!$D$56:$D$108</c:f>
              <c:numCache>
                <c:formatCode>General</c:formatCode>
                <c:ptCount val="5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9-4D5C-9182-23E3EFFB2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284919"/>
        <c:axId val="493296151"/>
      </c:scatterChart>
      <c:valAx>
        <c:axId val="493284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296151"/>
        <c:crosses val="autoZero"/>
        <c:crossBetween val="midCat"/>
      </c:valAx>
      <c:valAx>
        <c:axId val="493296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284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1.8.18'!$D$111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1.8.18'!$D$112:$D$164</c:f>
              <c:numCache>
                <c:formatCode>General</c:formatCode>
                <c:ptCount val="5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A-49F0-BA2B-0CA2E4CF8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749431"/>
        <c:axId val="392754183"/>
      </c:barChart>
      <c:catAx>
        <c:axId val="392749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54183"/>
        <c:crosses val="autoZero"/>
        <c:auto val="1"/>
        <c:lblAlgn val="ctr"/>
        <c:lblOffset val="100"/>
        <c:noMultiLvlLbl val="0"/>
      </c:catAx>
      <c:valAx>
        <c:axId val="392754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49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1.15.18'!$D$55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1.15.18'!$D$56:$D$109</c:f>
              <c:numCache>
                <c:formatCode>General</c:formatCode>
                <c:ptCount val="5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9DB-AA5B-0E2178C0C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229415"/>
        <c:axId val="1480228551"/>
      </c:scatterChart>
      <c:valAx>
        <c:axId val="1480229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228551"/>
        <c:crosses val="autoZero"/>
        <c:crossBetween val="midCat"/>
      </c:valAx>
      <c:valAx>
        <c:axId val="1480228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229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1.15.18'!$D$112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1.15.18'!$D$113:$D$166</c:f>
              <c:numCache>
                <c:formatCode>General</c:formatCode>
                <c:ptCount val="5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6-4EC1-B95F-BEB383CD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4811991"/>
        <c:axId val="1334809831"/>
      </c:barChart>
      <c:catAx>
        <c:axId val="1334811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809831"/>
        <c:crosses val="autoZero"/>
        <c:auto val="1"/>
        <c:lblAlgn val="ctr"/>
        <c:lblOffset val="100"/>
        <c:noMultiLvlLbl val="0"/>
      </c:catAx>
      <c:valAx>
        <c:axId val="1334809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811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1.22.18'!$D$112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1.22.18'!$D$113:$D$167</c:f>
              <c:numCache>
                <c:formatCode>General</c:formatCode>
                <c:ptCount val="5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C-4F84-BD6A-5D32E86C0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051607"/>
        <c:axId val="488049879"/>
      </c:barChart>
      <c:catAx>
        <c:axId val="488051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49879"/>
        <c:crosses val="autoZero"/>
        <c:auto val="1"/>
        <c:lblAlgn val="ctr"/>
        <c:lblOffset val="100"/>
        <c:noMultiLvlLbl val="0"/>
      </c:catAx>
      <c:valAx>
        <c:axId val="488049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51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1.22.18'!$D$55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1.22.18'!$D$56:$D$110</c:f>
              <c:numCache>
                <c:formatCode>General</c:formatCode>
                <c:ptCount val="5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2-4115-87D7-51C77CDEC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93416"/>
        <c:axId val="501791688"/>
      </c:scatterChart>
      <c:valAx>
        <c:axId val="50179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91688"/>
        <c:crosses val="autoZero"/>
        <c:crossBetween val="midCat"/>
      </c:valAx>
      <c:valAx>
        <c:axId val="50179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93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1.29.18'!$D$114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1.29.18'!$D$115:$D$170</c:f>
              <c:numCache>
                <c:formatCode>General</c:formatCode>
                <c:ptCount val="5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7-4D11-A5DC-3A879A8B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71351"/>
        <c:axId val="41669191"/>
      </c:barChart>
      <c:catAx>
        <c:axId val="41671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9191"/>
        <c:crosses val="autoZero"/>
        <c:auto val="1"/>
        <c:lblAlgn val="ctr"/>
        <c:lblOffset val="100"/>
        <c:noMultiLvlLbl val="0"/>
      </c:catAx>
      <c:valAx>
        <c:axId val="41669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1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1.29.18'!$D$55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1.29.18'!$D$56:$D$111</c:f>
              <c:numCache>
                <c:formatCode>General</c:formatCode>
                <c:ptCount val="5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65-4789-A5FE-44F5EF215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760088"/>
        <c:axId val="377759224"/>
      </c:scatterChart>
      <c:valAx>
        <c:axId val="37776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59224"/>
        <c:crosses val="autoZero"/>
        <c:crossBetween val="midCat"/>
      </c:valAx>
      <c:valAx>
        <c:axId val="37775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60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2.5.18'!$D$115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2.5.18'!$D$116:$D$172</c:f>
              <c:numCache>
                <c:formatCode>General</c:formatCode>
                <c:ptCount val="5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2-4DE9-9E82-03BC3D846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0946247"/>
        <c:axId val="1220954887"/>
      </c:barChart>
      <c:catAx>
        <c:axId val="1220946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954887"/>
        <c:crosses val="autoZero"/>
        <c:auto val="1"/>
        <c:lblAlgn val="ctr"/>
        <c:lblOffset val="100"/>
        <c:noMultiLvlLbl val="0"/>
      </c:catAx>
      <c:valAx>
        <c:axId val="1220954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946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2.5.18'!$D$55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2.5.18'!$D$56:$D$112</c:f>
              <c:numCache>
                <c:formatCode>General</c:formatCode>
                <c:ptCount val="5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C-451A-87EC-EF0185479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588887"/>
        <c:axId val="753589751"/>
      </c:scatterChart>
      <c:valAx>
        <c:axId val="753588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89751"/>
        <c:crosses val="autoZero"/>
        <c:crossBetween val="midCat"/>
      </c:valAx>
      <c:valAx>
        <c:axId val="753589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88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2.12.18'!$D$116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2.12.18'!$D$117:$D$174</c:f>
              <c:numCache>
                <c:formatCode>General</c:formatCode>
                <c:ptCount val="5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0-4020-A1FE-A5A5F6B35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992039"/>
        <c:axId val="260992903"/>
      </c:barChart>
      <c:catAx>
        <c:axId val="260992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92903"/>
        <c:crosses val="autoZero"/>
        <c:auto val="1"/>
        <c:lblAlgn val="ctr"/>
        <c:lblOffset val="100"/>
        <c:noMultiLvlLbl val="0"/>
      </c:catAx>
      <c:valAx>
        <c:axId val="260992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92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2.12.18'!$D$55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2.12.18'!$D$56:$D$113</c:f>
              <c:numCache>
                <c:formatCode>General</c:formatCode>
                <c:ptCount val="5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C-41B2-A091-F6532589D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34807"/>
        <c:axId val="261035671"/>
      </c:scatterChart>
      <c:valAx>
        <c:axId val="261034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35671"/>
        <c:crosses val="autoZero"/>
        <c:crossBetween val="midCat"/>
      </c:valAx>
      <c:valAx>
        <c:axId val="261035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34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2.19.18'!$D$117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2.19.18'!$D$118:$D$176</c:f>
              <c:numCache>
                <c:formatCode>General</c:formatCode>
                <c:ptCount val="5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E-4269-9175-B9E80A5E5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9439592"/>
        <c:axId val="1559440024"/>
      </c:barChart>
      <c:catAx>
        <c:axId val="1559439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40024"/>
        <c:crosses val="autoZero"/>
        <c:auto val="1"/>
        <c:lblAlgn val="ctr"/>
        <c:lblOffset val="100"/>
        <c:noMultiLvlLbl val="0"/>
      </c:catAx>
      <c:valAx>
        <c:axId val="155944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43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2.19.18'!$D$55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2.19.18'!$D$56:$D$114</c:f>
              <c:numCache>
                <c:formatCode>General</c:formatCode>
                <c:ptCount val="5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0B-443D-876D-03C7FC382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500072"/>
        <c:axId val="1559509576"/>
      </c:scatterChart>
      <c:valAx>
        <c:axId val="1559500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509576"/>
        <c:crosses val="autoZero"/>
        <c:crossBetween val="midCat"/>
      </c:valAx>
      <c:valAx>
        <c:axId val="155950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500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2.26.18'!$D$118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2.26.18'!$D$119:$D$178</c:f>
              <c:numCache>
                <c:formatCode>General</c:formatCode>
                <c:ptCount val="6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1-4277-BB91-DA2334BE1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3149879"/>
        <c:axId val="883150311"/>
      </c:barChart>
      <c:catAx>
        <c:axId val="883149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150311"/>
        <c:crosses val="autoZero"/>
        <c:auto val="1"/>
        <c:lblAlgn val="ctr"/>
        <c:lblOffset val="100"/>
        <c:noMultiLvlLbl val="0"/>
      </c:catAx>
      <c:valAx>
        <c:axId val="883150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149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2.26.18'!$D$55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2.26.18'!$D$56:$D$115</c:f>
              <c:numCache>
                <c:formatCode>General</c:formatCode>
                <c:ptCount val="6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5-43FD-BE46-01B790280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523880"/>
        <c:axId val="1650524312"/>
      </c:scatterChart>
      <c:valAx>
        <c:axId val="1650523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24312"/>
        <c:crosses val="autoZero"/>
        <c:crossBetween val="midCat"/>
      </c:valAx>
      <c:valAx>
        <c:axId val="16505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23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3.5.18'!$D$119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3.5.18'!$D$120:$D$180</c:f>
              <c:numCache>
                <c:formatCode>General</c:formatCode>
                <c:ptCount val="6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2-4480-B628-28BDE661A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989496"/>
        <c:axId val="1796989928"/>
      </c:barChart>
      <c:catAx>
        <c:axId val="1796989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89928"/>
        <c:crosses val="autoZero"/>
        <c:auto val="1"/>
        <c:lblAlgn val="ctr"/>
        <c:lblOffset val="100"/>
        <c:noMultiLvlLbl val="0"/>
      </c:catAx>
      <c:valAx>
        <c:axId val="179698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8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3.5.18'!$D$55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3.5.18'!$D$56:$D$116</c:f>
              <c:numCache>
                <c:formatCode>General</c:formatCode>
                <c:ptCount val="6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65-414F-903D-365F661A6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990360"/>
        <c:axId val="1796991224"/>
      </c:scatterChart>
      <c:valAx>
        <c:axId val="1796990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91224"/>
        <c:crosses val="autoZero"/>
        <c:crossBetween val="midCat"/>
      </c:valAx>
      <c:valAx>
        <c:axId val="17969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90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3.12.18'!$D$120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3.12.18'!$D$121:$D$182</c:f>
              <c:numCache>
                <c:formatCode>General</c:formatCode>
                <c:ptCount val="6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A-4486-A026-DF2BF31A4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482136"/>
        <c:axId val="1130476952"/>
      </c:barChart>
      <c:catAx>
        <c:axId val="1130482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76952"/>
        <c:crosses val="autoZero"/>
        <c:auto val="1"/>
        <c:lblAlgn val="ctr"/>
        <c:lblOffset val="100"/>
        <c:noMultiLvlLbl val="0"/>
      </c:catAx>
      <c:valAx>
        <c:axId val="113047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8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3.12.18'!$D$55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3.12.18'!$D$56:$D$117</c:f>
              <c:numCache>
                <c:formatCode>General</c:formatCode>
                <c:ptCount val="6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21-48DD-8D78-BCD1F5F5C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824407"/>
        <c:axId val="416823975"/>
      </c:scatterChart>
      <c:valAx>
        <c:axId val="416824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3975"/>
        <c:crosses val="autoZero"/>
        <c:crossBetween val="midCat"/>
      </c:valAx>
      <c:valAx>
        <c:axId val="416823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4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3.19.18'!$D$56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3.19.18'!$D$57:$D$119</c:f>
              <c:numCache>
                <c:formatCode>General</c:formatCode>
                <c:ptCount val="6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6-435F-848D-A7ACA4FC6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63736"/>
        <c:axId val="725058552"/>
      </c:scatterChart>
      <c:valAx>
        <c:axId val="725063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58552"/>
        <c:crosses val="autoZero"/>
        <c:crossBetween val="midCat"/>
      </c:valAx>
      <c:valAx>
        <c:axId val="7250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6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3.19.18'!$D$122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3.19.18'!$D$123:$D$185</c:f>
              <c:numCache>
                <c:formatCode>General</c:formatCode>
                <c:ptCount val="6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6-48FD-B3EF-39FE88FB5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982520"/>
        <c:axId val="724984680"/>
      </c:barChart>
      <c:catAx>
        <c:axId val="724982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84680"/>
        <c:crosses val="autoZero"/>
        <c:auto val="1"/>
        <c:lblAlgn val="ctr"/>
        <c:lblOffset val="100"/>
        <c:noMultiLvlLbl val="0"/>
      </c:catAx>
      <c:valAx>
        <c:axId val="72498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8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3.26.18'!$D$56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3.26.18'!$D$57:$D$120</c:f>
              <c:numCache>
                <c:formatCode>General</c:formatCode>
                <c:ptCount val="6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2-41E3-8AC8-360650FB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95255"/>
        <c:axId val="181099575"/>
      </c:scatterChart>
      <c:valAx>
        <c:axId val="181095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99575"/>
        <c:crosses val="autoZero"/>
        <c:crossBetween val="midCat"/>
      </c:valAx>
      <c:valAx>
        <c:axId val="181099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95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3.26.18'!$D$123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3.26.18'!$D$124:$D$187</c:f>
              <c:numCache>
                <c:formatCode>General</c:formatCode>
                <c:ptCount val="6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B-493A-8FCA-2DD5540F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1224903"/>
        <c:axId val="1281225335"/>
      </c:barChart>
      <c:catAx>
        <c:axId val="1281224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225335"/>
        <c:crosses val="autoZero"/>
        <c:auto val="1"/>
        <c:lblAlgn val="ctr"/>
        <c:lblOffset val="100"/>
        <c:noMultiLvlLbl val="0"/>
      </c:catAx>
      <c:valAx>
        <c:axId val="1281225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224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4.2.18'!$D$57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4.2.18'!$D$58:$D$122</c:f>
              <c:numCache>
                <c:formatCode>General</c:formatCode>
                <c:ptCount val="6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5-46CE-91BE-676133863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711144"/>
        <c:axId val="730722376"/>
      </c:scatterChart>
      <c:valAx>
        <c:axId val="73071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22376"/>
        <c:crosses val="autoZero"/>
        <c:crossBetween val="midCat"/>
      </c:valAx>
      <c:valAx>
        <c:axId val="73072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11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4.2.18'!$D$125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4.2.18'!$D$126:$D$190</c:f>
              <c:numCache>
                <c:formatCode>General</c:formatCode>
                <c:ptCount val="6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C-4891-A9CC-77F199C5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165255"/>
        <c:axId val="835166119"/>
      </c:barChart>
      <c:catAx>
        <c:axId val="835165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66119"/>
        <c:crosses val="autoZero"/>
        <c:auto val="1"/>
        <c:lblAlgn val="ctr"/>
        <c:lblOffset val="100"/>
        <c:noMultiLvlLbl val="0"/>
      </c:catAx>
      <c:valAx>
        <c:axId val="835166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65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4.9.18'!$D$57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4.9.18'!$D$58:$D$123</c:f>
              <c:numCache>
                <c:formatCode>General</c:formatCode>
                <c:ptCount val="6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47-4418-A3B1-A631FC0C0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30648"/>
        <c:axId val="677147496"/>
      </c:scatterChart>
      <c:valAx>
        <c:axId val="677130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47496"/>
        <c:crosses val="autoZero"/>
        <c:crossBetween val="midCat"/>
      </c:valAx>
      <c:valAx>
        <c:axId val="67714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30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4.9.18'!$D$126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4.9.18'!$D$127:$D$192</c:f>
              <c:numCache>
                <c:formatCode>General</c:formatCode>
                <c:ptCount val="6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3-4C09-9F59-4F350240B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948184"/>
        <c:axId val="763959416"/>
      </c:barChart>
      <c:catAx>
        <c:axId val="763948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59416"/>
        <c:crosses val="autoZero"/>
        <c:auto val="1"/>
        <c:lblAlgn val="ctr"/>
        <c:lblOffset val="100"/>
        <c:noMultiLvlLbl val="0"/>
      </c:catAx>
      <c:valAx>
        <c:axId val="76395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4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4.16.18'!$D$57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4.16.18'!$D$58:$D$124</c:f>
              <c:numCache>
                <c:formatCode>General</c:formatCode>
                <c:ptCount val="6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29-4E52-9903-64E42166C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53912"/>
        <c:axId val="46147864"/>
      </c:scatterChart>
      <c:valAx>
        <c:axId val="46153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7864"/>
        <c:crosses val="autoZero"/>
        <c:crossBetween val="midCat"/>
      </c:valAx>
      <c:valAx>
        <c:axId val="4614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53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4.16.18'!$D$127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4.16.18'!$D$128:$D$194</c:f>
              <c:numCache>
                <c:formatCode>General</c:formatCode>
                <c:ptCount val="6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6-425F-9024-C4E6884AC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7700088"/>
        <c:axId val="1237700520"/>
      </c:barChart>
      <c:catAx>
        <c:axId val="1237700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00520"/>
        <c:crosses val="autoZero"/>
        <c:auto val="1"/>
        <c:lblAlgn val="ctr"/>
        <c:lblOffset val="100"/>
        <c:noMultiLvlLbl val="0"/>
      </c:catAx>
      <c:valAx>
        <c:axId val="123770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0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4.23.18'!$D$57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4.23.18'!$D$58:$D$125</c:f>
              <c:numCache>
                <c:formatCode>General</c:formatCode>
                <c:ptCount val="6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5-496E-A02B-D7837BF66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62136"/>
        <c:axId val="666053496"/>
      </c:scatterChart>
      <c:valAx>
        <c:axId val="66606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53496"/>
        <c:crosses val="autoZero"/>
        <c:crossBetween val="midCat"/>
      </c:valAx>
      <c:valAx>
        <c:axId val="66605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62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4.23.18'!$D$128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4.23.18'!$D$129:$D$196</c:f>
              <c:numCache>
                <c:formatCode>General</c:formatCode>
                <c:ptCount val="6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5-4B24-ADAC-70021706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635447"/>
        <c:axId val="245636743"/>
      </c:barChart>
      <c:catAx>
        <c:axId val="245635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36743"/>
        <c:crosses val="autoZero"/>
        <c:auto val="1"/>
        <c:lblAlgn val="ctr"/>
        <c:lblOffset val="100"/>
        <c:noMultiLvlLbl val="0"/>
      </c:catAx>
      <c:valAx>
        <c:axId val="245636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35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4.30.18'!$D$57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4.30.18'!$D$58:$D$126</c:f>
              <c:numCache>
                <c:formatCode>General</c:formatCode>
                <c:ptCount val="6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E4-4266-B35A-4AD642B52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510535"/>
        <c:axId val="1922512263"/>
      </c:scatterChart>
      <c:valAx>
        <c:axId val="1922510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512263"/>
        <c:crosses val="autoZero"/>
        <c:crossBetween val="midCat"/>
      </c:valAx>
      <c:valAx>
        <c:axId val="1922512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510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4.30.18'!$D$129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4.30.18'!$D$130:$D$198</c:f>
              <c:numCache>
                <c:formatCode>General</c:formatCode>
                <c:ptCount val="6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3-4C61-9384-E1426BDD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030024"/>
        <c:axId val="619032184"/>
      </c:barChart>
      <c:catAx>
        <c:axId val="619030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32184"/>
        <c:crosses val="autoZero"/>
        <c:auto val="1"/>
        <c:lblAlgn val="ctr"/>
        <c:lblOffset val="100"/>
        <c:noMultiLvlLbl val="0"/>
      </c:catAx>
      <c:valAx>
        <c:axId val="61903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3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5.7.18'!$D$57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5.7.18'!$D$58:$D$127</c:f>
              <c:numCache>
                <c:formatCode>General</c:formatCode>
                <c:ptCount val="7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80-42E0-96BA-782CB9DF7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086824"/>
        <c:axId val="439088552"/>
      </c:scatterChart>
      <c:valAx>
        <c:axId val="439086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88552"/>
        <c:crosses val="autoZero"/>
        <c:crossBetween val="midCat"/>
      </c:valAx>
      <c:valAx>
        <c:axId val="43908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86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5.7.18'!$D$129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5.7.18'!$D$130:$D$199</c:f>
              <c:numCache>
                <c:formatCode>General</c:formatCode>
                <c:ptCount val="7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2-4D04-BA6B-6ABA8E185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6757975"/>
        <c:axId val="677098439"/>
      </c:barChart>
      <c:catAx>
        <c:axId val="1546757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098439"/>
        <c:crosses val="autoZero"/>
        <c:auto val="1"/>
        <c:lblAlgn val="ctr"/>
        <c:lblOffset val="100"/>
        <c:noMultiLvlLbl val="0"/>
      </c:catAx>
      <c:valAx>
        <c:axId val="677098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757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5.14.18'!$D$57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5.14.18'!$D$58:$D$128</c:f>
              <c:numCache>
                <c:formatCode>General</c:formatCode>
                <c:ptCount val="7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6-4BB8-A91F-C9C6B796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9543"/>
        <c:axId val="160239047"/>
      </c:scatterChart>
      <c:valAx>
        <c:axId val="160229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39047"/>
        <c:crosses val="autoZero"/>
        <c:crossBetween val="midCat"/>
      </c:valAx>
      <c:valAx>
        <c:axId val="160239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29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5.14.18'!$D$130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5.14.18'!$D$131:$D$201</c:f>
              <c:numCache>
                <c:formatCode>General</c:formatCode>
                <c:ptCount val="7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8-40E2-82C1-B4477CE77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237319"/>
        <c:axId val="160234727"/>
      </c:barChart>
      <c:catAx>
        <c:axId val="160237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34727"/>
        <c:crosses val="autoZero"/>
        <c:auto val="1"/>
        <c:lblAlgn val="ctr"/>
        <c:lblOffset val="100"/>
        <c:noMultiLvlLbl val="0"/>
      </c:catAx>
      <c:valAx>
        <c:axId val="160234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37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5.21.18'!$D$57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5.21.18'!$D$58:$D$129</c:f>
              <c:numCache>
                <c:formatCode>General</c:formatCode>
                <c:ptCount val="7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7-4E7E-A0A5-55C2A3B2F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676647"/>
        <c:axId val="1746664983"/>
      </c:scatterChart>
      <c:valAx>
        <c:axId val="1746676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64983"/>
        <c:crosses val="autoZero"/>
        <c:crossBetween val="midCat"/>
      </c:valAx>
      <c:valAx>
        <c:axId val="1746664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676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5.21.18'!$D$132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5.21.18'!$D$133:$D$204</c:f>
              <c:numCache>
                <c:formatCode>General</c:formatCode>
                <c:ptCount val="7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F-4722-8C15-E04206E57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2950664"/>
        <c:axId val="882952824"/>
      </c:barChart>
      <c:catAx>
        <c:axId val="882950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52824"/>
        <c:crosses val="autoZero"/>
        <c:auto val="1"/>
        <c:lblAlgn val="ctr"/>
        <c:lblOffset val="100"/>
        <c:noMultiLvlLbl val="0"/>
      </c:catAx>
      <c:valAx>
        <c:axId val="88295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5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'Wk of 5.28.18'!$D$57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'Wk of 5.28.18'!$D$58:$D$130</c:f>
              <c:numCache>
                <c:formatCode>General</c:formatCode>
                <c:ptCount val="7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DA-4A8A-91CA-874A52936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25991"/>
        <c:axId val="263932311"/>
      </c:scatterChart>
      <c:valAx>
        <c:axId val="508725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32311"/>
        <c:crosses val="autoZero"/>
        <c:crossBetween val="midCat"/>
      </c:valAx>
      <c:valAx>
        <c:axId val="263932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25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'Wk of 5.28.18'!$D$133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'Wk of 5.28.18'!$D$134:$D$206</c:f>
              <c:numCache>
                <c:formatCode>General</c:formatCode>
                <c:ptCount val="7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0-4C62-AAF1-FF193DD42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150663"/>
        <c:axId val="264140535"/>
      </c:barChart>
      <c:catAx>
        <c:axId val="886150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40535"/>
        <c:crosses val="autoZero"/>
        <c:auto val="1"/>
        <c:lblAlgn val="ctr"/>
        <c:lblOffset val="100"/>
        <c:noMultiLvlLbl val="0"/>
      </c:catAx>
      <c:valAx>
        <c:axId val="264140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50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6.4.18'!$D$57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6.4.18'!$D$58:$D$131</c:f>
              <c:numCache>
                <c:formatCode>General</c:formatCode>
                <c:ptCount val="7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48-4A25-9C96-2FE1E7CD3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38103"/>
        <c:axId val="1249742263"/>
      </c:scatterChart>
      <c:valAx>
        <c:axId val="1249738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42263"/>
        <c:crosses val="autoZero"/>
        <c:crossBetween val="midCat"/>
      </c:valAx>
      <c:valAx>
        <c:axId val="1249742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38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6.4.18'!$D$134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6.4.18'!$D$135:$D$208</c:f>
              <c:numCache>
                <c:formatCode>General</c:formatCode>
                <c:ptCount val="7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0-450B-9919-364D9859C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743511"/>
        <c:axId val="1249741431"/>
      </c:barChart>
      <c:catAx>
        <c:axId val="1249743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41431"/>
        <c:crosses val="autoZero"/>
        <c:auto val="1"/>
        <c:lblAlgn val="ctr"/>
        <c:lblOffset val="100"/>
        <c:noMultiLvlLbl val="0"/>
      </c:catAx>
      <c:valAx>
        <c:axId val="1249741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43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6.18.18'!$C$57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 of 6.18.18'!$B$58:$B$133</c:f>
              <c:numCache>
                <c:formatCode>General</c:formatCode>
                <c:ptCount val="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</c:numCache>
            </c:numRef>
          </c:xVal>
          <c:yVal>
            <c:numRef>
              <c:f>'Week of 6.18.18'!$C$58:$C$133</c:f>
              <c:numCache>
                <c:formatCode>General</c:formatCode>
                <c:ptCount val="7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14-4829-8E0F-FEA732EAC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483015"/>
        <c:axId val="1418492583"/>
      </c:scatterChart>
      <c:valAx>
        <c:axId val="1418483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492583"/>
        <c:crosses val="autoZero"/>
        <c:crossBetween val="midCat"/>
      </c:valAx>
      <c:valAx>
        <c:axId val="1418492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483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6.18.18'!$C$135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6.18.18'!$C$136:$C$211</c:f>
              <c:numCache>
                <c:formatCode>General</c:formatCode>
                <c:ptCount val="7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1-4C3F-8873-B5FD98187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64840"/>
        <c:axId val="158059848"/>
      </c:barChart>
      <c:catAx>
        <c:axId val="158064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9848"/>
        <c:crosses val="autoZero"/>
        <c:auto val="1"/>
        <c:lblAlgn val="ctr"/>
        <c:lblOffset val="100"/>
        <c:noMultiLvlLbl val="0"/>
      </c:catAx>
      <c:valAx>
        <c:axId val="15805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6.25.18'!$D$57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 of 6.25.18'!$C$58:$C$134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xVal>
          <c:yVal>
            <c:numRef>
              <c:f>'Week of 6.25.18'!$D$58:$D$134</c:f>
              <c:numCache>
                <c:formatCode>General</c:formatCode>
                <c:ptCount val="7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B-4870-B284-FC51F966E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59320"/>
        <c:axId val="97663896"/>
      </c:scatterChart>
      <c:valAx>
        <c:axId val="97659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3896"/>
        <c:crosses val="autoZero"/>
        <c:crossBetween val="midCat"/>
      </c:valAx>
      <c:valAx>
        <c:axId val="976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59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6.25.18'!$D$137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6.25.18'!$D$138:$D$214</c:f>
              <c:numCache>
                <c:formatCode>General</c:formatCode>
                <c:ptCount val="7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7-4B7A-8F0B-39A0F8BAB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6500744"/>
        <c:axId val="746503656"/>
      </c:barChart>
      <c:catAx>
        <c:axId val="746500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03656"/>
        <c:crosses val="autoZero"/>
        <c:auto val="1"/>
        <c:lblAlgn val="ctr"/>
        <c:lblOffset val="100"/>
        <c:noMultiLvlLbl val="0"/>
      </c:catAx>
      <c:valAx>
        <c:axId val="74650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0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7.2.18'!$D$57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7.2.18'!$D$58:$D$135</c:f>
              <c:numCache>
                <c:formatCode>General</c:formatCode>
                <c:ptCount val="7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D-4D3B-A448-0D777F98D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370615"/>
        <c:axId val="1673380599"/>
      </c:scatterChart>
      <c:valAx>
        <c:axId val="1673370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80599"/>
        <c:crosses val="autoZero"/>
        <c:crossBetween val="midCat"/>
      </c:valAx>
      <c:valAx>
        <c:axId val="1673380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70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7.2.18'!$D$138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7.2.18'!$D$139:$D$216</c:f>
              <c:numCache>
                <c:formatCode>General</c:formatCode>
                <c:ptCount val="7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1-4A8F-9BF4-612FFFA64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648808"/>
        <c:axId val="238643400"/>
      </c:barChart>
      <c:catAx>
        <c:axId val="238648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43400"/>
        <c:crosses val="autoZero"/>
        <c:auto val="1"/>
        <c:lblAlgn val="ctr"/>
        <c:lblOffset val="100"/>
        <c:noMultiLvlLbl val="0"/>
      </c:catAx>
      <c:valAx>
        <c:axId val="23864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4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7.9.18'!$D$57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 of 7.9.18'!$C$58:$C$136</c:f>
              <c:numCache>
                <c:formatCode>General</c:formatCode>
                <c:ptCount val="7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</c:numCache>
            </c:numRef>
          </c:xVal>
          <c:yVal>
            <c:numRef>
              <c:f>'Week of 7.9.18'!$D$58:$D$136</c:f>
              <c:numCache>
                <c:formatCode>General</c:formatCode>
                <c:ptCount val="7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AB-406E-AEF8-F79A6EF53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256"/>
        <c:axId val="7372936"/>
      </c:scatterChart>
      <c:valAx>
        <c:axId val="7381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936"/>
        <c:crosses val="autoZero"/>
        <c:crossBetween val="midCat"/>
      </c:valAx>
      <c:valAx>
        <c:axId val="737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7.9.18'!$D$138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7.9.18'!$D$139:$D$217</c:f>
              <c:numCache>
                <c:formatCode>General</c:formatCode>
                <c:ptCount val="7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3-49D8-B28A-8690E95A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5416"/>
        <c:axId val="7380008"/>
      </c:barChart>
      <c:catAx>
        <c:axId val="7385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0008"/>
        <c:crosses val="autoZero"/>
        <c:auto val="1"/>
        <c:lblAlgn val="ctr"/>
        <c:lblOffset val="100"/>
        <c:noMultiLvlLbl val="0"/>
      </c:catAx>
      <c:valAx>
        <c:axId val="738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 of 7.16.18'!$C$57:$C$136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'Week of 7.16.18'!$D$57:$D$136</c:f>
              <c:numCache>
                <c:formatCode>General</c:formatCode>
                <c:ptCount val="8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3D-4D30-AD30-53C7EF18B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88536"/>
        <c:axId val="223588952"/>
      </c:scatterChart>
      <c:valAx>
        <c:axId val="223588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88952"/>
        <c:crosses val="autoZero"/>
        <c:crossBetween val="midCat"/>
      </c:valAx>
      <c:valAx>
        <c:axId val="22358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88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7.16.18'!$D$139:$D$218</c:f>
              <c:numCache>
                <c:formatCode>General</c:formatCode>
                <c:ptCount val="8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1-4786-B735-C65DC3D53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3425992"/>
        <c:axId val="1023419336"/>
      </c:barChart>
      <c:catAx>
        <c:axId val="1023425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19336"/>
        <c:crosses val="autoZero"/>
        <c:auto val="1"/>
        <c:lblAlgn val="ctr"/>
        <c:lblOffset val="100"/>
        <c:noMultiLvlLbl val="0"/>
      </c:catAx>
      <c:valAx>
        <c:axId val="102341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2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7.23.18'!$D$139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7.23.18'!$D$140:$D$220</c:f>
              <c:numCache>
                <c:formatCode>General</c:formatCode>
                <c:ptCount val="8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1-4A7C-894A-B1D12A4AD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551256"/>
        <c:axId val="197557496"/>
      </c:barChart>
      <c:catAx>
        <c:axId val="19755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7496"/>
        <c:crosses val="autoZero"/>
        <c:auto val="1"/>
        <c:lblAlgn val="ctr"/>
        <c:lblOffset val="100"/>
        <c:noMultiLvlLbl val="0"/>
      </c:catAx>
      <c:valAx>
        <c:axId val="19755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7.23.18'!$D$56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 of 7.23.18'!$C$57:$C$137</c:f>
              <c:numCache>
                <c:formatCode>General</c:formatCode>
                <c:ptCount val="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</c:numCache>
            </c:numRef>
          </c:xVal>
          <c:yVal>
            <c:numRef>
              <c:f>'Week of 7.23.18'!$D$57:$D$137</c:f>
              <c:numCache>
                <c:formatCode>General</c:formatCode>
                <c:ptCount val="8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E-46DA-95D1-FEA393567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077607"/>
        <c:axId val="1818078023"/>
      </c:scatterChart>
      <c:valAx>
        <c:axId val="1818077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078023"/>
        <c:crosses val="autoZero"/>
        <c:crossBetween val="midCat"/>
      </c:valAx>
      <c:valAx>
        <c:axId val="1818078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077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7.30.18'!$D$56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7.30.18'!$D$57:$D$138</c:f>
              <c:numCache>
                <c:formatCode>General</c:formatCode>
                <c:ptCount val="8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6-4E11-887A-08392BB73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49175"/>
        <c:axId val="2136845431"/>
      </c:scatterChart>
      <c:valAx>
        <c:axId val="2136849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45431"/>
        <c:crosses val="autoZero"/>
        <c:crossBetween val="midCat"/>
      </c:valAx>
      <c:valAx>
        <c:axId val="2136845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49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7.30.18'!$D$140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7.30.18'!$D$141:$D$222</c:f>
              <c:numCache>
                <c:formatCode>General</c:formatCode>
                <c:ptCount val="8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C-4F90-8333-D858646BA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6836695"/>
        <c:axId val="2136835447"/>
      </c:barChart>
      <c:catAx>
        <c:axId val="2136836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35447"/>
        <c:crosses val="autoZero"/>
        <c:auto val="1"/>
        <c:lblAlgn val="ctr"/>
        <c:lblOffset val="100"/>
        <c:noMultiLvlLbl val="0"/>
      </c:catAx>
      <c:valAx>
        <c:axId val="2136835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36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8.6.18'!$D$141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8.6.18'!$D$142:$D$224</c:f>
              <c:numCache>
                <c:formatCode>General</c:formatCode>
                <c:ptCount val="8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4-4BB9-901E-EA611607F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4635271"/>
        <c:axId val="574636103"/>
      </c:barChart>
      <c:catAx>
        <c:axId val="574635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36103"/>
        <c:crosses val="autoZero"/>
        <c:auto val="1"/>
        <c:lblAlgn val="ctr"/>
        <c:lblOffset val="100"/>
        <c:noMultiLvlLbl val="0"/>
      </c:catAx>
      <c:valAx>
        <c:axId val="574636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635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8.6.18'!$D$56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8.6.18'!$D$57:$D$139</c:f>
              <c:numCache>
                <c:formatCode>General</c:formatCode>
                <c:ptCount val="8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C2-4273-B050-E16D9E183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56264"/>
        <c:axId val="1403254600"/>
      </c:scatterChart>
      <c:valAx>
        <c:axId val="140325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254600"/>
        <c:crosses val="autoZero"/>
        <c:crossBetween val="midCat"/>
      </c:valAx>
      <c:valAx>
        <c:axId val="140325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25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8.13.18'!$D$142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8.13.18'!$D$143:$D$226</c:f>
              <c:numCache>
                <c:formatCode>General</c:formatCode>
                <c:ptCount val="8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F-46CE-8A4C-AB245FE38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1579303"/>
        <c:axId val="541565575"/>
      </c:barChart>
      <c:catAx>
        <c:axId val="54157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65575"/>
        <c:crosses val="autoZero"/>
        <c:auto val="1"/>
        <c:lblAlgn val="ctr"/>
        <c:lblOffset val="100"/>
        <c:noMultiLvlLbl val="0"/>
      </c:catAx>
      <c:valAx>
        <c:axId val="541565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7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8.13.18'!$D$56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8.13.18'!$D$57:$D$140</c:f>
              <c:numCache>
                <c:formatCode>General</c:formatCode>
                <c:ptCount val="8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E-46AC-B267-C5A744677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563911"/>
        <c:axId val="541569319"/>
      </c:scatterChart>
      <c:valAx>
        <c:axId val="541563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69319"/>
        <c:crosses val="autoZero"/>
        <c:crossBetween val="midCat"/>
      </c:valAx>
      <c:valAx>
        <c:axId val="541569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63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8.20.18'!$D$56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8.20.18'!$D$57:$D$141</c:f>
              <c:numCache>
                <c:formatCode>General</c:formatCode>
                <c:ptCount val="8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0-4A79-BB5A-3A36B969F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887240"/>
        <c:axId val="400893064"/>
      </c:scatterChart>
      <c:valAx>
        <c:axId val="400887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93064"/>
        <c:crosses val="autoZero"/>
        <c:crossBetween val="midCat"/>
      </c:valAx>
      <c:valAx>
        <c:axId val="40089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87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8.20.18'!$D$143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8.20.18'!$D$144:$D$228</c:f>
              <c:numCache>
                <c:formatCode>General</c:formatCode>
                <c:ptCount val="8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9-463A-9CC2-225DB40D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865192"/>
        <c:axId val="400871848"/>
      </c:barChart>
      <c:catAx>
        <c:axId val="40086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71848"/>
        <c:crosses val="autoZero"/>
        <c:auto val="1"/>
        <c:lblAlgn val="ctr"/>
        <c:lblOffset val="100"/>
        <c:noMultiLvlLbl val="0"/>
      </c:catAx>
      <c:valAx>
        <c:axId val="40087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6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8.27.18'!$C$144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8.27.18'!$C$145:$C$230</c:f>
              <c:numCache>
                <c:formatCode>General</c:formatCode>
                <c:ptCount val="8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6-4B4E-9A8F-8A9212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110583"/>
        <c:axId val="845093943"/>
      </c:barChart>
      <c:catAx>
        <c:axId val="845110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93943"/>
        <c:crosses val="autoZero"/>
        <c:auto val="1"/>
        <c:lblAlgn val="ctr"/>
        <c:lblOffset val="100"/>
        <c:noMultiLvlLbl val="0"/>
      </c:catAx>
      <c:valAx>
        <c:axId val="845093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10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8.27.18'!$C$56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8.27.18'!$C$57:$C$142</c:f>
              <c:numCache>
                <c:formatCode>General</c:formatCode>
                <c:ptCount val="8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CA-4F84-BD82-89D67E0BE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08503"/>
        <c:axId val="845108919"/>
      </c:scatterChart>
      <c:valAx>
        <c:axId val="845108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08919"/>
        <c:crosses val="autoZero"/>
        <c:crossBetween val="midCat"/>
      </c:valAx>
      <c:valAx>
        <c:axId val="845108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08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9.3.18'!$C$145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9.3.18'!$C$146:$C$232</c:f>
              <c:numCache>
                <c:formatCode>General</c:formatCode>
                <c:ptCount val="8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C-4B4C-90B3-A09897AA7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550679"/>
        <c:axId val="675561495"/>
      </c:barChart>
      <c:catAx>
        <c:axId val="675550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61495"/>
        <c:crosses val="autoZero"/>
        <c:auto val="1"/>
        <c:lblAlgn val="ctr"/>
        <c:lblOffset val="100"/>
        <c:noMultiLvlLbl val="0"/>
      </c:catAx>
      <c:valAx>
        <c:axId val="675561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0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9.3.18'!$C$56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9.3.18'!$C$57:$C$143</c:f>
              <c:numCache>
                <c:formatCode>General</c:formatCode>
                <c:ptCount val="8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81-B87F-D42DA753F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558167"/>
        <c:axId val="675567735"/>
      </c:scatterChart>
      <c:valAx>
        <c:axId val="675558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67735"/>
        <c:crosses val="autoZero"/>
        <c:crossBetween val="midCat"/>
      </c:valAx>
      <c:valAx>
        <c:axId val="675567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8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9.10.18'!$C$146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9.10.18'!$C$147:$C$234</c:f>
              <c:numCache>
                <c:formatCode>General</c:formatCode>
                <c:ptCount val="8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B-4535-AF41-422393141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368600"/>
        <c:axId val="442368184"/>
      </c:barChart>
      <c:catAx>
        <c:axId val="44236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68184"/>
        <c:crosses val="autoZero"/>
        <c:auto val="1"/>
        <c:lblAlgn val="ctr"/>
        <c:lblOffset val="100"/>
        <c:noMultiLvlLbl val="0"/>
      </c:catAx>
      <c:valAx>
        <c:axId val="44236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6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9.10.18'!$C$56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9.10.18'!$C$57:$C$144</c:f>
              <c:numCache>
                <c:formatCode>General</c:formatCode>
                <c:ptCount val="8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C-4859-85ED-00F52B04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06712"/>
        <c:axId val="154507128"/>
      </c:scatterChart>
      <c:valAx>
        <c:axId val="154506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7128"/>
        <c:crosses val="autoZero"/>
        <c:crossBetween val="midCat"/>
      </c:valAx>
      <c:valAx>
        <c:axId val="15450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9.17.18'!$C$147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9.17.18'!$C$148:$C$236</c:f>
              <c:numCache>
                <c:formatCode>General</c:formatCode>
                <c:ptCount val="8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B-4520-A98C-8883642E0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663864"/>
        <c:axId val="1989678840"/>
      </c:barChart>
      <c:catAx>
        <c:axId val="1989663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78840"/>
        <c:crosses val="autoZero"/>
        <c:auto val="1"/>
        <c:lblAlgn val="ctr"/>
        <c:lblOffset val="100"/>
        <c:noMultiLvlLbl val="0"/>
      </c:catAx>
      <c:valAx>
        <c:axId val="198967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6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9.17.18'!$C$56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9.17.18'!$C$57:$C$145</c:f>
              <c:numCache>
                <c:formatCode>General</c:formatCode>
                <c:ptCount val="8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C-4CC7-AE90-1A722E817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679256"/>
        <c:axId val="1989676344"/>
      </c:scatterChart>
      <c:valAx>
        <c:axId val="1989679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76344"/>
        <c:crosses val="autoZero"/>
        <c:crossBetween val="midCat"/>
      </c:valAx>
      <c:valAx>
        <c:axId val="198967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79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10.1.18'!$C$149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10.1.18'!$C$150:$C$240</c:f>
              <c:numCache>
                <c:formatCode>General</c:formatCode>
                <c:ptCount val="9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3-4ABE-8392-54C37C0EC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0429384"/>
        <c:axId val="500438536"/>
      </c:barChart>
      <c:catAx>
        <c:axId val="500429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38536"/>
        <c:crosses val="autoZero"/>
        <c:auto val="1"/>
        <c:lblAlgn val="ctr"/>
        <c:lblOffset val="100"/>
        <c:noMultiLvlLbl val="0"/>
      </c:catAx>
      <c:valAx>
        <c:axId val="5004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2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10.1.18'!$C$56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10.1.18'!$C$57:$C$147</c:f>
              <c:numCache>
                <c:formatCode>General</c:formatCode>
                <c:ptCount val="9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76-4980-A2DE-59622B55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15703"/>
        <c:axId val="175822775"/>
      </c:scatterChart>
      <c:valAx>
        <c:axId val="175815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22775"/>
        <c:crosses val="autoZero"/>
        <c:crossBetween val="midCat"/>
      </c:valAx>
      <c:valAx>
        <c:axId val="175822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15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10.8.18'!$C$150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10.8.18'!$C$151:$C$242</c:f>
              <c:numCache>
                <c:formatCode>General</c:formatCode>
                <c:ptCount val="9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C-4BE8-85C3-152F9F2FA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2418840"/>
        <c:axId val="1452420088"/>
      </c:barChart>
      <c:catAx>
        <c:axId val="145241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420088"/>
        <c:crosses val="autoZero"/>
        <c:auto val="1"/>
        <c:lblAlgn val="ctr"/>
        <c:lblOffset val="100"/>
        <c:noMultiLvlLbl val="0"/>
      </c:catAx>
      <c:valAx>
        <c:axId val="14524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41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10.8.18'!$C$56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10.8.18'!$C$57:$C$148</c:f>
              <c:numCache>
                <c:formatCode>General</c:formatCode>
                <c:ptCount val="9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2-4B55-8D09-F4BA71CB0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20967"/>
        <c:axId val="279114311"/>
      </c:scatterChart>
      <c:valAx>
        <c:axId val="279120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14311"/>
        <c:crosses val="autoZero"/>
        <c:crossBetween val="midCat"/>
      </c:valAx>
      <c:valAx>
        <c:axId val="279114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20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10.15.18'!$C$151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10.15.18'!$C$152:$C$244</c:f>
              <c:numCache>
                <c:formatCode>General</c:formatCode>
                <c:ptCount val="9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F-427C-A9BC-3556DD83B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4523464"/>
        <c:axId val="1494525960"/>
      </c:barChart>
      <c:catAx>
        <c:axId val="1494523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525960"/>
        <c:crosses val="autoZero"/>
        <c:auto val="1"/>
        <c:lblAlgn val="ctr"/>
        <c:lblOffset val="100"/>
        <c:noMultiLvlLbl val="0"/>
      </c:catAx>
      <c:valAx>
        <c:axId val="149452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52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10.15.18'!$C$56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10.15.18'!$C$57:$C$149</c:f>
              <c:numCache>
                <c:formatCode>General</c:formatCode>
                <c:ptCount val="9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6-4BAA-A8C6-7E9D495D6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489944"/>
        <c:axId val="1293489112"/>
      </c:scatterChart>
      <c:valAx>
        <c:axId val="1293489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489112"/>
        <c:crosses val="autoZero"/>
        <c:crossBetween val="midCat"/>
      </c:valAx>
      <c:valAx>
        <c:axId val="129348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489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10.22.18'!$C$56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10.22.18'!$C$57:$C$150</c:f>
              <c:numCache>
                <c:formatCode>General</c:formatCode>
                <c:ptCount val="9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BD-40B1-B45D-4F7B84E4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234807"/>
        <c:axId val="1450222743"/>
      </c:scatterChart>
      <c:valAx>
        <c:axId val="1450234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222743"/>
        <c:crosses val="autoZero"/>
        <c:crossBetween val="midCat"/>
      </c:valAx>
      <c:valAx>
        <c:axId val="1450222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234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10.22.18'!$C$152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10.22.18'!$C$153:$C$246</c:f>
              <c:numCache>
                <c:formatCode>General</c:formatCode>
                <c:ptCount val="9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F-4256-8E94-39D52577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0088791"/>
        <c:axId val="1450102103"/>
      </c:barChart>
      <c:catAx>
        <c:axId val="1450088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102103"/>
        <c:crosses val="autoZero"/>
        <c:auto val="1"/>
        <c:lblAlgn val="ctr"/>
        <c:lblOffset val="100"/>
        <c:noMultiLvlLbl val="0"/>
      </c:catAx>
      <c:valAx>
        <c:axId val="1450102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88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10.29.18'!$C$56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10.29.18'!$C$57:$C$151</c:f>
              <c:numCache>
                <c:formatCode>General</c:formatCode>
                <c:ptCount val="9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1-4EDE-B420-DFBF0B83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614968"/>
        <c:axId val="390620792"/>
      </c:scatterChart>
      <c:valAx>
        <c:axId val="390614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20792"/>
        <c:crosses val="autoZero"/>
        <c:crossBetween val="midCat"/>
      </c:valAx>
      <c:valAx>
        <c:axId val="39062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14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11.5.18'!$C$154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11.5.18'!$C$155:$C$250</c:f>
              <c:numCache>
                <c:formatCode>General</c:formatCode>
                <c:ptCount val="9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7-4E27-A081-6CAA53C08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107447"/>
        <c:axId val="791107863"/>
      </c:barChart>
      <c:catAx>
        <c:axId val="791107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07863"/>
        <c:crosses val="autoZero"/>
        <c:auto val="1"/>
        <c:lblAlgn val="ctr"/>
        <c:lblOffset val="100"/>
        <c:noMultiLvlLbl val="0"/>
      </c:catAx>
      <c:valAx>
        <c:axId val="791107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07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11.5.18'!$C$56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11.5.18'!$C$57:$C$152</c:f>
              <c:numCache>
                <c:formatCode>General</c:formatCode>
                <c:ptCount val="9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A-4CE5-9757-674D47800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34728"/>
        <c:axId val="1658437224"/>
      </c:scatterChart>
      <c:valAx>
        <c:axId val="1658434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37224"/>
        <c:crosses val="autoZero"/>
        <c:crossBetween val="midCat"/>
      </c:valAx>
      <c:valAx>
        <c:axId val="165843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34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11.26.18'!$C$56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11.26.18'!$C$57:$C$154</c:f>
              <c:numCache>
                <c:formatCode>General</c:formatCode>
                <c:ptCount val="9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15-447A-9E3D-23741AF88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6679"/>
        <c:axId val="93432503"/>
      </c:scatterChart>
      <c:valAx>
        <c:axId val="93426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32503"/>
        <c:crosses val="autoZero"/>
        <c:crossBetween val="midCat"/>
      </c:valAx>
      <c:valAx>
        <c:axId val="93432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6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11.26.18'!$C$156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11.26.18'!$C$157:$C$254</c:f>
              <c:numCache>
                <c:formatCode>General</c:formatCode>
                <c:ptCount val="9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5-4CA7-9F0E-06231CE1D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187079"/>
        <c:axId val="573187495"/>
      </c:barChart>
      <c:catAx>
        <c:axId val="573187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87495"/>
        <c:crosses val="autoZero"/>
        <c:auto val="1"/>
        <c:lblAlgn val="ctr"/>
        <c:lblOffset val="100"/>
        <c:noMultiLvlLbl val="0"/>
      </c:catAx>
      <c:valAx>
        <c:axId val="573187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87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12.3.18'!$C$56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12.3.18'!$C$57:$C$155</c:f>
              <c:numCache>
                <c:formatCode>General</c:formatCode>
                <c:ptCount val="9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1A-4DF9-A316-E7F5B20B5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21239"/>
        <c:axId val="1528020407"/>
      </c:scatterChart>
      <c:valAx>
        <c:axId val="1528021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20407"/>
        <c:crosses val="autoZero"/>
        <c:crossBetween val="midCat"/>
      </c:valAx>
      <c:valAx>
        <c:axId val="1528020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21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12.3.18'!$C$157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12.3.18'!$C$158:$C$256</c:f>
              <c:numCache>
                <c:formatCode>General</c:formatCode>
                <c:ptCount val="9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3-4F3E-A25C-67D783C49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8017079"/>
        <c:axId val="1528037463"/>
      </c:barChart>
      <c:catAx>
        <c:axId val="1528017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37463"/>
        <c:crosses val="autoZero"/>
        <c:auto val="1"/>
        <c:lblAlgn val="ctr"/>
        <c:lblOffset val="100"/>
        <c:noMultiLvlLbl val="0"/>
      </c:catAx>
      <c:valAx>
        <c:axId val="1528037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17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12.10.18'!$C$158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12.10.18'!$C$159:$C$258</c:f>
              <c:numCache>
                <c:formatCode>General</c:formatCode>
                <c:ptCount val="1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C-431E-8CCF-4B8A3602F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292472"/>
        <c:axId val="232306616"/>
      </c:barChart>
      <c:catAx>
        <c:axId val="232292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306616"/>
        <c:crosses val="autoZero"/>
        <c:auto val="1"/>
        <c:lblAlgn val="ctr"/>
        <c:lblOffset val="100"/>
        <c:noMultiLvlLbl val="0"/>
      </c:catAx>
      <c:valAx>
        <c:axId val="23230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9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12.10.18'!$C$56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12.10.18'!$C$57:$C$156</c:f>
              <c:numCache>
                <c:formatCode>General</c:formatCode>
                <c:ptCount val="10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FA-46F3-8927-3AE9DC477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083976"/>
        <c:axId val="466084808"/>
      </c:scatterChart>
      <c:valAx>
        <c:axId val="466083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84808"/>
        <c:crosses val="autoZero"/>
        <c:crossBetween val="midCat"/>
      </c:valAx>
      <c:valAx>
        <c:axId val="46608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83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12.17.18'!$B$56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12.17.18'!$B$57:$B$157</c:f>
              <c:numCache>
                <c:formatCode>General</c:formatCode>
                <c:ptCount val="10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A-49E5-AF51-969F88984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292328"/>
        <c:axId val="1936292744"/>
      </c:scatterChart>
      <c:valAx>
        <c:axId val="193629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292744"/>
        <c:crosses val="autoZero"/>
        <c:crossBetween val="midCat"/>
      </c:valAx>
      <c:valAx>
        <c:axId val="193629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292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12.17.18'!$B$159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12.17.18'!$B$160:$B$260</c:f>
              <c:numCache>
                <c:formatCode>General</c:formatCode>
                <c:ptCount val="10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9-4891-8072-22A320722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4614456"/>
        <c:axId val="1154612792"/>
      </c:barChart>
      <c:catAx>
        <c:axId val="1154614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12792"/>
        <c:crosses val="autoZero"/>
        <c:auto val="1"/>
        <c:lblAlgn val="ctr"/>
        <c:lblOffset val="100"/>
        <c:noMultiLvlLbl val="0"/>
      </c:catAx>
      <c:valAx>
        <c:axId val="115461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1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1.7.19'!$C$161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1.7.19'!$C$162:$C$263</c:f>
              <c:numCache>
                <c:formatCode>General</c:formatCode>
                <c:ptCount val="10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F-4C52-9151-700A26418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4720760"/>
        <c:axId val="1374732408"/>
      </c:barChart>
      <c:catAx>
        <c:axId val="1374720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732408"/>
        <c:crosses val="autoZero"/>
        <c:auto val="1"/>
        <c:lblAlgn val="ctr"/>
        <c:lblOffset val="100"/>
        <c:noMultiLvlLbl val="0"/>
      </c:catAx>
      <c:valAx>
        <c:axId val="137473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72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1.7.19'!$C$56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1.7.19'!$C$57:$C$158</c:f>
              <c:numCache>
                <c:formatCode>General</c:formatCode>
                <c:ptCount val="10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C-4262-91DE-ED7750406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495576"/>
        <c:axId val="799478520"/>
      </c:scatterChart>
      <c:valAx>
        <c:axId val="799495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78520"/>
        <c:crosses val="autoZero"/>
        <c:crossBetween val="midCat"/>
      </c:valAx>
      <c:valAx>
        <c:axId val="79947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95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1.14.19'!$C$161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1.14.19'!$C$162:$C$264</c:f>
              <c:numCache>
                <c:formatCode>General</c:formatCode>
                <c:ptCount val="10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8-439E-BC0F-7F4E748DA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1277223"/>
        <c:axId val="621264743"/>
      </c:barChart>
      <c:catAx>
        <c:axId val="621277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64743"/>
        <c:crosses val="autoZero"/>
        <c:auto val="1"/>
        <c:lblAlgn val="ctr"/>
        <c:lblOffset val="100"/>
        <c:noMultiLvlLbl val="0"/>
      </c:catAx>
      <c:valAx>
        <c:axId val="621264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77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1.14.19'!$C$56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1.14.19'!$C$57:$C$159</c:f>
              <c:numCache>
                <c:formatCode>General</c:formatCode>
                <c:ptCount val="10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45-4D6F-ACC1-F0E0CA543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402264"/>
        <c:axId val="1869398936"/>
      </c:scatterChart>
      <c:valAx>
        <c:axId val="186940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98936"/>
        <c:crosses val="autoZero"/>
        <c:crossBetween val="midCat"/>
      </c:valAx>
      <c:valAx>
        <c:axId val="186939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0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1.21.19'!$C$162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1.21.19'!$C$163:$C$266</c:f>
              <c:numCache>
                <c:formatCode>General</c:formatCode>
                <c:ptCount val="10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1-4A7E-85BA-5163EC0DF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0074280"/>
        <c:axId val="1410080104"/>
      </c:barChart>
      <c:catAx>
        <c:axId val="1410074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080104"/>
        <c:crosses val="autoZero"/>
        <c:auto val="1"/>
        <c:lblAlgn val="ctr"/>
        <c:lblOffset val="100"/>
        <c:noMultiLvlLbl val="0"/>
      </c:catAx>
      <c:valAx>
        <c:axId val="141008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07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1.21.19'!$C$56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1.21.19'!$C$57:$C$160</c:f>
              <c:numCache>
                <c:formatCode>General</c:formatCode>
                <c:ptCount val="10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4-4890-B02C-DFC1E50A4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464391"/>
        <c:axId val="1390464807"/>
      </c:scatterChart>
      <c:valAx>
        <c:axId val="1390464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64807"/>
        <c:crosses val="autoZero"/>
        <c:crossBetween val="midCat"/>
      </c:valAx>
      <c:valAx>
        <c:axId val="1390464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64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1.28.19'!$C$163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1.28.19'!$C$164:$C$268</c:f>
              <c:numCache>
                <c:formatCode>General</c:formatCode>
                <c:ptCount val="10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A-4B2B-B5F1-905972048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7107240"/>
        <c:axId val="1727108488"/>
      </c:barChart>
      <c:catAx>
        <c:axId val="1727107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108488"/>
        <c:crosses val="autoZero"/>
        <c:auto val="1"/>
        <c:lblAlgn val="ctr"/>
        <c:lblOffset val="100"/>
        <c:noMultiLvlLbl val="0"/>
      </c:catAx>
      <c:valAx>
        <c:axId val="172710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10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1.28.19'!$C$56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1.28.19'!$C$57:$C$161</c:f>
              <c:numCache>
                <c:formatCode>General</c:formatCode>
                <c:ptCount val="10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8-41BA-8858-7D5B9322C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91015"/>
        <c:axId val="226395175"/>
      </c:scatterChart>
      <c:valAx>
        <c:axId val="226391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95175"/>
        <c:crosses val="autoZero"/>
        <c:crossBetween val="midCat"/>
      </c:valAx>
      <c:valAx>
        <c:axId val="226395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91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2.4.19'!$C$56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2.4.19'!$C$57:$C$162</c:f>
              <c:numCache>
                <c:formatCode>General</c:formatCode>
                <c:ptCount val="10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B-4987-940E-99C4899A2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66360"/>
        <c:axId val="1223574680"/>
      </c:scatterChart>
      <c:valAx>
        <c:axId val="122356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74680"/>
        <c:crosses val="autoZero"/>
        <c:crossBetween val="midCat"/>
      </c:valAx>
      <c:valAx>
        <c:axId val="122357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66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2.4.19'!$C$164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2.4.19'!$C$165:$C$270</c:f>
              <c:numCache>
                <c:formatCode>General</c:formatCode>
                <c:ptCount val="10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6-4785-9ED2-7F43D8C06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4250424"/>
        <c:axId val="264241272"/>
      </c:barChart>
      <c:catAx>
        <c:axId val="26425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241272"/>
        <c:crosses val="autoZero"/>
        <c:auto val="1"/>
        <c:lblAlgn val="ctr"/>
        <c:lblOffset val="100"/>
        <c:noMultiLvlLbl val="0"/>
      </c:catAx>
      <c:valAx>
        <c:axId val="26424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2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2.18.19'!$C$56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2.18.19'!$C$57:$C$164</c:f>
              <c:numCache>
                <c:formatCode>General</c:formatCode>
                <c:ptCount val="10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D4-43E4-9ABF-FA73D2609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162024"/>
        <c:axId val="318163688"/>
      </c:scatterChart>
      <c:valAx>
        <c:axId val="31816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63688"/>
        <c:crosses val="autoZero"/>
        <c:crossBetween val="midCat"/>
      </c:valAx>
      <c:valAx>
        <c:axId val="31816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62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2.18.19'!$C$166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2.18.19'!$C$167:$C$274</c:f>
              <c:numCache>
                <c:formatCode>General</c:formatCode>
                <c:ptCount val="10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4-42AD-9ED4-2DAAEA5FD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579752"/>
        <c:axId val="335589736"/>
      </c:barChart>
      <c:catAx>
        <c:axId val="335579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89736"/>
        <c:crosses val="autoZero"/>
        <c:auto val="1"/>
        <c:lblAlgn val="ctr"/>
        <c:lblOffset val="100"/>
        <c:noMultiLvlLbl val="0"/>
      </c:catAx>
      <c:valAx>
        <c:axId val="33558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7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2.25.19'!$C$57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2.25.19'!$C$58:$C$166</c:f>
              <c:numCache>
                <c:formatCode>General</c:formatCode>
                <c:ptCount val="10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1-4172-A880-0A29A3D5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93895"/>
        <c:axId val="2019906375"/>
      </c:scatterChart>
      <c:valAx>
        <c:axId val="2019893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06375"/>
        <c:crosses val="autoZero"/>
        <c:crossBetween val="midCat"/>
      </c:valAx>
      <c:valAx>
        <c:axId val="2019906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93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2.25.19'!$C$168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2.25.19'!$C$169:$C$277</c:f>
              <c:numCache>
                <c:formatCode>General</c:formatCode>
                <c:ptCount val="10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4-49E1-8104-00C0C73DA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0969000"/>
        <c:axId val="1500961512"/>
      </c:barChart>
      <c:catAx>
        <c:axId val="1500969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961512"/>
        <c:crosses val="autoZero"/>
        <c:auto val="1"/>
        <c:lblAlgn val="ctr"/>
        <c:lblOffset val="100"/>
        <c:noMultiLvlLbl val="0"/>
      </c:catAx>
      <c:valAx>
        <c:axId val="150096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96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3.4.19'!$C$57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3.4.19'!$C$58:$C$167</c:f>
              <c:numCache>
                <c:formatCode>General</c:formatCode>
                <c:ptCount val="11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D-4DB5-94DA-F35C2B700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5815"/>
        <c:axId val="1047830344"/>
      </c:scatterChart>
      <c:valAx>
        <c:axId val="124265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830344"/>
        <c:crosses val="autoZero"/>
        <c:crossBetween val="midCat"/>
      </c:valAx>
      <c:valAx>
        <c:axId val="104783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65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3.4.19'!$C$169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3.4.19'!$C$170:$C$279</c:f>
              <c:numCache>
                <c:formatCode>General</c:formatCode>
                <c:ptCount val="11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F-4E6A-93BA-21F6B0A0C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5637511"/>
        <c:axId val="385629191"/>
      </c:barChart>
      <c:catAx>
        <c:axId val="385637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29191"/>
        <c:crosses val="autoZero"/>
        <c:auto val="1"/>
        <c:lblAlgn val="ctr"/>
        <c:lblOffset val="100"/>
        <c:noMultiLvlLbl val="0"/>
      </c:catAx>
      <c:valAx>
        <c:axId val="385629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37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3.18.19'!$C$57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3.18.19'!$C$58:$C$168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D-46E6-B6B6-593F59661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44199"/>
        <c:axId val="698038791"/>
      </c:scatterChart>
      <c:valAx>
        <c:axId val="698044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38791"/>
        <c:crosses val="autoZero"/>
        <c:crossBetween val="midCat"/>
      </c:valAx>
      <c:valAx>
        <c:axId val="698038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44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3.18.19'!$C$170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3.18.19'!$C$171:$C$281</c:f>
              <c:numCache>
                <c:formatCode>General</c:formatCode>
                <c:ptCount val="11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D-46DD-9167-DA787597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525160"/>
        <c:axId val="655516008"/>
      </c:barChart>
      <c:catAx>
        <c:axId val="655525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16008"/>
        <c:crosses val="autoZero"/>
        <c:auto val="1"/>
        <c:lblAlgn val="ctr"/>
        <c:lblOffset val="100"/>
        <c:noMultiLvlLbl val="0"/>
      </c:catAx>
      <c:valAx>
        <c:axId val="65551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2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3.25.19'!$C$171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3.25.19'!$C$172:$C$283</c:f>
              <c:numCache>
                <c:formatCode>General</c:formatCode>
                <c:ptCount val="11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B-40A9-9AA9-39C510F39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0875816"/>
        <c:axId val="1220873736"/>
      </c:barChart>
      <c:catAx>
        <c:axId val="1220875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73736"/>
        <c:crosses val="autoZero"/>
        <c:auto val="1"/>
        <c:lblAlgn val="ctr"/>
        <c:lblOffset val="100"/>
        <c:noMultiLvlLbl val="0"/>
      </c:catAx>
      <c:valAx>
        <c:axId val="122087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7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3.25.19'!$C$57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3.25.19'!$C$58:$C$169</c:f>
              <c:numCache>
                <c:formatCode>General</c:formatCode>
                <c:ptCount val="11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59-4665-96AC-16885867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817111"/>
        <c:axId val="1434827511"/>
      </c:scatterChart>
      <c:valAx>
        <c:axId val="1434817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27511"/>
        <c:crosses val="autoZero"/>
        <c:crossBetween val="midCat"/>
      </c:valAx>
      <c:valAx>
        <c:axId val="1434827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17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4.1.19'!$C$57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4.1.19'!$C$58:$C$170</c:f>
              <c:numCache>
                <c:formatCode>General</c:formatCode>
                <c:ptCount val="11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2-4583-8D00-708E99045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105687"/>
        <c:axId val="301111511"/>
      </c:scatterChart>
      <c:valAx>
        <c:axId val="301105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11511"/>
        <c:crosses val="autoZero"/>
        <c:crossBetween val="midCat"/>
      </c:valAx>
      <c:valAx>
        <c:axId val="301111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05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4.1.19'!$C$172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4.1.19'!$C$173:$C$285</c:f>
              <c:numCache>
                <c:formatCode>General</c:formatCode>
                <c:ptCount val="11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7-475C-9FEE-CD5D93948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1260423"/>
        <c:axId val="1421263751"/>
      </c:barChart>
      <c:catAx>
        <c:axId val="1421260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263751"/>
        <c:crosses val="autoZero"/>
        <c:auto val="1"/>
        <c:lblAlgn val="ctr"/>
        <c:lblOffset val="100"/>
        <c:noMultiLvlLbl val="0"/>
      </c:catAx>
      <c:valAx>
        <c:axId val="1421263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260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4.8.19'!$C$57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4.8.19'!$C$58:$C$171</c:f>
              <c:numCache>
                <c:formatCode>General</c:formatCode>
                <c:ptCount val="11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3-4E73-8897-D92ED556A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605319"/>
        <c:axId val="817606151"/>
      </c:scatterChart>
      <c:valAx>
        <c:axId val="817605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606151"/>
        <c:crosses val="autoZero"/>
        <c:crossBetween val="midCat"/>
      </c:valAx>
      <c:valAx>
        <c:axId val="817606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605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4.8.19'!$C$173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4.8.19'!$C$174:$C$287</c:f>
              <c:numCache>
                <c:formatCode>General</c:formatCode>
                <c:ptCount val="11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6-4582-8171-AD776C30F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53608"/>
        <c:axId val="39750696"/>
      </c:barChart>
      <c:catAx>
        <c:axId val="39753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0696"/>
        <c:crosses val="autoZero"/>
        <c:auto val="1"/>
        <c:lblAlgn val="ctr"/>
        <c:lblOffset val="100"/>
        <c:noMultiLvlLbl val="0"/>
      </c:catAx>
      <c:valAx>
        <c:axId val="3975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4.15.19'!$C$57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4.15.19'!$C$58:$C$172</c:f>
              <c:numCache>
                <c:formatCode>General</c:formatCode>
                <c:ptCount val="11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55-4709-BAAC-D2479512A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254247"/>
        <c:axId val="521255495"/>
      </c:scatterChart>
      <c:valAx>
        <c:axId val="521254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55495"/>
        <c:crosses val="autoZero"/>
        <c:crossBetween val="midCat"/>
      </c:valAx>
      <c:valAx>
        <c:axId val="521255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54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4.15.19'!$C$174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4.15.19'!$C$175:$C$289</c:f>
              <c:numCache>
                <c:formatCode>General</c:formatCode>
                <c:ptCount val="11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F-40BD-887D-3739A31A7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9845367"/>
        <c:axId val="1919846199"/>
      </c:barChart>
      <c:catAx>
        <c:axId val="1919845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46199"/>
        <c:crosses val="autoZero"/>
        <c:auto val="1"/>
        <c:lblAlgn val="ctr"/>
        <c:lblOffset val="100"/>
        <c:noMultiLvlLbl val="0"/>
      </c:catAx>
      <c:valAx>
        <c:axId val="1919846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45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4.22.19'!$C$175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4.22.19'!$C$176:$C$291</c:f>
              <c:numCache>
                <c:formatCode>General</c:formatCode>
                <c:ptCount val="116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B-46DA-ADAD-312EB2043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3895447"/>
        <c:axId val="1183903351"/>
      </c:barChart>
      <c:catAx>
        <c:axId val="1183895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903351"/>
        <c:crosses val="autoZero"/>
        <c:auto val="1"/>
        <c:lblAlgn val="ctr"/>
        <c:lblOffset val="100"/>
        <c:noMultiLvlLbl val="0"/>
      </c:catAx>
      <c:valAx>
        <c:axId val="1183903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95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4.22.19'!$C$57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4.22.19'!$C$58:$C$173</c:f>
              <c:numCache>
                <c:formatCode>General</c:formatCode>
                <c:ptCount val="116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1D-48A9-B5C8-09BD23AC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79736"/>
        <c:axId val="922992216"/>
      </c:scatterChart>
      <c:valAx>
        <c:axId val="922979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92216"/>
        <c:crosses val="autoZero"/>
        <c:crossBetween val="midCat"/>
      </c:valAx>
      <c:valAx>
        <c:axId val="92299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79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4.29.19'!$C$57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4.29.19'!$C$58:$C$174</c:f>
              <c:numCache>
                <c:formatCode>General</c:formatCode>
                <c:ptCount val="11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0-4746-A7E2-56C4BC1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953272"/>
        <c:axId val="1842974488"/>
      </c:scatterChart>
      <c:valAx>
        <c:axId val="184295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74488"/>
        <c:crosses val="autoZero"/>
        <c:crossBetween val="midCat"/>
      </c:valAx>
      <c:valAx>
        <c:axId val="18429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53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4.29.19'!$C$176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4.29.19'!$C$177:$C$293</c:f>
              <c:numCache>
                <c:formatCode>General</c:formatCode>
                <c:ptCount val="11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4-4304-84EB-AB57A03F7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762584"/>
        <c:axId val="128754680"/>
      </c:barChart>
      <c:catAx>
        <c:axId val="12876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4680"/>
        <c:crosses val="autoZero"/>
        <c:auto val="1"/>
        <c:lblAlgn val="ctr"/>
        <c:lblOffset val="100"/>
        <c:noMultiLvlLbl val="0"/>
      </c:catAx>
      <c:valAx>
        <c:axId val="12875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5.6.19'!$C$57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5.6.19'!$C$58:$C$176</c:f>
              <c:numCache>
                <c:formatCode>General</c:formatCode>
                <c:ptCount val="11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1-47EE-A4DD-2574D32A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762680"/>
        <c:axId val="1933769336"/>
      </c:scatterChart>
      <c:valAx>
        <c:axId val="1933762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769336"/>
        <c:crosses val="autoZero"/>
        <c:crossBetween val="midCat"/>
      </c:valAx>
      <c:valAx>
        <c:axId val="193376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762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5.6.19'!$C$177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5.6.19'!$C$178:$C$295</c:f>
              <c:numCache>
                <c:formatCode>General</c:formatCode>
                <c:ptCount val="11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6-4773-AAE2-693A7168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3770584"/>
        <c:axId val="1933763928"/>
      </c:barChart>
      <c:catAx>
        <c:axId val="1933770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763928"/>
        <c:crosses val="autoZero"/>
        <c:auto val="1"/>
        <c:lblAlgn val="ctr"/>
        <c:lblOffset val="100"/>
        <c:noMultiLvlLbl val="0"/>
      </c:catAx>
      <c:valAx>
        <c:axId val="193376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77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5.13.19'!$C$178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5.13.19'!$C$179:$C$297</c:f>
              <c:numCache>
                <c:formatCode>General</c:formatCode>
                <c:ptCount val="11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C-43B0-A68D-B45B517B9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1792455"/>
        <c:axId val="1411790791"/>
      </c:barChart>
      <c:catAx>
        <c:axId val="1411792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90791"/>
        <c:crosses val="autoZero"/>
        <c:auto val="1"/>
        <c:lblAlgn val="ctr"/>
        <c:lblOffset val="100"/>
        <c:noMultiLvlLbl val="0"/>
      </c:catAx>
      <c:valAx>
        <c:axId val="1411790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92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5.13.19'!$C$57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5.13.19'!$C$58:$C$176</c:f>
              <c:numCache>
                <c:formatCode>General</c:formatCode>
                <c:ptCount val="11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3-43AB-AF4F-799361790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866760"/>
        <c:axId val="1266876328"/>
      </c:scatterChart>
      <c:valAx>
        <c:axId val="126686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76328"/>
        <c:crosses val="autoZero"/>
        <c:crossBetween val="midCat"/>
      </c:valAx>
      <c:valAx>
        <c:axId val="12668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6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5.20.19'!$C$57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5.20.19'!$C$58:$C$177</c:f>
              <c:numCache>
                <c:formatCode>General</c:formatCode>
                <c:ptCount val="12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CF-49FA-A82C-22CA7A23B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80535"/>
        <c:axId val="2077284279"/>
      </c:scatterChart>
      <c:valAx>
        <c:axId val="2077280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284279"/>
        <c:crosses val="autoZero"/>
        <c:crossBetween val="midCat"/>
      </c:valAx>
      <c:valAx>
        <c:axId val="2077284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280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5.20.19'!$C$179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5.20.19'!$C$180:$C$299</c:f>
              <c:numCache>
                <c:formatCode>General</c:formatCode>
                <c:ptCount val="12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A-4D09-9E0D-1DB012F20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4807479"/>
        <c:axId val="1384802487"/>
      </c:barChart>
      <c:catAx>
        <c:axId val="1384807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802487"/>
        <c:crosses val="autoZero"/>
        <c:auto val="1"/>
        <c:lblAlgn val="ctr"/>
        <c:lblOffset val="100"/>
        <c:noMultiLvlLbl val="0"/>
      </c:catAx>
      <c:valAx>
        <c:axId val="1384802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807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6.3.19'!$C$57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6.3.19'!$C$58:$C$179</c:f>
              <c:numCache>
                <c:formatCode>General</c:formatCode>
                <c:ptCount val="12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DC-40B6-9C06-02E3FCBB7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261495"/>
        <c:axId val="716274807"/>
      </c:scatterChart>
      <c:valAx>
        <c:axId val="716261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74807"/>
        <c:crosses val="autoZero"/>
        <c:crossBetween val="midCat"/>
      </c:valAx>
      <c:valAx>
        <c:axId val="716274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61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6.3.19'!$C$182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6.3.19'!$C$183:$C$304</c:f>
              <c:numCache>
                <c:formatCode>General</c:formatCode>
                <c:ptCount val="12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A-4A66-A838-271E04E91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275175"/>
        <c:axId val="1803276423"/>
      </c:barChart>
      <c:catAx>
        <c:axId val="1803275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76423"/>
        <c:crosses val="autoZero"/>
        <c:auto val="1"/>
        <c:lblAlgn val="ctr"/>
        <c:lblOffset val="100"/>
        <c:noMultiLvlLbl val="0"/>
      </c:catAx>
      <c:valAx>
        <c:axId val="1803276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75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6.10.19'!$C$57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6.10.19'!$C$58:$C$180</c:f>
              <c:numCache>
                <c:formatCode>General</c:formatCode>
                <c:ptCount val="123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A2-4551-81BE-657BBD87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246680"/>
        <c:axId val="1744249176"/>
      </c:scatterChart>
      <c:valAx>
        <c:axId val="174424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49176"/>
        <c:crosses val="autoZero"/>
        <c:crossBetween val="midCat"/>
      </c:valAx>
      <c:valAx>
        <c:axId val="17442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4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6.10.19'!$C$184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6.10.19'!$C$185:$C$307</c:f>
              <c:numCache>
                <c:formatCode>General</c:formatCode>
                <c:ptCount val="123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B-4CB3-8AF7-F367C3909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6849688"/>
        <c:axId val="776856344"/>
      </c:barChart>
      <c:catAx>
        <c:axId val="776849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56344"/>
        <c:crosses val="autoZero"/>
        <c:auto val="1"/>
        <c:lblAlgn val="ctr"/>
        <c:lblOffset val="100"/>
        <c:noMultiLvlLbl val="0"/>
      </c:catAx>
      <c:valAx>
        <c:axId val="77685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4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6.17.19'!$C$57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6.17.19'!$C$58:$C$181</c:f>
              <c:numCache>
                <c:formatCode>General</c:formatCode>
                <c:ptCount val="124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59-46FC-AD82-656F9C0C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326951"/>
        <c:axId val="1126332359"/>
      </c:scatterChart>
      <c:valAx>
        <c:axId val="1126326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32359"/>
        <c:crosses val="autoZero"/>
        <c:crossBetween val="midCat"/>
      </c:valAx>
      <c:valAx>
        <c:axId val="1126332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26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6.17.19'!$C$184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6.17.19'!$C$185:$C$308</c:f>
              <c:numCache>
                <c:formatCode>General</c:formatCode>
                <c:ptCount val="124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0-42BD-B437-511461393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4372024"/>
        <c:axId val="614365784"/>
      </c:barChart>
      <c:catAx>
        <c:axId val="614372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65784"/>
        <c:crosses val="autoZero"/>
        <c:auto val="1"/>
        <c:lblAlgn val="ctr"/>
        <c:lblOffset val="100"/>
        <c:noMultiLvlLbl val="0"/>
      </c:catAx>
      <c:valAx>
        <c:axId val="61436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7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6.24.19'!$C$187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6.24.19'!$C$188:$C$312</c:f>
              <c:numCache>
                <c:formatCode>General</c:formatCode>
                <c:ptCount val="12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7-489B-B9BB-F0DE7A512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538568"/>
        <c:axId val="1965522344"/>
      </c:barChart>
      <c:catAx>
        <c:axId val="196553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22344"/>
        <c:crosses val="autoZero"/>
        <c:auto val="1"/>
        <c:lblAlgn val="ctr"/>
        <c:lblOffset val="100"/>
        <c:noMultiLvlLbl val="0"/>
      </c:catAx>
      <c:valAx>
        <c:axId val="196552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3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6.24.19'!$C$57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6.24.19'!$C$58:$C$182</c:f>
              <c:numCache>
                <c:formatCode>General</c:formatCode>
                <c:ptCount val="12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7-449F-BB0A-091F814BF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42407"/>
        <c:axId val="315943239"/>
      </c:scatterChart>
      <c:valAx>
        <c:axId val="315942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43239"/>
        <c:crosses val="autoZero"/>
        <c:crossBetween val="midCat"/>
      </c:valAx>
      <c:valAx>
        <c:axId val="315943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42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6.24.19'!$C$187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6.24.19'!$C$188:$C$312</c:f>
              <c:numCache>
                <c:formatCode>General</c:formatCode>
                <c:ptCount val="125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F-405C-8C77-CFAEA1987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538568"/>
        <c:axId val="1965522344"/>
      </c:barChart>
      <c:catAx>
        <c:axId val="196553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22344"/>
        <c:crosses val="autoZero"/>
        <c:auto val="1"/>
        <c:lblAlgn val="ctr"/>
        <c:lblOffset val="100"/>
        <c:noMultiLvlLbl val="0"/>
      </c:catAx>
      <c:valAx>
        <c:axId val="196552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3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6.24.19'!$C$57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6.24.19'!$C$58:$C$182</c:f>
              <c:numCache>
                <c:formatCode>General</c:formatCode>
                <c:ptCount val="125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7-46E0-85C6-2BF5EC084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42407"/>
        <c:axId val="315943239"/>
      </c:scatterChart>
      <c:valAx>
        <c:axId val="315942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43239"/>
        <c:crosses val="autoZero"/>
        <c:crossBetween val="midCat"/>
      </c:valAx>
      <c:valAx>
        <c:axId val="315943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42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7.8.19'!$C$57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7.8.19'!$C$58:$C$184</c:f>
              <c:numCache>
                <c:formatCode>General</c:formatCode>
                <c:ptCount val="127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  <c:pt idx="125">
                  <c:v>6</c:v>
                </c:pt>
                <c:pt idx="126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C-4315-96AF-81778C84B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557864"/>
        <c:axId val="924564520"/>
      </c:scatterChart>
      <c:valAx>
        <c:axId val="92455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64520"/>
        <c:crosses val="autoZero"/>
        <c:crossBetween val="midCat"/>
      </c:valAx>
      <c:valAx>
        <c:axId val="92456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57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7.8.19'!$C$187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7.8.19'!$C$188:$C$314</c:f>
              <c:numCache>
                <c:formatCode>General</c:formatCode>
                <c:ptCount val="127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  <c:pt idx="125">
                  <c:v>1037</c:v>
                </c:pt>
                <c:pt idx="126">
                  <c:v>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6-4372-A0F6-DF52144F2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8956343"/>
        <c:axId val="1528965079"/>
      </c:barChart>
      <c:catAx>
        <c:axId val="1528956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965079"/>
        <c:crosses val="autoZero"/>
        <c:auto val="1"/>
        <c:lblAlgn val="ctr"/>
        <c:lblOffset val="100"/>
        <c:noMultiLvlLbl val="0"/>
      </c:catAx>
      <c:valAx>
        <c:axId val="1528965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956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7.15.19'!$C$57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7.15.19'!$C$58:$C$185</c:f>
              <c:numCache>
                <c:formatCode>General</c:formatCode>
                <c:ptCount val="12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  <c:pt idx="125">
                  <c:v>6</c:v>
                </c:pt>
                <c:pt idx="126">
                  <c:v>12</c:v>
                </c:pt>
                <c:pt idx="127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83-42AE-BF96-21C17A045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0599"/>
        <c:axId val="122213495"/>
      </c:scatterChart>
      <c:valAx>
        <c:axId val="122200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3495"/>
        <c:crosses val="autoZero"/>
        <c:crossBetween val="midCat"/>
      </c:valAx>
      <c:valAx>
        <c:axId val="122213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0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7.15.19'!$C$191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7.15.19'!$C$192:$C$319</c:f>
              <c:numCache>
                <c:formatCode>General</c:formatCode>
                <c:ptCount val="12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  <c:pt idx="125">
                  <c:v>1037</c:v>
                </c:pt>
                <c:pt idx="126">
                  <c:v>1049</c:v>
                </c:pt>
                <c:pt idx="127">
                  <c:v>1071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4-4C73-8687-8E7898DBA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4112904"/>
        <c:axId val="1064108744"/>
      </c:barChart>
      <c:catAx>
        <c:axId val="1064112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08744"/>
        <c:crosses val="autoZero"/>
        <c:auto val="1"/>
        <c:lblAlgn val="ctr"/>
        <c:lblOffset val="100"/>
        <c:noMultiLvlLbl val="0"/>
      </c:catAx>
      <c:valAx>
        <c:axId val="106410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1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7.15.19'!$C$57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7.15.19'!$C$58:$C$185</c:f>
              <c:numCache>
                <c:formatCode>General</c:formatCode>
                <c:ptCount val="128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  <c:pt idx="125">
                  <c:v>6</c:v>
                </c:pt>
                <c:pt idx="126">
                  <c:v>12</c:v>
                </c:pt>
                <c:pt idx="127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38-4A23-AD01-616EB7FDA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0599"/>
        <c:axId val="122213495"/>
      </c:scatterChart>
      <c:valAx>
        <c:axId val="122200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3495"/>
        <c:crosses val="autoZero"/>
        <c:crossBetween val="midCat"/>
      </c:valAx>
      <c:valAx>
        <c:axId val="122213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0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7.15.19'!$C$191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7.15.19'!$C$192:$C$319</c:f>
              <c:numCache>
                <c:formatCode>General</c:formatCode>
                <c:ptCount val="128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  <c:pt idx="125">
                  <c:v>1037</c:v>
                </c:pt>
                <c:pt idx="126">
                  <c:v>1049</c:v>
                </c:pt>
                <c:pt idx="127">
                  <c:v>1071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E-4CC8-805E-C357DE8D2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4112904"/>
        <c:axId val="1064108744"/>
      </c:barChart>
      <c:catAx>
        <c:axId val="1064112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08744"/>
        <c:crosses val="autoZero"/>
        <c:auto val="1"/>
        <c:lblAlgn val="ctr"/>
        <c:lblOffset val="100"/>
        <c:noMultiLvlLbl val="0"/>
      </c:catAx>
      <c:valAx>
        <c:axId val="106410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1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7.22.19'!$C$57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7.22.19'!$C$58:$C$186</c:f>
              <c:numCache>
                <c:formatCode>General</c:formatCode>
                <c:ptCount val="129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  <c:pt idx="125">
                  <c:v>6</c:v>
                </c:pt>
                <c:pt idx="126">
                  <c:v>12</c:v>
                </c:pt>
                <c:pt idx="127">
                  <c:v>22</c:v>
                </c:pt>
                <c:pt idx="128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EB-4514-BB3F-D3CF5EB79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00743"/>
        <c:axId val="138494087"/>
      </c:scatterChart>
      <c:valAx>
        <c:axId val="138500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4087"/>
        <c:crosses val="autoZero"/>
        <c:crossBetween val="midCat"/>
      </c:valAx>
      <c:valAx>
        <c:axId val="138494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0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7.22.19'!$C$191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7.22.19'!$C$192:$C$320</c:f>
              <c:numCache>
                <c:formatCode>General</c:formatCode>
                <c:ptCount val="129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  <c:pt idx="125">
                  <c:v>1037</c:v>
                </c:pt>
                <c:pt idx="126">
                  <c:v>1049</c:v>
                </c:pt>
                <c:pt idx="127">
                  <c:v>1071</c:v>
                </c:pt>
                <c:pt idx="128">
                  <c:v>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1-4428-8E75-29B4BE118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0636407"/>
        <c:axId val="1720644311"/>
      </c:barChart>
      <c:catAx>
        <c:axId val="1720636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44311"/>
        <c:crosses val="autoZero"/>
        <c:auto val="1"/>
        <c:lblAlgn val="ctr"/>
        <c:lblOffset val="100"/>
        <c:noMultiLvlLbl val="0"/>
      </c:catAx>
      <c:valAx>
        <c:axId val="1720644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36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7.29.19'!$C$57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7.29.19'!$C$58:$C$187</c:f>
              <c:numCache>
                <c:formatCode>General</c:formatCode>
                <c:ptCount val="130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  <c:pt idx="125">
                  <c:v>6</c:v>
                </c:pt>
                <c:pt idx="126">
                  <c:v>12</c:v>
                </c:pt>
                <c:pt idx="127">
                  <c:v>22</c:v>
                </c:pt>
                <c:pt idx="128">
                  <c:v>28</c:v>
                </c:pt>
                <c:pt idx="129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F-4646-AB1A-0FEFA2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932760"/>
        <c:axId val="372955640"/>
      </c:scatterChart>
      <c:valAx>
        <c:axId val="37293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955640"/>
        <c:crosses val="autoZero"/>
        <c:crossBetween val="midCat"/>
      </c:valAx>
      <c:valAx>
        <c:axId val="37295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932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7.29.19'!$C$191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7.29.19'!$C$192:$C$321</c:f>
              <c:numCache>
                <c:formatCode>General</c:formatCode>
                <c:ptCount val="13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  <c:pt idx="125">
                  <c:v>1037</c:v>
                </c:pt>
                <c:pt idx="126">
                  <c:v>1049</c:v>
                </c:pt>
                <c:pt idx="127">
                  <c:v>1071</c:v>
                </c:pt>
                <c:pt idx="128">
                  <c:v>1099</c:v>
                </c:pt>
                <c:pt idx="129">
                  <c:v>1131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9-43D9-9FEF-9E08F229F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899895"/>
        <c:axId val="309901143"/>
      </c:barChart>
      <c:catAx>
        <c:axId val="309899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01143"/>
        <c:crosses val="autoZero"/>
        <c:auto val="1"/>
        <c:lblAlgn val="ctr"/>
        <c:lblOffset val="100"/>
        <c:noMultiLvlLbl val="0"/>
      </c:catAx>
      <c:valAx>
        <c:axId val="309901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99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8.5.19'!$C$57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8.5.19'!$C$58:$C$188</c:f>
              <c:numCache>
                <c:formatCode>General</c:formatCode>
                <c:ptCount val="131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  <c:pt idx="125">
                  <c:v>6</c:v>
                </c:pt>
                <c:pt idx="126">
                  <c:v>12</c:v>
                </c:pt>
                <c:pt idx="127">
                  <c:v>22</c:v>
                </c:pt>
                <c:pt idx="128">
                  <c:v>28</c:v>
                </c:pt>
                <c:pt idx="129">
                  <c:v>32</c:v>
                </c:pt>
                <c:pt idx="130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DB-45EF-8AC6-C082587D3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307944"/>
        <c:axId val="784320424"/>
      </c:scatterChart>
      <c:valAx>
        <c:axId val="784307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20424"/>
        <c:crosses val="autoZero"/>
        <c:crossBetween val="midCat"/>
      </c:valAx>
      <c:valAx>
        <c:axId val="78432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07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8.5.19'!$C$191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8.5.19'!$C$192:$C$322</c:f>
              <c:numCache>
                <c:formatCode>General</c:formatCode>
                <c:ptCount val="131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  <c:pt idx="125">
                  <c:v>1037</c:v>
                </c:pt>
                <c:pt idx="126">
                  <c:v>1049</c:v>
                </c:pt>
                <c:pt idx="127">
                  <c:v>1071</c:v>
                </c:pt>
                <c:pt idx="128">
                  <c:v>1099</c:v>
                </c:pt>
                <c:pt idx="129">
                  <c:v>1131</c:v>
                </c:pt>
                <c:pt idx="130">
                  <c:v>1173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8-4D59-A210-0706FF75F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1177960"/>
        <c:axId val="291177544"/>
      </c:barChart>
      <c:catAx>
        <c:axId val="291177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77544"/>
        <c:crosses val="autoZero"/>
        <c:auto val="1"/>
        <c:lblAlgn val="ctr"/>
        <c:lblOffset val="100"/>
        <c:noMultiLvlLbl val="0"/>
      </c:catAx>
      <c:valAx>
        <c:axId val="29117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7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'Week of 8.12.19'!$C$57</c:f>
              <c:strCache>
                <c:ptCount val="1"/>
                <c:pt idx="0">
                  <c:v>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'Week of 8.12.19'!$C$58:$C$189</c:f>
              <c:numCache>
                <c:formatCode>General</c:formatCode>
                <c:ptCount val="132"/>
                <c:pt idx="0">
                  <c:v>1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7</c:v>
                </c:pt>
                <c:pt idx="7">
                  <c:v>7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9</c:v>
                </c:pt>
                <c:pt idx="14">
                  <c:v>12</c:v>
                </c:pt>
                <c:pt idx="15">
                  <c:v>18</c:v>
                </c:pt>
                <c:pt idx="16">
                  <c:v>4</c:v>
                </c:pt>
                <c:pt idx="17">
                  <c:v>10</c:v>
                </c:pt>
                <c:pt idx="18">
                  <c:v>18</c:v>
                </c:pt>
                <c:pt idx="19">
                  <c:v>15</c:v>
                </c:pt>
                <c:pt idx="20">
                  <c:v>6</c:v>
                </c:pt>
                <c:pt idx="21">
                  <c:v>5</c:v>
                </c:pt>
                <c:pt idx="22">
                  <c:v>15</c:v>
                </c:pt>
                <c:pt idx="23">
                  <c:v>15</c:v>
                </c:pt>
                <c:pt idx="24">
                  <c:v>9</c:v>
                </c:pt>
                <c:pt idx="25">
                  <c:v>13</c:v>
                </c:pt>
                <c:pt idx="26">
                  <c:v>4</c:v>
                </c:pt>
                <c:pt idx="27">
                  <c:v>13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13</c:v>
                </c:pt>
                <c:pt idx="32">
                  <c:v>19</c:v>
                </c:pt>
                <c:pt idx="33">
                  <c:v>26</c:v>
                </c:pt>
                <c:pt idx="34">
                  <c:v>10</c:v>
                </c:pt>
                <c:pt idx="35">
                  <c:v>8</c:v>
                </c:pt>
                <c:pt idx="36">
                  <c:v>5</c:v>
                </c:pt>
                <c:pt idx="37">
                  <c:v>23</c:v>
                </c:pt>
                <c:pt idx="38">
                  <c:v>22</c:v>
                </c:pt>
                <c:pt idx="39">
                  <c:v>18</c:v>
                </c:pt>
                <c:pt idx="40">
                  <c:v>7</c:v>
                </c:pt>
                <c:pt idx="41">
                  <c:v>11</c:v>
                </c:pt>
                <c:pt idx="42">
                  <c:v>4</c:v>
                </c:pt>
                <c:pt idx="43">
                  <c:v>5</c:v>
                </c:pt>
                <c:pt idx="44">
                  <c:v>8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13</c:v>
                </c:pt>
                <c:pt idx="53">
                  <c:v>2</c:v>
                </c:pt>
                <c:pt idx="54">
                  <c:v>7</c:v>
                </c:pt>
                <c:pt idx="55">
                  <c:v>8</c:v>
                </c:pt>
                <c:pt idx="56">
                  <c:v>5</c:v>
                </c:pt>
                <c:pt idx="57">
                  <c:v>7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2</c:v>
                </c:pt>
                <c:pt idx="64">
                  <c:v>8</c:v>
                </c:pt>
                <c:pt idx="65">
                  <c:v>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11</c:v>
                </c:pt>
                <c:pt idx="76">
                  <c:v>3</c:v>
                </c:pt>
                <c:pt idx="77">
                  <c:v>2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3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7</c:v>
                </c:pt>
                <c:pt idx="90">
                  <c:v>13</c:v>
                </c:pt>
                <c:pt idx="91">
                  <c:v>1</c:v>
                </c:pt>
                <c:pt idx="92">
                  <c:v>3</c:v>
                </c:pt>
                <c:pt idx="93">
                  <c:v>6</c:v>
                </c:pt>
                <c:pt idx="94">
                  <c:v>7</c:v>
                </c:pt>
                <c:pt idx="95">
                  <c:v>4</c:v>
                </c:pt>
                <c:pt idx="96">
                  <c:v>11</c:v>
                </c:pt>
                <c:pt idx="97">
                  <c:v>5</c:v>
                </c:pt>
                <c:pt idx="98">
                  <c:v>14</c:v>
                </c:pt>
                <c:pt idx="99">
                  <c:v>14</c:v>
                </c:pt>
                <c:pt idx="100">
                  <c:v>11</c:v>
                </c:pt>
                <c:pt idx="101">
                  <c:v>8</c:v>
                </c:pt>
                <c:pt idx="102">
                  <c:v>9</c:v>
                </c:pt>
                <c:pt idx="103">
                  <c:v>2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7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5</c:v>
                </c:pt>
                <c:pt idx="112">
                  <c:v>37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12</c:v>
                </c:pt>
                <c:pt idx="117">
                  <c:v>8</c:v>
                </c:pt>
                <c:pt idx="118">
                  <c:v>9</c:v>
                </c:pt>
                <c:pt idx="119">
                  <c:v>15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15</c:v>
                </c:pt>
                <c:pt idx="124">
                  <c:v>6</c:v>
                </c:pt>
                <c:pt idx="125">
                  <c:v>6</c:v>
                </c:pt>
                <c:pt idx="126">
                  <c:v>12</c:v>
                </c:pt>
                <c:pt idx="127">
                  <c:v>22</c:v>
                </c:pt>
                <c:pt idx="128">
                  <c:v>28</c:v>
                </c:pt>
                <c:pt idx="129">
                  <c:v>32</c:v>
                </c:pt>
                <c:pt idx="130">
                  <c:v>42</c:v>
                </c:pt>
                <c:pt idx="131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FD-4343-8DE2-A6DBE5072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131336"/>
        <c:axId val="1821133416"/>
      </c:scatterChart>
      <c:valAx>
        <c:axId val="182113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33416"/>
        <c:crosses val="autoZero"/>
        <c:crossBetween val="midCat"/>
      </c:valAx>
      <c:valAx>
        <c:axId val="182113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13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'Week of 8.12.19'!$C$193</c:f>
              <c:strCache>
                <c:ptCount val="1"/>
                <c:pt idx="0">
                  <c:v>Participants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'Week of 8.12.19'!$C$194:$C$325</c:f>
              <c:numCache>
                <c:formatCode>General</c:formatCode>
                <c:ptCount val="132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31</c:v>
                </c:pt>
                <c:pt idx="4">
                  <c:v>43</c:v>
                </c:pt>
                <c:pt idx="5">
                  <c:v>56</c:v>
                </c:pt>
                <c:pt idx="6">
                  <c:v>63</c:v>
                </c:pt>
                <c:pt idx="7">
                  <c:v>70</c:v>
                </c:pt>
                <c:pt idx="8">
                  <c:v>84</c:v>
                </c:pt>
                <c:pt idx="9">
                  <c:v>100</c:v>
                </c:pt>
                <c:pt idx="10">
                  <c:v>114</c:v>
                </c:pt>
                <c:pt idx="11">
                  <c:v>131</c:v>
                </c:pt>
                <c:pt idx="12">
                  <c:v>145</c:v>
                </c:pt>
                <c:pt idx="13">
                  <c:v>154</c:v>
                </c:pt>
                <c:pt idx="14">
                  <c:v>166</c:v>
                </c:pt>
                <c:pt idx="15">
                  <c:v>185</c:v>
                </c:pt>
                <c:pt idx="16">
                  <c:v>189</c:v>
                </c:pt>
                <c:pt idx="17">
                  <c:v>199</c:v>
                </c:pt>
                <c:pt idx="18">
                  <c:v>217</c:v>
                </c:pt>
                <c:pt idx="19">
                  <c:v>233</c:v>
                </c:pt>
                <c:pt idx="20">
                  <c:v>239</c:v>
                </c:pt>
                <c:pt idx="21">
                  <c:v>244</c:v>
                </c:pt>
                <c:pt idx="22">
                  <c:v>260</c:v>
                </c:pt>
                <c:pt idx="23">
                  <c:v>276</c:v>
                </c:pt>
                <c:pt idx="24">
                  <c:v>286</c:v>
                </c:pt>
                <c:pt idx="25">
                  <c:v>299</c:v>
                </c:pt>
                <c:pt idx="26">
                  <c:v>303</c:v>
                </c:pt>
                <c:pt idx="27">
                  <c:v>316</c:v>
                </c:pt>
                <c:pt idx="28">
                  <c:v>322</c:v>
                </c:pt>
                <c:pt idx="29">
                  <c:v>330</c:v>
                </c:pt>
                <c:pt idx="30">
                  <c:v>335</c:v>
                </c:pt>
                <c:pt idx="31">
                  <c:v>348</c:v>
                </c:pt>
                <c:pt idx="32">
                  <c:v>367</c:v>
                </c:pt>
                <c:pt idx="33">
                  <c:v>392</c:v>
                </c:pt>
                <c:pt idx="34">
                  <c:v>402</c:v>
                </c:pt>
                <c:pt idx="35">
                  <c:v>410</c:v>
                </c:pt>
                <c:pt idx="36">
                  <c:v>415</c:v>
                </c:pt>
                <c:pt idx="37">
                  <c:v>438</c:v>
                </c:pt>
                <c:pt idx="38">
                  <c:v>460</c:v>
                </c:pt>
                <c:pt idx="39">
                  <c:v>478</c:v>
                </c:pt>
                <c:pt idx="40">
                  <c:v>486</c:v>
                </c:pt>
                <c:pt idx="41">
                  <c:v>497</c:v>
                </c:pt>
                <c:pt idx="42">
                  <c:v>501</c:v>
                </c:pt>
                <c:pt idx="43">
                  <c:v>506</c:v>
                </c:pt>
                <c:pt idx="44">
                  <c:v>514</c:v>
                </c:pt>
                <c:pt idx="45">
                  <c:v>521</c:v>
                </c:pt>
                <c:pt idx="46">
                  <c:v>531</c:v>
                </c:pt>
                <c:pt idx="47">
                  <c:v>534</c:v>
                </c:pt>
                <c:pt idx="48">
                  <c:v>541</c:v>
                </c:pt>
                <c:pt idx="49">
                  <c:v>546</c:v>
                </c:pt>
                <c:pt idx="50">
                  <c:v>549</c:v>
                </c:pt>
                <c:pt idx="51">
                  <c:v>553</c:v>
                </c:pt>
                <c:pt idx="52">
                  <c:v>566</c:v>
                </c:pt>
                <c:pt idx="53">
                  <c:v>568</c:v>
                </c:pt>
                <c:pt idx="54">
                  <c:v>575</c:v>
                </c:pt>
                <c:pt idx="55">
                  <c:v>574</c:v>
                </c:pt>
                <c:pt idx="56">
                  <c:v>578</c:v>
                </c:pt>
                <c:pt idx="57">
                  <c:v>584</c:v>
                </c:pt>
                <c:pt idx="58">
                  <c:v>587</c:v>
                </c:pt>
                <c:pt idx="59">
                  <c:v>592</c:v>
                </c:pt>
                <c:pt idx="60">
                  <c:v>595</c:v>
                </c:pt>
                <c:pt idx="61">
                  <c:v>601</c:v>
                </c:pt>
                <c:pt idx="62">
                  <c:v>610</c:v>
                </c:pt>
                <c:pt idx="63">
                  <c:v>612</c:v>
                </c:pt>
                <c:pt idx="64">
                  <c:v>620</c:v>
                </c:pt>
                <c:pt idx="65">
                  <c:v>625</c:v>
                </c:pt>
                <c:pt idx="66">
                  <c:v>627</c:v>
                </c:pt>
                <c:pt idx="67">
                  <c:v>632</c:v>
                </c:pt>
                <c:pt idx="68">
                  <c:v>634</c:v>
                </c:pt>
                <c:pt idx="69">
                  <c:v>638</c:v>
                </c:pt>
                <c:pt idx="70">
                  <c:v>644</c:v>
                </c:pt>
                <c:pt idx="71">
                  <c:v>652</c:v>
                </c:pt>
                <c:pt idx="72">
                  <c:v>655</c:v>
                </c:pt>
                <c:pt idx="73">
                  <c:v>660</c:v>
                </c:pt>
                <c:pt idx="74">
                  <c:v>663</c:v>
                </c:pt>
                <c:pt idx="75">
                  <c:v>674</c:v>
                </c:pt>
                <c:pt idx="76">
                  <c:v>677</c:v>
                </c:pt>
                <c:pt idx="77">
                  <c:v>679</c:v>
                </c:pt>
                <c:pt idx="78">
                  <c:v>683</c:v>
                </c:pt>
                <c:pt idx="79">
                  <c:v>689</c:v>
                </c:pt>
                <c:pt idx="80">
                  <c:v>696</c:v>
                </c:pt>
                <c:pt idx="81">
                  <c:v>697</c:v>
                </c:pt>
                <c:pt idx="82">
                  <c:v>700</c:v>
                </c:pt>
                <c:pt idx="83">
                  <c:v>702</c:v>
                </c:pt>
                <c:pt idx="84">
                  <c:v>709</c:v>
                </c:pt>
                <c:pt idx="85">
                  <c:v>712</c:v>
                </c:pt>
                <c:pt idx="86">
                  <c:v>718</c:v>
                </c:pt>
                <c:pt idx="87">
                  <c:v>726</c:v>
                </c:pt>
                <c:pt idx="88">
                  <c:v>734</c:v>
                </c:pt>
                <c:pt idx="89">
                  <c:v>741</c:v>
                </c:pt>
                <c:pt idx="90">
                  <c:v>754</c:v>
                </c:pt>
                <c:pt idx="91">
                  <c:v>755</c:v>
                </c:pt>
                <c:pt idx="92">
                  <c:v>758</c:v>
                </c:pt>
                <c:pt idx="93">
                  <c:v>764</c:v>
                </c:pt>
                <c:pt idx="94">
                  <c:v>771</c:v>
                </c:pt>
                <c:pt idx="95">
                  <c:v>775</c:v>
                </c:pt>
                <c:pt idx="96">
                  <c:v>786</c:v>
                </c:pt>
                <c:pt idx="97">
                  <c:v>791</c:v>
                </c:pt>
                <c:pt idx="98">
                  <c:v>805</c:v>
                </c:pt>
                <c:pt idx="99">
                  <c:v>819</c:v>
                </c:pt>
                <c:pt idx="100">
                  <c:v>830</c:v>
                </c:pt>
                <c:pt idx="101">
                  <c:v>838</c:v>
                </c:pt>
                <c:pt idx="102">
                  <c:v>847</c:v>
                </c:pt>
                <c:pt idx="103">
                  <c:v>849</c:v>
                </c:pt>
                <c:pt idx="104">
                  <c:v>851</c:v>
                </c:pt>
                <c:pt idx="105">
                  <c:v>858</c:v>
                </c:pt>
                <c:pt idx="106">
                  <c:v>863</c:v>
                </c:pt>
                <c:pt idx="107">
                  <c:v>870</c:v>
                </c:pt>
                <c:pt idx="108">
                  <c:v>872</c:v>
                </c:pt>
                <c:pt idx="109">
                  <c:v>881</c:v>
                </c:pt>
                <c:pt idx="110">
                  <c:v>888</c:v>
                </c:pt>
                <c:pt idx="111">
                  <c:v>893</c:v>
                </c:pt>
                <c:pt idx="112">
                  <c:v>930</c:v>
                </c:pt>
                <c:pt idx="113">
                  <c:v>938</c:v>
                </c:pt>
                <c:pt idx="114">
                  <c:v>948</c:v>
                </c:pt>
                <c:pt idx="115">
                  <c:v>956</c:v>
                </c:pt>
                <c:pt idx="116">
                  <c:v>968</c:v>
                </c:pt>
                <c:pt idx="117">
                  <c:v>976</c:v>
                </c:pt>
                <c:pt idx="118">
                  <c:v>985</c:v>
                </c:pt>
                <c:pt idx="119">
                  <c:v>1000</c:v>
                </c:pt>
                <c:pt idx="120">
                  <c:v>1001</c:v>
                </c:pt>
                <c:pt idx="121">
                  <c:v>1007</c:v>
                </c:pt>
                <c:pt idx="122">
                  <c:v>1010</c:v>
                </c:pt>
                <c:pt idx="123">
                  <c:v>1025</c:v>
                </c:pt>
                <c:pt idx="124">
                  <c:v>1031</c:v>
                </c:pt>
                <c:pt idx="125">
                  <c:v>1037</c:v>
                </c:pt>
                <c:pt idx="126">
                  <c:v>1049</c:v>
                </c:pt>
                <c:pt idx="127">
                  <c:v>1071</c:v>
                </c:pt>
                <c:pt idx="128">
                  <c:v>1099</c:v>
                </c:pt>
                <c:pt idx="129">
                  <c:v>1131</c:v>
                </c:pt>
                <c:pt idx="130">
                  <c:v>1173</c:v>
                </c:pt>
                <c:pt idx="131">
                  <c:v>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0-4B0D-AA9B-888D6A9B4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9886711"/>
        <c:axId val="1219875063"/>
      </c:barChart>
      <c:catAx>
        <c:axId val="1219886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75063"/>
        <c:crosses val="autoZero"/>
        <c:auto val="1"/>
        <c:lblAlgn val="ctr"/>
        <c:lblOffset val="100"/>
        <c:noMultiLvlLbl val="0"/>
      </c:catAx>
      <c:valAx>
        <c:axId val="1219875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886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4" Type="http://schemas.openxmlformats.org/officeDocument/2006/relationships/chart" Target="../charts/chart57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3.xml"/><Relationship Id="rId1" Type="http://schemas.openxmlformats.org/officeDocument/2006/relationships/chart" Target="../charts/chart10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5.xml"/><Relationship Id="rId1" Type="http://schemas.openxmlformats.org/officeDocument/2006/relationships/chart" Target="../charts/chart10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9.xml"/><Relationship Id="rId1" Type="http://schemas.openxmlformats.org/officeDocument/2006/relationships/chart" Target="../charts/chart108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7.xml"/><Relationship Id="rId1" Type="http://schemas.openxmlformats.org/officeDocument/2006/relationships/chart" Target="../charts/chart116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1.xml"/><Relationship Id="rId1" Type="http://schemas.openxmlformats.org/officeDocument/2006/relationships/chart" Target="../charts/chart120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3.xml"/><Relationship Id="rId1" Type="http://schemas.openxmlformats.org/officeDocument/2006/relationships/chart" Target="../charts/chart12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7.xml"/><Relationship Id="rId1" Type="http://schemas.openxmlformats.org/officeDocument/2006/relationships/chart" Target="../charts/chart126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9.xml"/><Relationship Id="rId1" Type="http://schemas.openxmlformats.org/officeDocument/2006/relationships/chart" Target="../charts/chart128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3.xml"/><Relationship Id="rId1" Type="http://schemas.openxmlformats.org/officeDocument/2006/relationships/chart" Target="../charts/chart132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5.xml"/><Relationship Id="rId1" Type="http://schemas.openxmlformats.org/officeDocument/2006/relationships/chart" Target="../charts/chart134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9.xml"/><Relationship Id="rId1" Type="http://schemas.openxmlformats.org/officeDocument/2006/relationships/chart" Target="../charts/chart138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1.xml"/><Relationship Id="rId1" Type="http://schemas.openxmlformats.org/officeDocument/2006/relationships/chart" Target="../charts/chart140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5.xml"/><Relationship Id="rId1" Type="http://schemas.openxmlformats.org/officeDocument/2006/relationships/chart" Target="../charts/chart14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7.xml"/><Relationship Id="rId1" Type="http://schemas.openxmlformats.org/officeDocument/2006/relationships/chart" Target="../charts/chart146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1.xml"/><Relationship Id="rId1" Type="http://schemas.openxmlformats.org/officeDocument/2006/relationships/chart" Target="../charts/chart150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3.xml"/><Relationship Id="rId1" Type="http://schemas.openxmlformats.org/officeDocument/2006/relationships/chart" Target="../charts/chart152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7.xml"/><Relationship Id="rId1" Type="http://schemas.openxmlformats.org/officeDocument/2006/relationships/chart" Target="../charts/chart156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9.xml"/><Relationship Id="rId1" Type="http://schemas.openxmlformats.org/officeDocument/2006/relationships/chart" Target="../charts/chart158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0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2.xml"/><Relationship Id="rId1" Type="http://schemas.openxmlformats.org/officeDocument/2006/relationships/chart" Target="../charts/chart161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6.xml"/><Relationship Id="rId1" Type="http://schemas.openxmlformats.org/officeDocument/2006/relationships/chart" Target="../charts/chart16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8.xml"/><Relationship Id="rId1" Type="http://schemas.openxmlformats.org/officeDocument/2006/relationships/chart" Target="../charts/chart167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2.xml"/><Relationship Id="rId1" Type="http://schemas.openxmlformats.org/officeDocument/2006/relationships/chart" Target="../charts/chart171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4.xml"/><Relationship Id="rId1" Type="http://schemas.openxmlformats.org/officeDocument/2006/relationships/chart" Target="../charts/chart173.xml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8.xml"/><Relationship Id="rId1" Type="http://schemas.openxmlformats.org/officeDocument/2006/relationships/chart" Target="../charts/chart177.xml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0.xml"/><Relationship Id="rId1" Type="http://schemas.openxmlformats.org/officeDocument/2006/relationships/chart" Target="../charts/chart179.xml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4.xml"/><Relationship Id="rId1" Type="http://schemas.openxmlformats.org/officeDocument/2006/relationships/chart" Target="../charts/chart183.xml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6.xml"/><Relationship Id="rId1" Type="http://schemas.openxmlformats.org/officeDocument/2006/relationships/chart" Target="../charts/chart185.xml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0.xml"/><Relationship Id="rId1" Type="http://schemas.openxmlformats.org/officeDocument/2006/relationships/chart" Target="../charts/chart189.xml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2.xml"/><Relationship Id="rId1" Type="http://schemas.openxmlformats.org/officeDocument/2006/relationships/chart" Target="../charts/chart191.xml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6.xml"/><Relationship Id="rId1" Type="http://schemas.openxmlformats.org/officeDocument/2006/relationships/chart" Target="../charts/chart195.xml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8.xml"/><Relationship Id="rId1" Type="http://schemas.openxmlformats.org/officeDocument/2006/relationships/chart" Target="../charts/chart197.xml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2.xml"/><Relationship Id="rId1" Type="http://schemas.openxmlformats.org/officeDocument/2006/relationships/chart" Target="../charts/chart201.xml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4.xml"/><Relationship Id="rId1" Type="http://schemas.openxmlformats.org/officeDocument/2006/relationships/chart" Target="../charts/chart203.xml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8.xml"/><Relationship Id="rId1" Type="http://schemas.openxmlformats.org/officeDocument/2006/relationships/chart" Target="../charts/chart207.xml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0.xml"/><Relationship Id="rId1" Type="http://schemas.openxmlformats.org/officeDocument/2006/relationships/chart" Target="../charts/chart209.xml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4.xml"/><Relationship Id="rId1" Type="http://schemas.openxmlformats.org/officeDocument/2006/relationships/chart" Target="../charts/chart213.xml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6.xml"/><Relationship Id="rId1" Type="http://schemas.openxmlformats.org/officeDocument/2006/relationships/chart" Target="../charts/chart215.xml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1.xml"/><Relationship Id="rId2" Type="http://schemas.openxmlformats.org/officeDocument/2006/relationships/chart" Target="../charts/chart220.xml"/><Relationship Id="rId1" Type="http://schemas.openxmlformats.org/officeDocument/2006/relationships/chart" Target="../charts/chart219.xml"/><Relationship Id="rId4" Type="http://schemas.openxmlformats.org/officeDocument/2006/relationships/chart" Target="../charts/chart222.xml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6.xml"/><Relationship Id="rId1" Type="http://schemas.openxmlformats.org/officeDocument/2006/relationships/chart" Target="../charts/chart225.xml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8.xml"/><Relationship Id="rId1" Type="http://schemas.openxmlformats.org/officeDocument/2006/relationships/chart" Target="../charts/chart227.xml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38</xdr:row>
      <xdr:rowOff>66675</xdr:rowOff>
    </xdr:from>
    <xdr:to>
      <xdr:col>9</xdr:col>
      <xdr:colOff>485775</xdr:colOff>
      <xdr:row>52</xdr:row>
      <xdr:rowOff>142875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5CE0CDD5-D49F-4381-A1C7-671B6FFAC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37</xdr:row>
      <xdr:rowOff>114300</xdr:rowOff>
    </xdr:from>
    <xdr:to>
      <xdr:col>9</xdr:col>
      <xdr:colOff>228600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E0B7F-821B-429B-A5FA-242D0DB45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42</xdr:row>
      <xdr:rowOff>9525</xdr:rowOff>
    </xdr:from>
    <xdr:to>
      <xdr:col>9</xdr:col>
      <xdr:colOff>419100</xdr:colOff>
      <xdr:row>56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4B6E6-24F5-4450-BBDE-D6874819F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40</xdr:row>
      <xdr:rowOff>180975</xdr:rowOff>
    </xdr:from>
    <xdr:to>
      <xdr:col>8</xdr:col>
      <xdr:colOff>1066800</xdr:colOff>
      <xdr:row>55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F7B1E-508C-4D2E-8B0D-44401FBB6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361950</xdr:colOff>
      <xdr:row>56</xdr:row>
      <xdr:rowOff>28575</xdr:rowOff>
    </xdr:from>
    <xdr:to>
      <xdr:col>9</xdr:col>
      <xdr:colOff>133350</xdr:colOff>
      <xdr:row>70</xdr:row>
      <xdr:rowOff>104775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2F7DF25-DAAA-49AC-888D-0ECF7D0E8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40</xdr:row>
      <xdr:rowOff>66675</xdr:rowOff>
    </xdr:from>
    <xdr:to>
      <xdr:col>8</xdr:col>
      <xdr:colOff>1038225</xdr:colOff>
      <xdr:row>54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D6C34-98A4-41E6-AFEB-0C1F5D46A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219075</xdr:colOff>
      <xdr:row>56</xdr:row>
      <xdr:rowOff>19050</xdr:rowOff>
    </xdr:from>
    <xdr:to>
      <xdr:col>8</xdr:col>
      <xdr:colOff>1171575</xdr:colOff>
      <xdr:row>70</xdr:row>
      <xdr:rowOff>95250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B81F281A-071B-498B-8B50-C2F47948E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59</xdr:row>
      <xdr:rowOff>19050</xdr:rowOff>
    </xdr:from>
    <xdr:to>
      <xdr:col>9</xdr:col>
      <xdr:colOff>180975</xdr:colOff>
      <xdr:row>73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E2EC8-28B6-4968-8896-F5964C4A9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933450</xdr:colOff>
      <xdr:row>40</xdr:row>
      <xdr:rowOff>28575</xdr:rowOff>
    </xdr:from>
    <xdr:to>
      <xdr:col>10</xdr:col>
      <xdr:colOff>123825</xdr:colOff>
      <xdr:row>54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7CE0B1-F0D3-4BE3-96CE-BA82B1951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42</xdr:row>
      <xdr:rowOff>85725</xdr:rowOff>
    </xdr:from>
    <xdr:to>
      <xdr:col>9</xdr:col>
      <xdr:colOff>114300</xdr:colOff>
      <xdr:row>56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9BD0B-05F3-428E-9843-85CF9B57D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180975</xdr:colOff>
      <xdr:row>61</xdr:row>
      <xdr:rowOff>85725</xdr:rowOff>
    </xdr:from>
    <xdr:to>
      <xdr:col>8</xdr:col>
      <xdr:colOff>1133475</xdr:colOff>
      <xdr:row>75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39214F-96A2-4B57-B8F4-0E8373667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41</xdr:row>
      <xdr:rowOff>142875</xdr:rowOff>
    </xdr:from>
    <xdr:to>
      <xdr:col>9</xdr:col>
      <xdr:colOff>123825</xdr:colOff>
      <xdr:row>56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C4AB4-2D64-4145-A870-7D1121B38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62</xdr:row>
      <xdr:rowOff>114300</xdr:rowOff>
    </xdr:from>
    <xdr:to>
      <xdr:col>9</xdr:col>
      <xdr:colOff>19050</xdr:colOff>
      <xdr:row>77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3CF01E-FCF6-4381-B617-E08C65A77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41</xdr:row>
      <xdr:rowOff>85725</xdr:rowOff>
    </xdr:from>
    <xdr:to>
      <xdr:col>9</xdr:col>
      <xdr:colOff>381000</xdr:colOff>
      <xdr:row>55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5E7A0-24C8-43A7-A7C9-8C3899426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381000</xdr:colOff>
      <xdr:row>62</xdr:row>
      <xdr:rowOff>133350</xdr:rowOff>
    </xdr:from>
    <xdr:to>
      <xdr:col>9</xdr:col>
      <xdr:colOff>152400</xdr:colOff>
      <xdr:row>77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CC1AD-FDCF-44E2-8083-7634CD445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42</xdr:row>
      <xdr:rowOff>47625</xdr:rowOff>
    </xdr:from>
    <xdr:to>
      <xdr:col>9</xdr:col>
      <xdr:colOff>161925</xdr:colOff>
      <xdr:row>56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A71F4-DC67-4610-8DEC-1FBA4A83A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504825</xdr:colOff>
      <xdr:row>65</xdr:row>
      <xdr:rowOff>28575</xdr:rowOff>
    </xdr:from>
    <xdr:to>
      <xdr:col>9</xdr:col>
      <xdr:colOff>228600</xdr:colOff>
      <xdr:row>79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43E30-1391-499E-BD86-3AD70C20D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41</xdr:row>
      <xdr:rowOff>76200</xdr:rowOff>
    </xdr:from>
    <xdr:to>
      <xdr:col>9</xdr:col>
      <xdr:colOff>209550</xdr:colOff>
      <xdr:row>55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1EA62-ED89-47E2-9FCF-34589DAB7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65</xdr:row>
      <xdr:rowOff>161925</xdr:rowOff>
    </xdr:from>
    <xdr:to>
      <xdr:col>9</xdr:col>
      <xdr:colOff>342900</xdr:colOff>
      <xdr:row>80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846E8-655E-4B29-BC66-309983625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68</xdr:row>
      <xdr:rowOff>9525</xdr:rowOff>
    </xdr:from>
    <xdr:to>
      <xdr:col>9</xdr:col>
      <xdr:colOff>66675</xdr:colOff>
      <xdr:row>82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A9A50-B98E-4474-A6CC-DB7FD26F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419100</xdr:colOff>
      <xdr:row>41</xdr:row>
      <xdr:rowOff>19050</xdr:rowOff>
    </xdr:from>
    <xdr:to>
      <xdr:col>9</xdr:col>
      <xdr:colOff>200025</xdr:colOff>
      <xdr:row>55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16E217-C102-454A-9E15-00A7E5256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41</xdr:row>
      <xdr:rowOff>0</xdr:rowOff>
    </xdr:from>
    <xdr:to>
      <xdr:col>9</xdr:col>
      <xdr:colOff>104775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11E4D-DCCE-473E-817E-20AD723EC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495300</xdr:colOff>
      <xdr:row>66</xdr:row>
      <xdr:rowOff>161925</xdr:rowOff>
    </xdr:from>
    <xdr:to>
      <xdr:col>9</xdr:col>
      <xdr:colOff>209550</xdr:colOff>
      <xdr:row>81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9851E1-D724-4FAF-A5BA-953E61C43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41</xdr:row>
      <xdr:rowOff>28575</xdr:rowOff>
    </xdr:from>
    <xdr:to>
      <xdr:col>9</xdr:col>
      <xdr:colOff>76200</xdr:colOff>
      <xdr:row>55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EF3B6-583C-4FAF-BE25-1FFFEE705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276225</xdr:colOff>
      <xdr:row>72</xdr:row>
      <xdr:rowOff>38100</xdr:rowOff>
    </xdr:from>
    <xdr:to>
      <xdr:col>9</xdr:col>
      <xdr:colOff>9525</xdr:colOff>
      <xdr:row>86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06CFC-C249-4DDF-ADB5-C397D9B7820C}"/>
            </a:ext>
            <a:ext uri="{147F2762-F138-4A5C-976F-8EAC2B608ADB}">
              <a16:predDERef xmlns:a16="http://schemas.microsoft.com/office/drawing/2014/main" pred="{2E9EF3B6-583C-4FAF-BE25-1FFFEE705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41</xdr:row>
      <xdr:rowOff>57150</xdr:rowOff>
    </xdr:from>
    <xdr:to>
      <xdr:col>9</xdr:col>
      <xdr:colOff>9525</xdr:colOff>
      <xdr:row>55</xdr:row>
      <xdr:rowOff>133350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A20127A-921C-4A1E-AF69-429971FC6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73</xdr:row>
      <xdr:rowOff>142875</xdr:rowOff>
    </xdr:from>
    <xdr:to>
      <xdr:col>8</xdr:col>
      <xdr:colOff>1123950</xdr:colOff>
      <xdr:row>88</xdr:row>
      <xdr:rowOff>28575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66552014-7E1A-42B9-8667-1C1B0E5C5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43</xdr:row>
      <xdr:rowOff>57150</xdr:rowOff>
    </xdr:from>
    <xdr:to>
      <xdr:col>12</xdr:col>
      <xdr:colOff>38100</xdr:colOff>
      <xdr:row>57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8820F-5690-4A9D-A360-988EE581A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723900</xdr:colOff>
      <xdr:row>77</xdr:row>
      <xdr:rowOff>0</xdr:rowOff>
    </xdr:from>
    <xdr:to>
      <xdr:col>9</xdr:col>
      <xdr:colOff>371475</xdr:colOff>
      <xdr:row>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00DA0-D1D5-4EF3-AA2A-5F156D354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78</xdr:row>
      <xdr:rowOff>123825</xdr:rowOff>
    </xdr:from>
    <xdr:to>
      <xdr:col>9</xdr:col>
      <xdr:colOff>190500</xdr:colOff>
      <xdr:row>93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6CB7A-92EB-4B3E-B125-5CBCF6DEE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561975</xdr:colOff>
      <xdr:row>52</xdr:row>
      <xdr:rowOff>95250</xdr:rowOff>
    </xdr:from>
    <xdr:to>
      <xdr:col>11</xdr:col>
      <xdr:colOff>571500</xdr:colOff>
      <xdr:row>66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08C6F-7086-4FB3-A5D9-905343AD789A}"/>
            </a:ext>
            <a:ext uri="{147F2762-F138-4A5C-976F-8EAC2B608ADB}">
              <a16:predDERef xmlns:a16="http://schemas.microsoft.com/office/drawing/2014/main" pred="{4706CB7A-92EB-4B3E-B125-5CBCF6DEE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76</xdr:row>
      <xdr:rowOff>57150</xdr:rowOff>
    </xdr:from>
    <xdr:to>
      <xdr:col>9</xdr:col>
      <xdr:colOff>57150</xdr:colOff>
      <xdr:row>90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07244-E314-4279-A25E-345F23C7F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1247775</xdr:colOff>
      <xdr:row>48</xdr:row>
      <xdr:rowOff>114300</xdr:rowOff>
    </xdr:from>
    <xdr:to>
      <xdr:col>10</xdr:col>
      <xdr:colOff>333375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ADC1E-1849-4D3F-8CF2-194356D9C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81</xdr:row>
      <xdr:rowOff>19050</xdr:rowOff>
    </xdr:from>
    <xdr:to>
      <xdr:col>8</xdr:col>
      <xdr:colOff>1295400</xdr:colOff>
      <xdr:row>95</xdr:row>
      <xdr:rowOff>95250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14CA710-76E5-4E38-BD48-B5BCF23BC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504825</xdr:colOff>
      <xdr:row>42</xdr:row>
      <xdr:rowOff>76200</xdr:rowOff>
    </xdr:from>
    <xdr:to>
      <xdr:col>9</xdr:col>
      <xdr:colOff>161925</xdr:colOff>
      <xdr:row>56</xdr:row>
      <xdr:rowOff>152400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9DCE2CCA-BD45-4323-8A03-897DF1D83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1076325</xdr:colOff>
      <xdr:row>58</xdr:row>
      <xdr:rowOff>28575</xdr:rowOff>
    </xdr:from>
    <xdr:to>
      <xdr:col>10</xdr:col>
      <xdr:colOff>133350</xdr:colOff>
      <xdr:row>72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C2747-687B-4340-A5C5-491DCF43B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361950</xdr:colOff>
      <xdr:row>86</xdr:row>
      <xdr:rowOff>66675</xdr:rowOff>
    </xdr:from>
    <xdr:to>
      <xdr:col>9</xdr:col>
      <xdr:colOff>28575</xdr:colOff>
      <xdr:row>100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6F3A70-06F3-43D6-B947-184EB422C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1152525</xdr:colOff>
      <xdr:row>58</xdr:row>
      <xdr:rowOff>85725</xdr:rowOff>
    </xdr:from>
    <xdr:to>
      <xdr:col>10</xdr:col>
      <xdr:colOff>314325</xdr:colOff>
      <xdr:row>72</xdr:row>
      <xdr:rowOff>161925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0075338-9D60-44CF-9C27-36C164DB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485775</xdr:colOff>
      <xdr:row>79</xdr:row>
      <xdr:rowOff>114300</xdr:rowOff>
    </xdr:from>
    <xdr:to>
      <xdr:col>9</xdr:col>
      <xdr:colOff>257175</xdr:colOff>
      <xdr:row>94</xdr:row>
      <xdr:rowOff>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25B4B666-F365-4E85-A4ED-935FE27D5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1000125</xdr:colOff>
      <xdr:row>56</xdr:row>
      <xdr:rowOff>0</xdr:rowOff>
    </xdr:from>
    <xdr:to>
      <xdr:col>10</xdr:col>
      <xdr:colOff>266700</xdr:colOff>
      <xdr:row>70</xdr:row>
      <xdr:rowOff>76200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D1613C5-09BD-4DD1-9771-27BC82EA4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86</xdr:row>
      <xdr:rowOff>161925</xdr:rowOff>
    </xdr:from>
    <xdr:to>
      <xdr:col>9</xdr:col>
      <xdr:colOff>247650</xdr:colOff>
      <xdr:row>101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B5541E-4599-42FB-BDE8-49B0C5ED7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59</xdr:row>
      <xdr:rowOff>47625</xdr:rowOff>
    </xdr:from>
    <xdr:to>
      <xdr:col>9</xdr:col>
      <xdr:colOff>85725</xdr:colOff>
      <xdr:row>73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6E446-DEA3-4D58-B915-F1B7A945A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180975</xdr:colOff>
      <xdr:row>84</xdr:row>
      <xdr:rowOff>95250</xdr:rowOff>
    </xdr:from>
    <xdr:to>
      <xdr:col>8</xdr:col>
      <xdr:colOff>1162050</xdr:colOff>
      <xdr:row>98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A8521-43AC-4F1A-943E-5D9A36BA0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75</xdr:row>
      <xdr:rowOff>133350</xdr:rowOff>
    </xdr:from>
    <xdr:to>
      <xdr:col>8</xdr:col>
      <xdr:colOff>1000125</xdr:colOff>
      <xdr:row>90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F9CAAE-C565-4E22-8408-B9A103330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19050</xdr:colOff>
      <xdr:row>82</xdr:row>
      <xdr:rowOff>47625</xdr:rowOff>
    </xdr:from>
    <xdr:to>
      <xdr:col>8</xdr:col>
      <xdr:colOff>1000125</xdr:colOff>
      <xdr:row>96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6DD98B-8D03-4F4D-BF66-1223AFC52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942975</xdr:colOff>
      <xdr:row>62</xdr:row>
      <xdr:rowOff>76200</xdr:rowOff>
    </xdr:from>
    <xdr:to>
      <xdr:col>10</xdr:col>
      <xdr:colOff>276225</xdr:colOff>
      <xdr:row>76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77A49-B7F2-4111-B879-C5CCF108E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94</xdr:row>
      <xdr:rowOff>47625</xdr:rowOff>
    </xdr:from>
    <xdr:to>
      <xdr:col>9</xdr:col>
      <xdr:colOff>200025</xdr:colOff>
      <xdr:row>108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EF99D-424B-4BC2-926F-1D876B88A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838200</xdr:colOff>
      <xdr:row>67</xdr:row>
      <xdr:rowOff>85725</xdr:rowOff>
    </xdr:from>
    <xdr:to>
      <xdr:col>10</xdr:col>
      <xdr:colOff>0</xdr:colOff>
      <xdr:row>81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552BE-251D-465B-8063-9E254BFE4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361950</xdr:colOff>
      <xdr:row>99</xdr:row>
      <xdr:rowOff>85725</xdr:rowOff>
    </xdr:from>
    <xdr:to>
      <xdr:col>9</xdr:col>
      <xdr:colOff>133350</xdr:colOff>
      <xdr:row>113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99B316-0293-4EE2-93D6-B11D295DB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1028700</xdr:colOff>
      <xdr:row>65</xdr:row>
      <xdr:rowOff>180975</xdr:rowOff>
    </xdr:from>
    <xdr:to>
      <xdr:col>10</xdr:col>
      <xdr:colOff>133350</xdr:colOff>
      <xdr:row>80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99277-602D-4523-904A-D71C21FAB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106</xdr:row>
      <xdr:rowOff>47625</xdr:rowOff>
    </xdr:from>
    <xdr:to>
      <xdr:col>8</xdr:col>
      <xdr:colOff>1228725</xdr:colOff>
      <xdr:row>120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A1B6BC-8E28-441A-BAC3-58302E56D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1076325</xdr:colOff>
      <xdr:row>66</xdr:row>
      <xdr:rowOff>76200</xdr:rowOff>
    </xdr:from>
    <xdr:to>
      <xdr:col>10</xdr:col>
      <xdr:colOff>180975</xdr:colOff>
      <xdr:row>80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016E0-DD0B-4E53-8896-630888F2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171450</xdr:colOff>
      <xdr:row>107</xdr:row>
      <xdr:rowOff>9525</xdr:rowOff>
    </xdr:from>
    <xdr:to>
      <xdr:col>8</xdr:col>
      <xdr:colOff>1143000</xdr:colOff>
      <xdr:row>121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E5FED-C64B-46E8-82EE-1575BEF1C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71</xdr:row>
      <xdr:rowOff>161925</xdr:rowOff>
    </xdr:from>
    <xdr:to>
      <xdr:col>8</xdr:col>
      <xdr:colOff>1228725</xdr:colOff>
      <xdr:row>86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277DB-C917-48D4-9C4B-04CD2C685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123825</xdr:colOff>
      <xdr:row>110</xdr:row>
      <xdr:rowOff>0</xdr:rowOff>
    </xdr:from>
    <xdr:to>
      <xdr:col>8</xdr:col>
      <xdr:colOff>1095375</xdr:colOff>
      <xdr:row>124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D21EE-AF80-47CB-9CD4-FC00762D2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228600</xdr:colOff>
      <xdr:row>150</xdr:row>
      <xdr:rowOff>171450</xdr:rowOff>
    </xdr:from>
    <xdr:to>
      <xdr:col>8</xdr:col>
      <xdr:colOff>1200150</xdr:colOff>
      <xdr:row>165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F28365-2BE8-4801-9E33-EE8C41C19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47625</xdr:colOff>
      <xdr:row>166</xdr:row>
      <xdr:rowOff>95250</xdr:rowOff>
    </xdr:from>
    <xdr:to>
      <xdr:col>8</xdr:col>
      <xdr:colOff>1019175</xdr:colOff>
      <xdr:row>180</xdr:row>
      <xdr:rowOff>171450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EA342F3C-3FF6-4194-8DBC-3EFD03900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73</xdr:row>
      <xdr:rowOff>104775</xdr:rowOff>
    </xdr:from>
    <xdr:to>
      <xdr:col>8</xdr:col>
      <xdr:colOff>1504950</xdr:colOff>
      <xdr:row>87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B30D2-3A86-4DE6-8A40-8F623449E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113</xdr:row>
      <xdr:rowOff>114300</xdr:rowOff>
    </xdr:from>
    <xdr:to>
      <xdr:col>8</xdr:col>
      <xdr:colOff>1200150</xdr:colOff>
      <xdr:row>128</xdr:row>
      <xdr:rowOff>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769F1ED-85B2-4A17-B3DD-5FF194F2D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1162050</xdr:colOff>
      <xdr:row>73</xdr:row>
      <xdr:rowOff>95250</xdr:rowOff>
    </xdr:from>
    <xdr:to>
      <xdr:col>8</xdr:col>
      <xdr:colOff>2095500</xdr:colOff>
      <xdr:row>87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4A01B-AF82-4A5D-AF96-63278DA57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115</xdr:row>
      <xdr:rowOff>0</xdr:rowOff>
    </xdr:from>
    <xdr:to>
      <xdr:col>8</xdr:col>
      <xdr:colOff>1409700</xdr:colOff>
      <xdr:row>129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04856-1296-47D3-9C46-60A9AE7F6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76</xdr:row>
      <xdr:rowOff>0</xdr:rowOff>
    </xdr:from>
    <xdr:to>
      <xdr:col>8</xdr:col>
      <xdr:colOff>1333500</xdr:colOff>
      <xdr:row>90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7445E-DCE4-46CA-82CD-2FCCC5AF4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104775</xdr:colOff>
      <xdr:row>117</xdr:row>
      <xdr:rowOff>152400</xdr:rowOff>
    </xdr:from>
    <xdr:to>
      <xdr:col>8</xdr:col>
      <xdr:colOff>1066800</xdr:colOff>
      <xdr:row>132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0741D-9A28-4FA9-97A3-BC05DB8B0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74</xdr:row>
      <xdr:rowOff>28575</xdr:rowOff>
    </xdr:from>
    <xdr:to>
      <xdr:col>8</xdr:col>
      <xdr:colOff>1352550</xdr:colOff>
      <xdr:row>88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FD71D-E8AB-4107-861A-8D110D34D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119</xdr:row>
      <xdr:rowOff>171450</xdr:rowOff>
    </xdr:from>
    <xdr:to>
      <xdr:col>8</xdr:col>
      <xdr:colOff>1295400</xdr:colOff>
      <xdr:row>134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7D58F1-12C4-4732-97A9-1910DF149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120</xdr:row>
      <xdr:rowOff>133350</xdr:rowOff>
    </xdr:from>
    <xdr:to>
      <xdr:col>8</xdr:col>
      <xdr:colOff>1295400</xdr:colOff>
      <xdr:row>135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FA012-B345-41DF-9F89-54EAA641F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990600</xdr:colOff>
      <xdr:row>73</xdr:row>
      <xdr:rowOff>133350</xdr:rowOff>
    </xdr:from>
    <xdr:to>
      <xdr:col>8</xdr:col>
      <xdr:colOff>2028825</xdr:colOff>
      <xdr:row>88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C3F35-B915-46ED-AD87-B21F41BD7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1076325</xdr:colOff>
      <xdr:row>74</xdr:row>
      <xdr:rowOff>38100</xdr:rowOff>
    </xdr:from>
    <xdr:to>
      <xdr:col>8</xdr:col>
      <xdr:colOff>2162175</xdr:colOff>
      <xdr:row>88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B4386-63BE-416A-B0BA-17A4912CE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135</xdr:row>
      <xdr:rowOff>9525</xdr:rowOff>
    </xdr:from>
    <xdr:to>
      <xdr:col>10</xdr:col>
      <xdr:colOff>352425</xdr:colOff>
      <xdr:row>149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E9F02-0A1B-4433-B6B2-3FE1FEB25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88</xdr:row>
      <xdr:rowOff>9525</xdr:rowOff>
    </xdr:from>
    <xdr:to>
      <xdr:col>10</xdr:col>
      <xdr:colOff>361950</xdr:colOff>
      <xdr:row>102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4BB97-E33F-4B8F-9C11-050D5B5C1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139</xdr:row>
      <xdr:rowOff>95250</xdr:rowOff>
    </xdr:from>
    <xdr:to>
      <xdr:col>10</xdr:col>
      <xdr:colOff>514350</xdr:colOff>
      <xdr:row>153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A8D38-E9C5-4E61-B66A-CC99E6F70DC9}"/>
            </a:ext>
            <a:ext uri="{147F2762-F138-4A5C-976F-8EAC2B608ADB}">
              <a16:predDERef xmlns:a16="http://schemas.microsoft.com/office/drawing/2014/main" pred="{2D74BB97-E33F-4B8F-9C11-050D5B5C1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1028700</xdr:colOff>
      <xdr:row>74</xdr:row>
      <xdr:rowOff>57150</xdr:rowOff>
    </xdr:from>
    <xdr:to>
      <xdr:col>8</xdr:col>
      <xdr:colOff>1828800</xdr:colOff>
      <xdr:row>88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AB4D0-4B68-4578-A454-90C686ECA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125</xdr:row>
      <xdr:rowOff>85725</xdr:rowOff>
    </xdr:from>
    <xdr:to>
      <xdr:col>8</xdr:col>
      <xdr:colOff>1247775</xdr:colOff>
      <xdr:row>139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2FB96-C4F9-4461-BFAA-E823AB9A4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125</xdr:row>
      <xdr:rowOff>95250</xdr:rowOff>
    </xdr:from>
    <xdr:to>
      <xdr:col>8</xdr:col>
      <xdr:colOff>1238250</xdr:colOff>
      <xdr:row>139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248DC-EA25-46EE-A93E-0666E04E7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1028700</xdr:colOff>
      <xdr:row>91</xdr:row>
      <xdr:rowOff>47625</xdr:rowOff>
    </xdr:from>
    <xdr:to>
      <xdr:col>8</xdr:col>
      <xdr:colOff>2000250</xdr:colOff>
      <xdr:row>105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2BE4F-0569-458A-B58B-9F7D48775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781050</xdr:colOff>
      <xdr:row>91</xdr:row>
      <xdr:rowOff>57150</xdr:rowOff>
    </xdr:from>
    <xdr:to>
      <xdr:col>8</xdr:col>
      <xdr:colOff>1552575</xdr:colOff>
      <xdr:row>105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C0015-75B5-403D-9F14-46367BFDC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144</xdr:row>
      <xdr:rowOff>57150</xdr:rowOff>
    </xdr:from>
    <xdr:to>
      <xdr:col>9</xdr:col>
      <xdr:colOff>209550</xdr:colOff>
      <xdr:row>158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1E5DF-2979-414D-B808-C746B7BC7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92</xdr:row>
      <xdr:rowOff>114300</xdr:rowOff>
    </xdr:from>
    <xdr:to>
      <xdr:col>9</xdr:col>
      <xdr:colOff>504825</xdr:colOff>
      <xdr:row>107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E34EB-E4D3-4979-8D92-6E7CC1CEC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390525</xdr:colOff>
      <xdr:row>147</xdr:row>
      <xdr:rowOff>76200</xdr:rowOff>
    </xdr:from>
    <xdr:to>
      <xdr:col>8</xdr:col>
      <xdr:colOff>1162050</xdr:colOff>
      <xdr:row>161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B7E519-4C50-42DA-98B3-660EC85A8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92</xdr:row>
      <xdr:rowOff>171450</xdr:rowOff>
    </xdr:from>
    <xdr:to>
      <xdr:col>9</xdr:col>
      <xdr:colOff>438150</xdr:colOff>
      <xdr:row>107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7E5EE-2CAE-4753-8EA2-EA16FD0C0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619125</xdr:colOff>
      <xdr:row>145</xdr:row>
      <xdr:rowOff>171450</xdr:rowOff>
    </xdr:from>
    <xdr:to>
      <xdr:col>8</xdr:col>
      <xdr:colOff>1419225</xdr:colOff>
      <xdr:row>160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A6743-9DED-4379-A4A6-B21D2777B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92</xdr:row>
      <xdr:rowOff>95250</xdr:rowOff>
    </xdr:from>
    <xdr:to>
      <xdr:col>9</xdr:col>
      <xdr:colOff>266700</xdr:colOff>
      <xdr:row>106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5FA8D-5804-4132-B2B9-17AC36340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148</xdr:row>
      <xdr:rowOff>76200</xdr:rowOff>
    </xdr:from>
    <xdr:to>
      <xdr:col>8</xdr:col>
      <xdr:colOff>1371600</xdr:colOff>
      <xdr:row>162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DD6EA-AA7A-4D42-9A65-EEC98D758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126</xdr:row>
      <xdr:rowOff>85725</xdr:rowOff>
    </xdr:from>
    <xdr:to>
      <xdr:col>8</xdr:col>
      <xdr:colOff>1162050</xdr:colOff>
      <xdr:row>140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99483-1223-41A6-BF89-7278DFC5C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1133475</xdr:colOff>
      <xdr:row>75</xdr:row>
      <xdr:rowOff>9525</xdr:rowOff>
    </xdr:from>
    <xdr:to>
      <xdr:col>8</xdr:col>
      <xdr:colOff>1924050</xdr:colOff>
      <xdr:row>89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91408-46DC-4FE0-8B1B-E759CFDBE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128</xdr:row>
      <xdr:rowOff>152400</xdr:rowOff>
    </xdr:from>
    <xdr:to>
      <xdr:col>8</xdr:col>
      <xdr:colOff>1104900</xdr:colOff>
      <xdr:row>143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5F12C-604B-4AA9-BAE3-6705CE95D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990600</xdr:colOff>
      <xdr:row>73</xdr:row>
      <xdr:rowOff>142875</xdr:rowOff>
    </xdr:from>
    <xdr:to>
      <xdr:col>8</xdr:col>
      <xdr:colOff>1771650</xdr:colOff>
      <xdr:row>88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FC12D-8190-4B05-B298-F948E26F0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781050</xdr:colOff>
      <xdr:row>147</xdr:row>
      <xdr:rowOff>114300</xdr:rowOff>
    </xdr:from>
    <xdr:to>
      <xdr:col>8</xdr:col>
      <xdr:colOff>1600200</xdr:colOff>
      <xdr:row>162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B9BC9-C4A1-4D4A-8E5F-66CA3FE60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92</xdr:row>
      <xdr:rowOff>180975</xdr:rowOff>
    </xdr:from>
    <xdr:to>
      <xdr:col>9</xdr:col>
      <xdr:colOff>419100</xdr:colOff>
      <xdr:row>107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6E373-A566-49FC-9D1A-8137A4026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771525</xdr:colOff>
      <xdr:row>158</xdr:row>
      <xdr:rowOff>161925</xdr:rowOff>
    </xdr:from>
    <xdr:to>
      <xdr:col>8</xdr:col>
      <xdr:colOff>1600200</xdr:colOff>
      <xdr:row>173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A36CE-CE33-4255-8E17-C45CF77E4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447675</xdr:colOff>
      <xdr:row>92</xdr:row>
      <xdr:rowOff>114300</xdr:rowOff>
    </xdr:from>
    <xdr:to>
      <xdr:col>9</xdr:col>
      <xdr:colOff>342900</xdr:colOff>
      <xdr:row>107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4D745-860C-414B-B40B-2C22936D9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120</xdr:row>
      <xdr:rowOff>9525</xdr:rowOff>
    </xdr:from>
    <xdr:to>
      <xdr:col>8</xdr:col>
      <xdr:colOff>1295400</xdr:colOff>
      <xdr:row>134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8722D-9AAE-4845-AB40-93496CDCF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92</xdr:row>
      <xdr:rowOff>85725</xdr:rowOff>
    </xdr:from>
    <xdr:to>
      <xdr:col>9</xdr:col>
      <xdr:colOff>342900</xdr:colOff>
      <xdr:row>106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A02EF-8615-4BCD-A7DF-7B65982AB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160</xdr:row>
      <xdr:rowOff>133350</xdr:rowOff>
    </xdr:from>
    <xdr:to>
      <xdr:col>8</xdr:col>
      <xdr:colOff>1447800</xdr:colOff>
      <xdr:row>175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7FE47-CA52-438C-A390-7711A257D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504825</xdr:colOff>
      <xdr:row>92</xdr:row>
      <xdr:rowOff>104775</xdr:rowOff>
    </xdr:from>
    <xdr:to>
      <xdr:col>9</xdr:col>
      <xdr:colOff>352425</xdr:colOff>
      <xdr:row>106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7EB87-98EF-453A-A294-DA326DEB8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161</xdr:row>
      <xdr:rowOff>95250</xdr:rowOff>
    </xdr:from>
    <xdr:to>
      <xdr:col>8</xdr:col>
      <xdr:colOff>1085850</xdr:colOff>
      <xdr:row>175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316CF-C358-48E4-97AA-8DD02C9EA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561975</xdr:colOff>
      <xdr:row>92</xdr:row>
      <xdr:rowOff>161925</xdr:rowOff>
    </xdr:from>
    <xdr:to>
      <xdr:col>9</xdr:col>
      <xdr:colOff>466725</xdr:colOff>
      <xdr:row>107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CAB75-7D09-4BD2-9A4E-7160D45C3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159</xdr:row>
      <xdr:rowOff>38100</xdr:rowOff>
    </xdr:from>
    <xdr:to>
      <xdr:col>8</xdr:col>
      <xdr:colOff>1038225</xdr:colOff>
      <xdr:row>173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3679C-BAF6-482A-9704-A4216251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523875</xdr:colOff>
      <xdr:row>99</xdr:row>
      <xdr:rowOff>171450</xdr:rowOff>
    </xdr:from>
    <xdr:to>
      <xdr:col>10</xdr:col>
      <xdr:colOff>276225</xdr:colOff>
      <xdr:row>114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9DD34-C3F9-4C6B-9105-5EBD95A26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102</xdr:row>
      <xdr:rowOff>0</xdr:rowOff>
    </xdr:from>
    <xdr:to>
      <xdr:col>10</xdr:col>
      <xdr:colOff>304800</xdr:colOff>
      <xdr:row>116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33E86-6284-4134-AB97-782D1309B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165</xdr:row>
      <xdr:rowOff>104775</xdr:rowOff>
    </xdr:from>
    <xdr:to>
      <xdr:col>8</xdr:col>
      <xdr:colOff>1190625</xdr:colOff>
      <xdr:row>179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9FED8-A6EF-44F4-8D65-441DDA8E0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94</xdr:row>
      <xdr:rowOff>9525</xdr:rowOff>
    </xdr:from>
    <xdr:to>
      <xdr:col>9</xdr:col>
      <xdr:colOff>428625</xdr:colOff>
      <xdr:row>108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93ECE-B119-4F55-9CBF-3E700F531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170</xdr:row>
      <xdr:rowOff>142875</xdr:rowOff>
    </xdr:from>
    <xdr:to>
      <xdr:col>8</xdr:col>
      <xdr:colOff>1085850</xdr:colOff>
      <xdr:row>185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01D989-BD7F-41E5-BCA3-3F81D8AF3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94</xdr:row>
      <xdr:rowOff>114300</xdr:rowOff>
    </xdr:from>
    <xdr:to>
      <xdr:col>8</xdr:col>
      <xdr:colOff>2800350</xdr:colOff>
      <xdr:row>109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88A75-DF68-4FB9-9712-29ECEBBD8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174</xdr:row>
      <xdr:rowOff>123825</xdr:rowOff>
    </xdr:from>
    <xdr:to>
      <xdr:col>8</xdr:col>
      <xdr:colOff>1219200</xdr:colOff>
      <xdr:row>189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EF5C61-B1F2-4B75-A7BD-9B56070E8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94</xdr:row>
      <xdr:rowOff>104775</xdr:rowOff>
    </xdr:from>
    <xdr:to>
      <xdr:col>8</xdr:col>
      <xdr:colOff>2905125</xdr:colOff>
      <xdr:row>108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E34ED-D3E7-43C5-92F1-1E07E0F1B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447675</xdr:colOff>
      <xdr:row>173</xdr:row>
      <xdr:rowOff>19050</xdr:rowOff>
    </xdr:from>
    <xdr:to>
      <xdr:col>8</xdr:col>
      <xdr:colOff>1466850</xdr:colOff>
      <xdr:row>187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EE839-94F4-4919-85FE-E90DC6107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109</xdr:row>
      <xdr:rowOff>0</xdr:rowOff>
    </xdr:from>
    <xdr:to>
      <xdr:col>9</xdr:col>
      <xdr:colOff>200025</xdr:colOff>
      <xdr:row>123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F8C3-6D7C-40C4-86F9-0B9BBC5AD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628650</xdr:colOff>
      <xdr:row>175</xdr:row>
      <xdr:rowOff>114300</xdr:rowOff>
    </xdr:from>
    <xdr:to>
      <xdr:col>8</xdr:col>
      <xdr:colOff>1476375</xdr:colOff>
      <xdr:row>190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25DBF-E41C-4900-A27E-E5AF90D41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111</xdr:row>
      <xdr:rowOff>38100</xdr:rowOff>
    </xdr:from>
    <xdr:to>
      <xdr:col>8</xdr:col>
      <xdr:colOff>2771775</xdr:colOff>
      <xdr:row>126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3B7A0-B30A-42BB-B999-54C9FBCC9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177</xdr:row>
      <xdr:rowOff>171450</xdr:rowOff>
    </xdr:from>
    <xdr:to>
      <xdr:col>8</xdr:col>
      <xdr:colOff>1257300</xdr:colOff>
      <xdr:row>192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5D8D1-108E-460E-9ACD-9BEB92C4F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111</xdr:row>
      <xdr:rowOff>66675</xdr:rowOff>
    </xdr:from>
    <xdr:to>
      <xdr:col>8</xdr:col>
      <xdr:colOff>2762250</xdr:colOff>
      <xdr:row>126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412CE-24F7-400D-90FE-4CA473F23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180</xdr:row>
      <xdr:rowOff>152400</xdr:rowOff>
    </xdr:from>
    <xdr:to>
      <xdr:col>8</xdr:col>
      <xdr:colOff>1381125</xdr:colOff>
      <xdr:row>195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A2A973-766A-4200-B534-DDA73B3F8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110</xdr:row>
      <xdr:rowOff>142875</xdr:rowOff>
    </xdr:from>
    <xdr:to>
      <xdr:col>8</xdr:col>
      <xdr:colOff>2762250</xdr:colOff>
      <xdr:row>125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30A03-AC66-4E0E-8201-90A1458E7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333375</xdr:colOff>
      <xdr:row>184</xdr:row>
      <xdr:rowOff>85725</xdr:rowOff>
    </xdr:from>
    <xdr:to>
      <xdr:col>8</xdr:col>
      <xdr:colOff>1133475</xdr:colOff>
      <xdr:row>198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C04E7D-79FA-4015-AD43-05B9764DA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110</xdr:row>
      <xdr:rowOff>142875</xdr:rowOff>
    </xdr:from>
    <xdr:to>
      <xdr:col>8</xdr:col>
      <xdr:colOff>2924175</xdr:colOff>
      <xdr:row>125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79495-B6AD-4943-BD2A-1DC61CCFD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504825</xdr:colOff>
      <xdr:row>184</xdr:row>
      <xdr:rowOff>19050</xdr:rowOff>
    </xdr:from>
    <xdr:to>
      <xdr:col>8</xdr:col>
      <xdr:colOff>1333500</xdr:colOff>
      <xdr:row>198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8EB43B-B34B-40E3-83DE-035029CC5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110</xdr:row>
      <xdr:rowOff>161925</xdr:rowOff>
    </xdr:from>
    <xdr:to>
      <xdr:col>8</xdr:col>
      <xdr:colOff>2609850</xdr:colOff>
      <xdr:row>125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41CAB-9A5D-4BC8-BD0E-3D466641D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187</xdr:row>
      <xdr:rowOff>9525</xdr:rowOff>
    </xdr:from>
    <xdr:to>
      <xdr:col>8</xdr:col>
      <xdr:colOff>1143000</xdr:colOff>
      <xdr:row>201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9BEAA-5D77-44DB-B660-0EACCDA33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110</xdr:row>
      <xdr:rowOff>161925</xdr:rowOff>
    </xdr:from>
    <xdr:to>
      <xdr:col>8</xdr:col>
      <xdr:colOff>2895600</xdr:colOff>
      <xdr:row>125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2C8FC-D2DC-482D-8E55-DA800FC7F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187</xdr:row>
      <xdr:rowOff>0</xdr:rowOff>
    </xdr:from>
    <xdr:to>
      <xdr:col>8</xdr:col>
      <xdr:colOff>1609725</xdr:colOff>
      <xdr:row>201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0A806B-7BD4-4A46-A70A-92B45C30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110</xdr:row>
      <xdr:rowOff>57150</xdr:rowOff>
    </xdr:from>
    <xdr:to>
      <xdr:col>8</xdr:col>
      <xdr:colOff>2962275</xdr:colOff>
      <xdr:row>124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9B5A8-A42C-4A43-8F77-39620AACE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542925</xdr:colOff>
      <xdr:row>188</xdr:row>
      <xdr:rowOff>161925</xdr:rowOff>
    </xdr:from>
    <xdr:to>
      <xdr:col>8</xdr:col>
      <xdr:colOff>1381125</xdr:colOff>
      <xdr:row>203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9257F-5E8F-4CB2-881E-88270E18D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106</xdr:row>
      <xdr:rowOff>142875</xdr:rowOff>
    </xdr:from>
    <xdr:to>
      <xdr:col>8</xdr:col>
      <xdr:colOff>133350</xdr:colOff>
      <xdr:row>121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B0495-C2F9-4E37-9FF4-B625BA75C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192</xdr:row>
      <xdr:rowOff>180975</xdr:rowOff>
    </xdr:from>
    <xdr:to>
      <xdr:col>7</xdr:col>
      <xdr:colOff>1609725</xdr:colOff>
      <xdr:row>207</xdr:row>
      <xdr:rowOff>66675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873404A1-4760-47DC-B087-C4AD92304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110</xdr:row>
      <xdr:rowOff>38100</xdr:rowOff>
    </xdr:from>
    <xdr:to>
      <xdr:col>11</xdr:col>
      <xdr:colOff>238125</xdr:colOff>
      <xdr:row>124</xdr:row>
      <xdr:rowOff>114300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C51A924A-74FE-404D-A7ED-746541067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638175</xdr:colOff>
      <xdr:row>196</xdr:row>
      <xdr:rowOff>9525</xdr:rowOff>
    </xdr:from>
    <xdr:to>
      <xdr:col>8</xdr:col>
      <xdr:colOff>1619250</xdr:colOff>
      <xdr:row>211</xdr:row>
      <xdr:rowOff>9525</xdr:rowOff>
    </xdr:to>
    <xdr:graphicFrame macro="">
      <xdr:nvGraphicFramePr>
        <xdr:cNvPr id="6" name="Chart 3">
          <a:extLst>
            <a:ext uri="{FF2B5EF4-FFF2-40B4-BE49-F238E27FC236}">
              <a16:creationId xmlns:a16="http://schemas.microsoft.com/office/drawing/2014/main" id="{FD3D5210-F4DF-41AF-B884-7B19B5B40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110</xdr:row>
      <xdr:rowOff>180975</xdr:rowOff>
    </xdr:from>
    <xdr:to>
      <xdr:col>8</xdr:col>
      <xdr:colOff>3124200</xdr:colOff>
      <xdr:row>125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0D223-61CC-4883-95D9-C09F3C3D7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704850</xdr:colOff>
      <xdr:row>198</xdr:row>
      <xdr:rowOff>161925</xdr:rowOff>
    </xdr:from>
    <xdr:to>
      <xdr:col>8</xdr:col>
      <xdr:colOff>1476375</xdr:colOff>
      <xdr:row>213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4F73A-90AD-4756-A8E4-729097B85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116</xdr:row>
      <xdr:rowOff>9525</xdr:rowOff>
    </xdr:from>
    <xdr:to>
      <xdr:col>12</xdr:col>
      <xdr:colOff>476250</xdr:colOff>
      <xdr:row>130</xdr:row>
      <xdr:rowOff>85725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C086A963-0553-40FD-BBC8-1F9BADDD0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1114425</xdr:colOff>
      <xdr:row>199</xdr:row>
      <xdr:rowOff>123825</xdr:rowOff>
    </xdr:from>
    <xdr:to>
      <xdr:col>8</xdr:col>
      <xdr:colOff>2133600</xdr:colOff>
      <xdr:row>214</xdr:row>
      <xdr:rowOff>9525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C4D5F819-81F6-4A8F-8269-8F48DA578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115</xdr:row>
      <xdr:rowOff>9525</xdr:rowOff>
    </xdr:from>
    <xdr:to>
      <xdr:col>11</xdr:col>
      <xdr:colOff>523875</xdr:colOff>
      <xdr:row>129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C7E3E-0DFB-4387-BFBC-54CB0C28E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485775</xdr:colOff>
      <xdr:row>200</xdr:row>
      <xdr:rowOff>66675</xdr:rowOff>
    </xdr:from>
    <xdr:to>
      <xdr:col>9</xdr:col>
      <xdr:colOff>114300</xdr:colOff>
      <xdr:row>214</xdr:row>
      <xdr:rowOff>142875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212B218-DDCA-42EE-80A6-99982CCC9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1190625</xdr:colOff>
      <xdr:row>201</xdr:row>
      <xdr:rowOff>114300</xdr:rowOff>
    </xdr:from>
    <xdr:to>
      <xdr:col>8</xdr:col>
      <xdr:colOff>1000125</xdr:colOff>
      <xdr:row>216</xdr:row>
      <xdr:rowOff>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7AC124A5-00B9-427C-AF6C-5DA824171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114</xdr:row>
      <xdr:rowOff>66675</xdr:rowOff>
    </xdr:from>
    <xdr:to>
      <xdr:col>10</xdr:col>
      <xdr:colOff>142875</xdr:colOff>
      <xdr:row>128</xdr:row>
      <xdr:rowOff>142875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EAE3CE76-1129-4032-A2EF-852399B64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1362075</xdr:colOff>
      <xdr:row>119</xdr:row>
      <xdr:rowOff>9525</xdr:rowOff>
    </xdr:from>
    <xdr:to>
      <xdr:col>14</xdr:col>
      <xdr:colOff>114300</xdr:colOff>
      <xdr:row>133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939CC-1BBB-4B57-B851-88CE6E054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1162050</xdr:colOff>
      <xdr:row>202</xdr:row>
      <xdr:rowOff>28575</xdr:rowOff>
    </xdr:from>
    <xdr:to>
      <xdr:col>8</xdr:col>
      <xdr:colOff>1162050</xdr:colOff>
      <xdr:row>216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C20155-2E03-483D-A4AD-0C1D39AC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206</xdr:row>
      <xdr:rowOff>133350</xdr:rowOff>
    </xdr:from>
    <xdr:to>
      <xdr:col>9</xdr:col>
      <xdr:colOff>323850</xdr:colOff>
      <xdr:row>221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56238-A3F4-45FE-A409-26157D718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1428750</xdr:colOff>
      <xdr:row>115</xdr:row>
      <xdr:rowOff>57150</xdr:rowOff>
    </xdr:from>
    <xdr:to>
      <xdr:col>12</xdr:col>
      <xdr:colOff>352425</xdr:colOff>
      <xdr:row>129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F6DAEB-6544-469C-A872-0CF18F06E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1447800</xdr:colOff>
      <xdr:row>206</xdr:row>
      <xdr:rowOff>161925</xdr:rowOff>
    </xdr:from>
    <xdr:to>
      <xdr:col>8</xdr:col>
      <xdr:colOff>1609725</xdr:colOff>
      <xdr:row>221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09092-D3DA-432F-BCCF-5EF8AF354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1400175</xdr:colOff>
      <xdr:row>115</xdr:row>
      <xdr:rowOff>38100</xdr:rowOff>
    </xdr:from>
    <xdr:to>
      <xdr:col>11</xdr:col>
      <xdr:colOff>0</xdr:colOff>
      <xdr:row>129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CC575-E4E5-425E-9884-783F9E306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1543050</xdr:colOff>
      <xdr:row>111</xdr:row>
      <xdr:rowOff>104775</xdr:rowOff>
    </xdr:from>
    <xdr:to>
      <xdr:col>11</xdr:col>
      <xdr:colOff>28575</xdr:colOff>
      <xdr:row>126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16034-6E7C-41A2-8B39-B4B2EF557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207</xdr:row>
      <xdr:rowOff>0</xdr:rowOff>
    </xdr:from>
    <xdr:to>
      <xdr:col>7</xdr:col>
      <xdr:colOff>38100</xdr:colOff>
      <xdr:row>223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076887-E911-42D5-9EE8-7A6D00125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1666875</xdr:colOff>
      <xdr:row>211</xdr:row>
      <xdr:rowOff>171450</xdr:rowOff>
    </xdr:from>
    <xdr:to>
      <xdr:col>9</xdr:col>
      <xdr:colOff>57150</xdr:colOff>
      <xdr:row>228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A89FF-26B7-431D-B395-0C8FAA35D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131</xdr:row>
      <xdr:rowOff>76200</xdr:rowOff>
    </xdr:from>
    <xdr:to>
      <xdr:col>8</xdr:col>
      <xdr:colOff>1466850</xdr:colOff>
      <xdr:row>145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02B14-FFEF-47EA-90F8-D4BD2AF22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1114425</xdr:colOff>
      <xdr:row>211</xdr:row>
      <xdr:rowOff>180975</xdr:rowOff>
    </xdr:from>
    <xdr:to>
      <xdr:col>8</xdr:col>
      <xdr:colOff>171450</xdr:colOff>
      <xdr:row>229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A15C4-40AC-4FF6-9288-83D8D3546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752475</xdr:colOff>
      <xdr:row>131</xdr:row>
      <xdr:rowOff>161925</xdr:rowOff>
    </xdr:from>
    <xdr:to>
      <xdr:col>9</xdr:col>
      <xdr:colOff>542925</xdr:colOff>
      <xdr:row>147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B0628-F387-48F0-B6B2-789ECB81C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1133475</xdr:colOff>
      <xdr:row>215</xdr:row>
      <xdr:rowOff>38100</xdr:rowOff>
    </xdr:from>
    <xdr:to>
      <xdr:col>7</xdr:col>
      <xdr:colOff>1171575</xdr:colOff>
      <xdr:row>231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8D81A-D912-4CAD-BFA9-834DEC02A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609600</xdr:colOff>
      <xdr:row>131</xdr:row>
      <xdr:rowOff>57150</xdr:rowOff>
    </xdr:from>
    <xdr:to>
      <xdr:col>8</xdr:col>
      <xdr:colOff>200025</xdr:colOff>
      <xdr:row>145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858A7D-650A-45FE-8879-72C6D0BE3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914400</xdr:colOff>
      <xdr:row>217</xdr:row>
      <xdr:rowOff>38100</xdr:rowOff>
    </xdr:from>
    <xdr:to>
      <xdr:col>9</xdr:col>
      <xdr:colOff>428625</xdr:colOff>
      <xdr:row>235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E199D-42CA-4076-8390-5FC0F2D91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676275</xdr:colOff>
      <xdr:row>131</xdr:row>
      <xdr:rowOff>152400</xdr:rowOff>
    </xdr:from>
    <xdr:to>
      <xdr:col>11</xdr:col>
      <xdr:colOff>495300</xdr:colOff>
      <xdr:row>148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88DD5-6292-4230-A483-94090B68E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1809750</xdr:colOff>
      <xdr:row>220</xdr:row>
      <xdr:rowOff>28575</xdr:rowOff>
    </xdr:from>
    <xdr:to>
      <xdr:col>7</xdr:col>
      <xdr:colOff>2143125</xdr:colOff>
      <xdr:row>237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C2724-98B5-49F1-8CD4-CA9B7F5F7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581025</xdr:colOff>
      <xdr:row>132</xdr:row>
      <xdr:rowOff>114300</xdr:rowOff>
    </xdr:from>
    <xdr:to>
      <xdr:col>8</xdr:col>
      <xdr:colOff>533400</xdr:colOff>
      <xdr:row>148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9237F-C7AC-4123-B9B2-AB8464E18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222</xdr:row>
      <xdr:rowOff>47625</xdr:rowOff>
    </xdr:from>
    <xdr:to>
      <xdr:col>9</xdr:col>
      <xdr:colOff>314325</xdr:colOff>
      <xdr:row>240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9D4FA-D2CB-4B07-939E-A5CF0272C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581025</xdr:colOff>
      <xdr:row>131</xdr:row>
      <xdr:rowOff>57150</xdr:rowOff>
    </xdr:from>
    <xdr:to>
      <xdr:col>10</xdr:col>
      <xdr:colOff>95250</xdr:colOff>
      <xdr:row>149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78669-E3B7-4858-98DC-7CB9362B0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971550</xdr:colOff>
      <xdr:row>221</xdr:row>
      <xdr:rowOff>142875</xdr:rowOff>
    </xdr:from>
    <xdr:to>
      <xdr:col>9</xdr:col>
      <xdr:colOff>361950</xdr:colOff>
      <xdr:row>242</xdr:row>
      <xdr:rowOff>76200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6B7624A-1513-4ECD-A4AD-08811A062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132</xdr:row>
      <xdr:rowOff>114300</xdr:rowOff>
    </xdr:from>
    <xdr:to>
      <xdr:col>11</xdr:col>
      <xdr:colOff>180975</xdr:colOff>
      <xdr:row>151</xdr:row>
      <xdr:rowOff>66675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5AE12F93-0FD8-40F5-A964-DB04541D7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133</xdr:row>
      <xdr:rowOff>9525</xdr:rowOff>
    </xdr:from>
    <xdr:to>
      <xdr:col>8</xdr:col>
      <xdr:colOff>180975</xdr:colOff>
      <xdr:row>149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B51B4-24E3-4225-AA64-BB2FB7A80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1695450</xdr:colOff>
      <xdr:row>224</xdr:row>
      <xdr:rowOff>123825</xdr:rowOff>
    </xdr:from>
    <xdr:to>
      <xdr:col>7</xdr:col>
      <xdr:colOff>1047750</xdr:colOff>
      <xdr:row>241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2E0E03-F7B9-4718-ABB6-C16496A18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135</xdr:row>
      <xdr:rowOff>57150</xdr:rowOff>
    </xdr:from>
    <xdr:to>
      <xdr:col>7</xdr:col>
      <xdr:colOff>2181225</xdr:colOff>
      <xdr:row>149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F5C52-8C10-4340-A9D8-A2D2A7B38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1400175</xdr:colOff>
      <xdr:row>231</xdr:row>
      <xdr:rowOff>133350</xdr:rowOff>
    </xdr:from>
    <xdr:to>
      <xdr:col>6</xdr:col>
      <xdr:colOff>742950</xdr:colOff>
      <xdr:row>246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C31A7-8256-458C-8F97-A5AF17062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140</xdr:row>
      <xdr:rowOff>57150</xdr:rowOff>
    </xdr:from>
    <xdr:to>
      <xdr:col>7</xdr:col>
      <xdr:colOff>180975</xdr:colOff>
      <xdr:row>154</xdr:row>
      <xdr:rowOff>133350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158B073-9565-4FB9-B4C1-14003DFDE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140</xdr:row>
      <xdr:rowOff>142875</xdr:rowOff>
    </xdr:from>
    <xdr:to>
      <xdr:col>7</xdr:col>
      <xdr:colOff>1571625</xdr:colOff>
      <xdr:row>155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E1F07-1A0F-4900-B675-67E41984B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1447800</xdr:colOff>
      <xdr:row>235</xdr:row>
      <xdr:rowOff>0</xdr:rowOff>
    </xdr:from>
    <xdr:to>
      <xdr:col>7</xdr:col>
      <xdr:colOff>895350</xdr:colOff>
      <xdr:row>249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EB76B-0B64-4B53-920F-68569E7A0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139</xdr:row>
      <xdr:rowOff>95250</xdr:rowOff>
    </xdr:from>
    <xdr:to>
      <xdr:col>7</xdr:col>
      <xdr:colOff>1447800</xdr:colOff>
      <xdr:row>153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B19866-BBAA-49D0-AB1D-C7B7CE3F3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1485900</xdr:colOff>
      <xdr:row>236</xdr:row>
      <xdr:rowOff>95250</xdr:rowOff>
    </xdr:from>
    <xdr:to>
      <xdr:col>7</xdr:col>
      <xdr:colOff>1400175</xdr:colOff>
      <xdr:row>253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91626-405B-4B86-822D-AE7C281AF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1247775</xdr:colOff>
      <xdr:row>240</xdr:row>
      <xdr:rowOff>47625</xdr:rowOff>
    </xdr:from>
    <xdr:to>
      <xdr:col>7</xdr:col>
      <xdr:colOff>238125</xdr:colOff>
      <xdr:row>254</xdr:row>
      <xdr:rowOff>123825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D02F697-BE3F-41DD-BD2A-925625868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2066925</xdr:colOff>
      <xdr:row>141</xdr:row>
      <xdr:rowOff>19050</xdr:rowOff>
    </xdr:from>
    <xdr:to>
      <xdr:col>7</xdr:col>
      <xdr:colOff>1057275</xdr:colOff>
      <xdr:row>155</xdr:row>
      <xdr:rowOff>95250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A83F7DE-15F1-4A92-B00A-8708C8862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139</xdr:row>
      <xdr:rowOff>19050</xdr:rowOff>
    </xdr:from>
    <xdr:to>
      <xdr:col>7</xdr:col>
      <xdr:colOff>190500</xdr:colOff>
      <xdr:row>153</xdr:row>
      <xdr:rowOff>95250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A251EFA-E236-441B-A924-C43795C9E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142875</xdr:colOff>
      <xdr:row>242</xdr:row>
      <xdr:rowOff>85725</xdr:rowOff>
    </xdr:from>
    <xdr:to>
      <xdr:col>6</xdr:col>
      <xdr:colOff>2171700</xdr:colOff>
      <xdr:row>256</xdr:row>
      <xdr:rowOff>161925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632757B9-B969-47C2-B1CE-7B24CC3D1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1009650</xdr:colOff>
      <xdr:row>240</xdr:row>
      <xdr:rowOff>142875</xdr:rowOff>
    </xdr:from>
    <xdr:to>
      <xdr:col>7</xdr:col>
      <xdr:colOff>1362075</xdr:colOff>
      <xdr:row>257</xdr:row>
      <xdr:rowOff>104775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B7F2D89A-1ED8-4FD8-A91F-335AB8B17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323850</xdr:colOff>
      <xdr:row>142</xdr:row>
      <xdr:rowOff>47625</xdr:rowOff>
    </xdr:from>
    <xdr:to>
      <xdr:col>8</xdr:col>
      <xdr:colOff>104775</xdr:colOff>
      <xdr:row>156</xdr:row>
      <xdr:rowOff>123825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D6FC5E9D-CB09-4308-85EC-81AEEA830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1628775</xdr:colOff>
      <xdr:row>245</xdr:row>
      <xdr:rowOff>133350</xdr:rowOff>
    </xdr:from>
    <xdr:to>
      <xdr:col>7</xdr:col>
      <xdr:colOff>1571625</xdr:colOff>
      <xdr:row>260</xdr:row>
      <xdr:rowOff>19050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FBD5BE35-8458-4096-AFA8-97FC8B071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123825</xdr:colOff>
      <xdr:row>142</xdr:row>
      <xdr:rowOff>47625</xdr:rowOff>
    </xdr:from>
    <xdr:to>
      <xdr:col>8</xdr:col>
      <xdr:colOff>190500</xdr:colOff>
      <xdr:row>156</xdr:row>
      <xdr:rowOff>123825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D03E1786-5478-4362-AA60-A6BBCC071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1600200</xdr:colOff>
      <xdr:row>245</xdr:row>
      <xdr:rowOff>152400</xdr:rowOff>
    </xdr:from>
    <xdr:to>
      <xdr:col>7</xdr:col>
      <xdr:colOff>1638300</xdr:colOff>
      <xdr:row>260</xdr:row>
      <xdr:rowOff>28575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B87DD27-479F-46CE-9CC3-761A55AE8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209550</xdr:colOff>
      <xdr:row>141</xdr:row>
      <xdr:rowOff>161925</xdr:rowOff>
    </xdr:from>
    <xdr:to>
      <xdr:col>8</xdr:col>
      <xdr:colOff>28575</xdr:colOff>
      <xdr:row>156</xdr:row>
      <xdr:rowOff>47625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5946EEAC-0462-4358-83DB-4B0035EC4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971550</xdr:colOff>
      <xdr:row>245</xdr:row>
      <xdr:rowOff>47625</xdr:rowOff>
    </xdr:from>
    <xdr:to>
      <xdr:col>7</xdr:col>
      <xdr:colOff>1219200</xdr:colOff>
      <xdr:row>260</xdr:row>
      <xdr:rowOff>66675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4B877BA-3648-4E18-AE2C-010B3D34D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140</xdr:row>
      <xdr:rowOff>114300</xdr:rowOff>
    </xdr:from>
    <xdr:to>
      <xdr:col>7</xdr:col>
      <xdr:colOff>2324100</xdr:colOff>
      <xdr:row>155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8D2E1EDF-3C24-4F91-9021-1BF8B14F7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148</xdr:row>
      <xdr:rowOff>0</xdr:rowOff>
    </xdr:from>
    <xdr:to>
      <xdr:col>7</xdr:col>
      <xdr:colOff>2486025</xdr:colOff>
      <xdr:row>162</xdr:row>
      <xdr:rowOff>76200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C91C9F2B-790B-406D-8792-25045422F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249</xdr:row>
      <xdr:rowOff>0</xdr:rowOff>
    </xdr:from>
    <xdr:to>
      <xdr:col>7</xdr:col>
      <xdr:colOff>2238375</xdr:colOff>
      <xdr:row>263</xdr:row>
      <xdr:rowOff>76200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4B02E2B2-5AE1-4690-BF43-C809BBB73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148</xdr:row>
      <xdr:rowOff>47625</xdr:rowOff>
    </xdr:from>
    <xdr:to>
      <xdr:col>8</xdr:col>
      <xdr:colOff>85725</xdr:colOff>
      <xdr:row>164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78BC8-7E3A-4144-A1CB-061A5BAA7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1828800</xdr:colOff>
      <xdr:row>252</xdr:row>
      <xdr:rowOff>38100</xdr:rowOff>
    </xdr:from>
    <xdr:to>
      <xdr:col>8</xdr:col>
      <xdr:colOff>552450</xdr:colOff>
      <xdr:row>272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69F873-9A05-4A2B-B95A-A3C844EAA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150</xdr:row>
      <xdr:rowOff>133350</xdr:rowOff>
    </xdr:from>
    <xdr:to>
      <xdr:col>7</xdr:col>
      <xdr:colOff>752475</xdr:colOff>
      <xdr:row>165</xdr:row>
      <xdr:rowOff>19050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ABA583BE-0E54-48FE-8E77-895B8856C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260</xdr:row>
      <xdr:rowOff>38100</xdr:rowOff>
    </xdr:from>
    <xdr:to>
      <xdr:col>7</xdr:col>
      <xdr:colOff>200025</xdr:colOff>
      <xdr:row>274</xdr:row>
      <xdr:rowOff>114300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6B938EC3-D564-4C4D-94ED-CC28CE34B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2171700</xdr:colOff>
      <xdr:row>150</xdr:row>
      <xdr:rowOff>180975</xdr:rowOff>
    </xdr:from>
    <xdr:to>
      <xdr:col>7</xdr:col>
      <xdr:colOff>914400</xdr:colOff>
      <xdr:row>165</xdr:row>
      <xdr:rowOff>66675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49AD423C-FC43-4154-9A00-6812230A1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1752600</xdr:colOff>
      <xdr:row>260</xdr:row>
      <xdr:rowOff>114300</xdr:rowOff>
    </xdr:from>
    <xdr:to>
      <xdr:col>7</xdr:col>
      <xdr:colOff>495300</xdr:colOff>
      <xdr:row>275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9B502FC6-8E9E-4D5E-8B30-E876FA3E8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150</xdr:row>
      <xdr:rowOff>95250</xdr:rowOff>
    </xdr:from>
    <xdr:to>
      <xdr:col>7</xdr:col>
      <xdr:colOff>2000250</xdr:colOff>
      <xdr:row>166</xdr:row>
      <xdr:rowOff>104775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A3C6C6E-165B-4678-A0EB-4C88445A4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1314450</xdr:colOff>
      <xdr:row>258</xdr:row>
      <xdr:rowOff>123825</xdr:rowOff>
    </xdr:from>
    <xdr:to>
      <xdr:col>7</xdr:col>
      <xdr:colOff>1752600</xdr:colOff>
      <xdr:row>277</xdr:row>
      <xdr:rowOff>66675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6C0C16ED-5304-4466-9045-101C0A3F7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263</xdr:row>
      <xdr:rowOff>38100</xdr:rowOff>
    </xdr:from>
    <xdr:to>
      <xdr:col>7</xdr:col>
      <xdr:colOff>2390775</xdr:colOff>
      <xdr:row>279</xdr:row>
      <xdr:rowOff>180975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B22E99D7-F44E-4D16-8A32-65843428E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1123950</xdr:colOff>
      <xdr:row>153</xdr:row>
      <xdr:rowOff>123825</xdr:rowOff>
    </xdr:from>
    <xdr:to>
      <xdr:col>7</xdr:col>
      <xdr:colOff>1466850</xdr:colOff>
      <xdr:row>169</xdr:row>
      <xdr:rowOff>85725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920ED7D8-846D-4BEA-A8E6-194058FD6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153</xdr:row>
      <xdr:rowOff>161925</xdr:rowOff>
    </xdr:from>
    <xdr:to>
      <xdr:col>8</xdr:col>
      <xdr:colOff>95250</xdr:colOff>
      <xdr:row>168</xdr:row>
      <xdr:rowOff>47625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34A77861-88FE-4BDF-88F8-2B40AFCD8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533400</xdr:colOff>
      <xdr:row>268</xdr:row>
      <xdr:rowOff>114300</xdr:rowOff>
    </xdr:from>
    <xdr:to>
      <xdr:col>8</xdr:col>
      <xdr:colOff>390525</xdr:colOff>
      <xdr:row>283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E349ECA4-C2CF-4540-81DD-B1702B47B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1714500</xdr:colOff>
      <xdr:row>154</xdr:row>
      <xdr:rowOff>9525</xdr:rowOff>
    </xdr:from>
    <xdr:to>
      <xdr:col>7</xdr:col>
      <xdr:colOff>1409700</xdr:colOff>
      <xdr:row>168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F684A-0B93-4166-83C3-FD7BD196F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1495425</xdr:colOff>
      <xdr:row>268</xdr:row>
      <xdr:rowOff>85725</xdr:rowOff>
    </xdr:from>
    <xdr:to>
      <xdr:col>7</xdr:col>
      <xdr:colOff>1190625</xdr:colOff>
      <xdr:row>282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FE35D-2F1E-4336-966C-774AD8789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156</xdr:row>
      <xdr:rowOff>123825</xdr:rowOff>
    </xdr:from>
    <xdr:to>
      <xdr:col>8</xdr:col>
      <xdr:colOff>38100</xdr:colOff>
      <xdr:row>171</xdr:row>
      <xdr:rowOff>9525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7F4AA147-739B-448E-911B-7BC47E8C6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272</xdr:row>
      <xdr:rowOff>123825</xdr:rowOff>
    </xdr:from>
    <xdr:to>
      <xdr:col>8</xdr:col>
      <xdr:colOff>266700</xdr:colOff>
      <xdr:row>287</xdr:row>
      <xdr:rowOff>9525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4AABC49E-EBD6-4627-BE43-452699A2C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274</xdr:row>
      <xdr:rowOff>142875</xdr:rowOff>
    </xdr:from>
    <xdr:to>
      <xdr:col>7</xdr:col>
      <xdr:colOff>1162050</xdr:colOff>
      <xdr:row>289</xdr:row>
      <xdr:rowOff>28575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EF799F65-BD75-4370-A7CC-00F27B15B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158</xdr:row>
      <xdr:rowOff>142875</xdr:rowOff>
    </xdr:from>
    <xdr:to>
      <xdr:col>7</xdr:col>
      <xdr:colOff>2314575</xdr:colOff>
      <xdr:row>173</xdr:row>
      <xdr:rowOff>28575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C08E5DD8-3FD9-4849-800D-D4C3BF12E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157</xdr:row>
      <xdr:rowOff>38100</xdr:rowOff>
    </xdr:from>
    <xdr:to>
      <xdr:col>7</xdr:col>
      <xdr:colOff>1819275</xdr:colOff>
      <xdr:row>171</xdr:row>
      <xdr:rowOff>114300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BDA4474-19A5-4B01-BAB2-6D95C00C9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1009650</xdr:colOff>
      <xdr:row>275</xdr:row>
      <xdr:rowOff>0</xdr:rowOff>
    </xdr:from>
    <xdr:to>
      <xdr:col>7</xdr:col>
      <xdr:colOff>990600</xdr:colOff>
      <xdr:row>292</xdr:row>
      <xdr:rowOff>38100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70C6C65A-F102-4669-AB15-44E8078DD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161</xdr:row>
      <xdr:rowOff>171450</xdr:rowOff>
    </xdr:from>
    <xdr:to>
      <xdr:col>8</xdr:col>
      <xdr:colOff>180975</xdr:colOff>
      <xdr:row>176</xdr:row>
      <xdr:rowOff>57150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E936C5D4-2B22-4A19-810D-0E1AF3A4C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1257300</xdr:colOff>
      <xdr:row>278</xdr:row>
      <xdr:rowOff>133350</xdr:rowOff>
    </xdr:from>
    <xdr:to>
      <xdr:col>7</xdr:col>
      <xdr:colOff>1381125</xdr:colOff>
      <xdr:row>293</xdr:row>
      <xdr:rowOff>19050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3FB27DCE-A5BF-45D7-96E6-DE8E5FE63990}"/>
            </a:ext>
            <a:ext uri="{147F2762-F138-4A5C-976F-8EAC2B608ADB}">
              <a16:predDERef xmlns:a16="http://schemas.microsoft.com/office/drawing/2014/main" pred="{E936C5D4-2B22-4A19-810D-0E1AF3A4C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1295400</xdr:colOff>
      <xdr:row>279</xdr:row>
      <xdr:rowOff>133350</xdr:rowOff>
    </xdr:from>
    <xdr:to>
      <xdr:col>7</xdr:col>
      <xdr:colOff>1638300</xdr:colOff>
      <xdr:row>294</xdr:row>
      <xdr:rowOff>19050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6846B741-9B5D-4123-B724-D269B09B0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161</xdr:row>
      <xdr:rowOff>19050</xdr:rowOff>
    </xdr:from>
    <xdr:to>
      <xdr:col>7</xdr:col>
      <xdr:colOff>2390775</xdr:colOff>
      <xdr:row>175</xdr:row>
      <xdr:rowOff>95250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A7AD5D8-4969-408E-A95B-59B49D602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162</xdr:row>
      <xdr:rowOff>9525</xdr:rowOff>
    </xdr:from>
    <xdr:to>
      <xdr:col>7</xdr:col>
      <xdr:colOff>2028825</xdr:colOff>
      <xdr:row>176</xdr:row>
      <xdr:rowOff>85725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C84572D6-64E5-4F2F-A7BF-27E832478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1428750</xdr:colOff>
      <xdr:row>280</xdr:row>
      <xdr:rowOff>114300</xdr:rowOff>
    </xdr:from>
    <xdr:to>
      <xdr:col>7</xdr:col>
      <xdr:colOff>1771650</xdr:colOff>
      <xdr:row>295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FC38A1A2-4378-49BE-B569-E8A542A0E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1390650</xdr:colOff>
      <xdr:row>159</xdr:row>
      <xdr:rowOff>38100</xdr:rowOff>
    </xdr:from>
    <xdr:to>
      <xdr:col>7</xdr:col>
      <xdr:colOff>1733550</xdr:colOff>
      <xdr:row>173</xdr:row>
      <xdr:rowOff>114300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3FF766B7-B968-4C0E-A2F1-5BEF7C034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552450</xdr:colOff>
      <xdr:row>186</xdr:row>
      <xdr:rowOff>0</xdr:rowOff>
    </xdr:from>
    <xdr:to>
      <xdr:col>7</xdr:col>
      <xdr:colOff>895350</xdr:colOff>
      <xdr:row>200</xdr:row>
      <xdr:rowOff>76200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77DF2C9A-D3E3-4924-A745-2AC3AF6D2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149</xdr:row>
      <xdr:rowOff>123825</xdr:rowOff>
    </xdr:from>
    <xdr:to>
      <xdr:col>7</xdr:col>
      <xdr:colOff>2400300</xdr:colOff>
      <xdr:row>164</xdr:row>
      <xdr:rowOff>9525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2226B9F0-B4DD-47F1-873F-A9287975B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1009650</xdr:colOff>
      <xdr:row>212</xdr:row>
      <xdr:rowOff>152400</xdr:rowOff>
    </xdr:from>
    <xdr:to>
      <xdr:col>7</xdr:col>
      <xdr:colOff>1352550</xdr:colOff>
      <xdr:row>227</xdr:row>
      <xdr:rowOff>38100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C930251D-8E9D-409F-8E85-A8E90FE5D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75</xdr:row>
      <xdr:rowOff>28575</xdr:rowOff>
    </xdr:from>
    <xdr:to>
      <xdr:col>8</xdr:col>
      <xdr:colOff>438150</xdr:colOff>
      <xdr:row>89</xdr:row>
      <xdr:rowOff>104775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BAE11E8D-8498-44D4-80D2-E0028B7FD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208</xdr:row>
      <xdr:rowOff>19050</xdr:rowOff>
    </xdr:from>
    <xdr:to>
      <xdr:col>7</xdr:col>
      <xdr:colOff>1123950</xdr:colOff>
      <xdr:row>222</xdr:row>
      <xdr:rowOff>95250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A964B113-C9D6-4439-984E-B62822E74EF9}"/>
            </a:ext>
            <a:ext uri="{147F2762-F138-4A5C-976F-8EAC2B608ADB}">
              <a16:predDERef xmlns:a16="http://schemas.microsoft.com/office/drawing/2014/main" pred="{BAE11E8D-8498-44D4-80D2-E0028B7FD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191</xdr:row>
      <xdr:rowOff>95250</xdr:rowOff>
    </xdr:from>
    <xdr:to>
      <xdr:col>7</xdr:col>
      <xdr:colOff>971550</xdr:colOff>
      <xdr:row>205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B2DE5AF8-FC84-4B2D-8BA4-B670D7EDA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561975</xdr:colOff>
      <xdr:row>64</xdr:row>
      <xdr:rowOff>66675</xdr:rowOff>
    </xdr:from>
    <xdr:to>
      <xdr:col>7</xdr:col>
      <xdr:colOff>2428875</xdr:colOff>
      <xdr:row>78</xdr:row>
      <xdr:rowOff>142875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8DEDC334-D449-452E-9C8F-FFD395771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191</xdr:row>
      <xdr:rowOff>95250</xdr:rowOff>
    </xdr:from>
    <xdr:to>
      <xdr:col>7</xdr:col>
      <xdr:colOff>971550</xdr:colOff>
      <xdr:row>205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93FCF-F3B0-408B-BC92-F320123E1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561975</xdr:colOff>
      <xdr:row>64</xdr:row>
      <xdr:rowOff>66675</xdr:rowOff>
    </xdr:from>
    <xdr:to>
      <xdr:col>7</xdr:col>
      <xdr:colOff>2428875</xdr:colOff>
      <xdr:row>78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655B9-2A79-4D38-95EB-53A7C6C31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65</xdr:row>
      <xdr:rowOff>142875</xdr:rowOff>
    </xdr:from>
    <xdr:to>
      <xdr:col>8</xdr:col>
      <xdr:colOff>295275</xdr:colOff>
      <xdr:row>80</xdr:row>
      <xdr:rowOff>28575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26CDDC9D-7A95-4294-9CDB-51DC22A39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1285875</xdr:colOff>
      <xdr:row>193</xdr:row>
      <xdr:rowOff>19050</xdr:rowOff>
    </xdr:from>
    <xdr:to>
      <xdr:col>7</xdr:col>
      <xdr:colOff>1628775</xdr:colOff>
      <xdr:row>207</xdr:row>
      <xdr:rowOff>95250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2BB1D008-4C8C-45D2-95D7-F5FC989D8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72</xdr:row>
      <xdr:rowOff>95250</xdr:rowOff>
    </xdr:from>
    <xdr:to>
      <xdr:col>8</xdr:col>
      <xdr:colOff>180975</xdr:colOff>
      <xdr:row>86</xdr:row>
      <xdr:rowOff>171450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4DDE4DDA-A456-4AA3-866D-73B96AEF5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904875</xdr:colOff>
      <xdr:row>212</xdr:row>
      <xdr:rowOff>133350</xdr:rowOff>
    </xdr:from>
    <xdr:to>
      <xdr:col>7</xdr:col>
      <xdr:colOff>1247775</xdr:colOff>
      <xdr:row>227</xdr:row>
      <xdr:rowOff>19050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4D5E8DF0-D880-453A-8C86-363D8E74C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72</xdr:row>
      <xdr:rowOff>95250</xdr:rowOff>
    </xdr:from>
    <xdr:to>
      <xdr:col>8</xdr:col>
      <xdr:colOff>180975</xdr:colOff>
      <xdr:row>86</xdr:row>
      <xdr:rowOff>171450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E14C9D2F-7E05-40B0-83FC-E0C84CA189B4}"/>
            </a:ext>
            <a:ext uri="{147F2762-F138-4A5C-976F-8EAC2B608ADB}">
              <a16:predDERef xmlns:a16="http://schemas.microsoft.com/office/drawing/2014/main" pred="{4D5E8DF0-D880-453A-8C86-363D8E74C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904875</xdr:colOff>
      <xdr:row>212</xdr:row>
      <xdr:rowOff>133350</xdr:rowOff>
    </xdr:from>
    <xdr:to>
      <xdr:col>7</xdr:col>
      <xdr:colOff>1247775</xdr:colOff>
      <xdr:row>227</xdr:row>
      <xdr:rowOff>19050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9DA5EBD5-8A46-41EB-B1CE-DC2CE911D3D9}"/>
            </a:ext>
            <a:ext uri="{147F2762-F138-4A5C-976F-8EAC2B608ADB}">
              <a16:predDERef xmlns:a16="http://schemas.microsoft.com/office/drawing/2014/main" pred="{E14C9D2F-7E05-40B0-83FC-E0C84CA1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68</xdr:row>
      <xdr:rowOff>85725</xdr:rowOff>
    </xdr:from>
    <xdr:to>
      <xdr:col>8</xdr:col>
      <xdr:colOff>142875</xdr:colOff>
      <xdr:row>82</xdr:row>
      <xdr:rowOff>161925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707EB21-37E5-45D4-BBF3-CCDBEA439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210</xdr:row>
      <xdr:rowOff>47625</xdr:rowOff>
    </xdr:from>
    <xdr:to>
      <xdr:col>7</xdr:col>
      <xdr:colOff>2076450</xdr:colOff>
      <xdr:row>224</xdr:row>
      <xdr:rowOff>123825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D1331D8D-8842-4B27-9EAA-F7BABBA53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78</xdr:row>
      <xdr:rowOff>114300</xdr:rowOff>
    </xdr:from>
    <xdr:to>
      <xdr:col>8</xdr:col>
      <xdr:colOff>190500</xdr:colOff>
      <xdr:row>93</xdr:row>
      <xdr:rowOff>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A5A1465B-DAE0-48BD-9235-E7C487F22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828675</xdr:colOff>
      <xdr:row>220</xdr:row>
      <xdr:rowOff>114300</xdr:rowOff>
    </xdr:from>
    <xdr:to>
      <xdr:col>7</xdr:col>
      <xdr:colOff>1171575</xdr:colOff>
      <xdr:row>235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EABBD3B5-8444-4E31-98DD-E8B9F148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69</xdr:row>
      <xdr:rowOff>85725</xdr:rowOff>
    </xdr:from>
    <xdr:to>
      <xdr:col>8</xdr:col>
      <xdr:colOff>342900</xdr:colOff>
      <xdr:row>83</xdr:row>
      <xdr:rowOff>161925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5A88A84D-FFFE-4649-A7DE-7E71A52BF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1143000</xdr:colOff>
      <xdr:row>211</xdr:row>
      <xdr:rowOff>161925</xdr:rowOff>
    </xdr:from>
    <xdr:to>
      <xdr:col>7</xdr:col>
      <xdr:colOff>1485900</xdr:colOff>
      <xdr:row>226</xdr:row>
      <xdr:rowOff>47625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EB052B86-4472-4AAC-9024-A4B030F37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78</xdr:row>
      <xdr:rowOff>171450</xdr:rowOff>
    </xdr:from>
    <xdr:to>
      <xdr:col>7</xdr:col>
      <xdr:colOff>2447925</xdr:colOff>
      <xdr:row>93</xdr:row>
      <xdr:rowOff>57150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21740E24-9E65-4EC2-B711-B96412CDD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1066800</xdr:colOff>
      <xdr:row>223</xdr:row>
      <xdr:rowOff>28575</xdr:rowOff>
    </xdr:from>
    <xdr:to>
      <xdr:col>7</xdr:col>
      <xdr:colOff>1409700</xdr:colOff>
      <xdr:row>237</xdr:row>
      <xdr:rowOff>104775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3DDBD69D-6D9D-44E6-9ABB-F4757A385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24" displayName="Table24" ref="I11:J18" totalsRowShown="0" headerRowDxfId="245" headerRowBorderDxfId="243" tableBorderDxfId="244" totalsRowBorderDxfId="242">
  <autoFilter ref="I11:J18" xr:uid="{00000000-0009-0000-0100-000003000000}"/>
  <tableColumns count="2">
    <tableColumn id="1" xr3:uid="{00000000-0010-0000-0000-000001000000}" name="-" dataDxfId="241"/>
    <tableColumn id="2" xr3:uid="{00000000-0010-0000-0000-000002000000}" name="Number" dataDxfId="24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242" displayName="Table242" ref="I11:J18" totalsRowShown="0" headerRowDxfId="239" headerRowBorderDxfId="237" tableBorderDxfId="238" totalsRowBorderDxfId="236">
  <autoFilter ref="I11:J18" xr:uid="{00000000-0009-0000-0100-000001000000}"/>
  <tableColumns count="2">
    <tableColumn id="1" xr3:uid="{00000000-0010-0000-0100-000001000000}" name="-" dataDxfId="235"/>
    <tableColumn id="2" xr3:uid="{00000000-0010-0000-0100-000002000000}" name="Number" dataDxfId="2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423" displayName="Table2423" ref="I11:J18" totalsRowShown="0" headerRowDxfId="233" headerRowBorderDxfId="231" tableBorderDxfId="232" totalsRowBorderDxfId="230">
  <autoFilter ref="I11:J18" xr:uid="{00000000-0009-0000-0100-000002000000}"/>
  <tableColumns count="2">
    <tableColumn id="1" xr3:uid="{00000000-0010-0000-0200-000001000000}" name="-" dataDxfId="229"/>
    <tableColumn id="2" xr3:uid="{00000000-0010-0000-0200-000002000000}" name="Number" dataDxfId="22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24235" displayName="Table24235" ref="I11:J18" totalsRowShown="0" headerRowDxfId="227" headerRowBorderDxfId="225" tableBorderDxfId="226" totalsRowBorderDxfId="224">
  <autoFilter ref="I11:J18" xr:uid="{00000000-0009-0000-0100-000004000000}"/>
  <tableColumns count="2">
    <tableColumn id="1" xr3:uid="{00000000-0010-0000-0300-000001000000}" name="-" dataDxfId="223"/>
    <tableColumn id="2" xr3:uid="{00000000-0010-0000-0300-000002000000}" name="Number" dataDxfId="22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242356" displayName="Table242356" ref="I11:J18" totalsRowShown="0" headerRowDxfId="221" headerRowBorderDxfId="219" tableBorderDxfId="220" totalsRowBorderDxfId="218">
  <autoFilter ref="I11:J18" xr:uid="{00000000-0009-0000-0100-000005000000}"/>
  <tableColumns count="2">
    <tableColumn id="1" xr3:uid="{00000000-0010-0000-0400-000001000000}" name="-" dataDxfId="217"/>
    <tableColumn id="2" xr3:uid="{00000000-0010-0000-0400-000002000000}" name="Number" dataDxfId="21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2423567" displayName="Table2423567" ref="I11:J18" totalsRowShown="0" headerRowDxfId="215" headerRowBorderDxfId="213" tableBorderDxfId="214" totalsRowBorderDxfId="212">
  <autoFilter ref="I11:J18" xr:uid="{00000000-0009-0000-0100-000006000000}"/>
  <tableColumns count="2">
    <tableColumn id="1" xr3:uid="{00000000-0010-0000-0500-000001000000}" name="-" dataDxfId="211"/>
    <tableColumn id="2" xr3:uid="{00000000-0010-0000-0500-000002000000}" name="Number" dataDxfId="2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24235679" displayName="Table24235679" ref="I11:J18" totalsRowShown="0" headerRowDxfId="209" headerRowBorderDxfId="207" tableBorderDxfId="208" totalsRowBorderDxfId="206">
  <autoFilter ref="I11:J18" xr:uid="{00000000-0009-0000-0100-000008000000}"/>
  <tableColumns count="2">
    <tableColumn id="1" xr3:uid="{00000000-0010-0000-0600-000001000000}" name="-" dataDxfId="205"/>
    <tableColumn id="2" xr3:uid="{00000000-0010-0000-0600-000002000000}" name="Number" dataDxfId="20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242356798" displayName="Table242356798" ref="I11:J18" totalsRowShown="0" headerRowDxfId="203" headerRowBorderDxfId="201" tableBorderDxfId="202" totalsRowBorderDxfId="200">
  <autoFilter ref="I11:J18" xr:uid="{00000000-0009-0000-0100-000007000000}"/>
  <tableColumns count="2">
    <tableColumn id="1" xr3:uid="{00000000-0010-0000-0700-000001000000}" name="-" dataDxfId="199"/>
    <tableColumn id="2" xr3:uid="{00000000-0010-0000-0700-000002000000}" name="Number" dataDxfId="19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24235679810" displayName="Table24235679810" ref="I11:J18" totalsRowShown="0" headerRowDxfId="197" headerRowBorderDxfId="195" tableBorderDxfId="196" totalsRowBorderDxfId="194">
  <autoFilter ref="I11:J18" xr:uid="{00000000-0009-0000-0100-000009000000}"/>
  <tableColumns count="2">
    <tableColumn id="1" xr3:uid="{00000000-0010-0000-0800-000001000000}" name="-" dataDxfId="193"/>
    <tableColumn id="2" xr3:uid="{00000000-0010-0000-0800-000002000000}" name="Number" dataDxfId="19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2423567981012" displayName="Table2423567981012" ref="I15:J22" totalsRowShown="0" headerRowDxfId="191" headerRowBorderDxfId="189" tableBorderDxfId="190" totalsRowBorderDxfId="188">
  <autoFilter ref="I15:J22" xr:uid="{00000000-0009-0000-0100-00000B000000}"/>
  <tableColumns count="2">
    <tableColumn id="1" xr3:uid="{00000000-0010-0000-0900-000001000000}" name="-" dataDxfId="187"/>
    <tableColumn id="2" xr3:uid="{00000000-0010-0000-0900-000002000000}" name="Number" dataDxfId="18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e242356798101211" displayName="Table242356798101211" ref="I14:J21" totalsRowShown="0" headerRowDxfId="185" headerRowBorderDxfId="183" tableBorderDxfId="184" totalsRowBorderDxfId="182">
  <autoFilter ref="I14:J21" xr:uid="{00000000-0009-0000-0100-00000A000000}"/>
  <tableColumns count="2">
    <tableColumn id="1" xr3:uid="{00000000-0010-0000-0A00-000001000000}" name="-" dataDxfId="181"/>
    <tableColumn id="2" xr3:uid="{00000000-0010-0000-0A00-000002000000}" name="Number" dataDxfId="18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24235679810121115" displayName="Table24235679810121115" ref="I14:J21" totalsRowShown="0" headerRowDxfId="179" headerRowBorderDxfId="177" tableBorderDxfId="178" totalsRowBorderDxfId="176">
  <autoFilter ref="I14:J21" xr:uid="{00000000-0009-0000-0100-00000E000000}"/>
  <tableColumns count="2">
    <tableColumn id="1" xr3:uid="{00000000-0010-0000-0B00-000001000000}" name="-" dataDxfId="175"/>
    <tableColumn id="2" xr3:uid="{00000000-0010-0000-0B00-000002000000}" name="Number" dataDxfId="17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2423567981012111513" displayName="Table2423567981012111513" ref="I14:J21" totalsRowShown="0" headerRowDxfId="173" headerRowBorderDxfId="171" tableBorderDxfId="172" totalsRowBorderDxfId="170">
  <autoFilter ref="I14:J21" xr:uid="{00000000-0009-0000-0100-00000C000000}"/>
  <tableColumns count="2">
    <tableColumn id="1" xr3:uid="{00000000-0010-0000-0C00-000001000000}" name="-" dataDxfId="169"/>
    <tableColumn id="2" xr3:uid="{00000000-0010-0000-0C00-000002000000}" name="Number" dataDxfId="168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Table242356798101211151314" displayName="Table242356798101211151314" ref="I15:J22" totalsRowShown="0" headerRowDxfId="167" headerRowBorderDxfId="165" tableBorderDxfId="166" totalsRowBorderDxfId="164">
  <autoFilter ref="I15:J22" xr:uid="{00000000-0009-0000-0100-00000D000000}"/>
  <tableColumns count="2">
    <tableColumn id="1" xr3:uid="{00000000-0010-0000-0D00-000001000000}" name="-" dataDxfId="163"/>
    <tableColumn id="2" xr3:uid="{00000000-0010-0000-0D00-000002000000}" name="Number" dataDxfId="16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24235679810121115131416" displayName="Table24235679810121115131416" ref="I15:J22" totalsRowShown="0" headerRowDxfId="161" headerRowBorderDxfId="159" tableBorderDxfId="160" totalsRowBorderDxfId="158">
  <autoFilter ref="I15:J22" xr:uid="{00000000-0009-0000-0100-00000F000000}"/>
  <tableColumns count="2">
    <tableColumn id="1" xr3:uid="{00000000-0010-0000-0E00-000001000000}" name="-" dataDxfId="157"/>
    <tableColumn id="2" xr3:uid="{00000000-0010-0000-0E00-000002000000}" name="Number" dataDxfId="15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2423567981012111513141617" displayName="Table2423567981012111513141617" ref="I15:J23" totalsRowShown="0" headerRowDxfId="155" headerRowBorderDxfId="153" tableBorderDxfId="154" totalsRowBorderDxfId="152">
  <autoFilter ref="I15:J23" xr:uid="{00000000-0009-0000-0100-000010000000}"/>
  <tableColumns count="2">
    <tableColumn id="1" xr3:uid="{00000000-0010-0000-0F00-000001000000}" name="-" dataDxfId="151"/>
    <tableColumn id="2" xr3:uid="{00000000-0010-0000-0F00-000002000000}" name="Number" dataDxfId="15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le242356798101211151314161719" displayName="Table242356798101211151314161719" ref="I15:J23" totalsRowShown="0" headerRowDxfId="149" headerRowBorderDxfId="147" tableBorderDxfId="148" totalsRowBorderDxfId="146">
  <autoFilter ref="I15:J23" xr:uid="{00000000-0009-0000-0100-000012000000}"/>
  <tableColumns count="2">
    <tableColumn id="1" xr3:uid="{00000000-0010-0000-1000-000001000000}" name="-" dataDxfId="145"/>
    <tableColumn id="2" xr3:uid="{00000000-0010-0000-1000-000002000000}" name="Number" dataDxfId="14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Table24235679810121115131416171918" displayName="Table24235679810121115131416171918" ref="I15:J24" totalsRowShown="0" headerRowDxfId="143" headerRowBorderDxfId="141" tableBorderDxfId="142" totalsRowBorderDxfId="140">
  <autoFilter ref="I15:J24" xr:uid="{00000000-0009-0000-0100-000011000000}"/>
  <tableColumns count="2">
    <tableColumn id="1" xr3:uid="{00000000-0010-0000-1100-000001000000}" name="-" dataDxfId="139"/>
    <tableColumn id="2" xr3:uid="{00000000-0010-0000-1100-000002000000}" name="Number" dataDxfId="138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le2423567981012111513141617191821" displayName="Table2423567981012111513141617191821" ref="I15:J24" totalsRowShown="0" headerRowDxfId="137" headerRowBorderDxfId="135" tableBorderDxfId="136" totalsRowBorderDxfId="134">
  <autoFilter ref="I15:J24" xr:uid="{00000000-0009-0000-0100-000014000000}"/>
  <tableColumns count="2">
    <tableColumn id="1" xr3:uid="{00000000-0010-0000-1200-000001000000}" name="-" dataDxfId="133"/>
    <tableColumn id="2" xr3:uid="{00000000-0010-0000-1200-000002000000}" name="Number" dataDxfId="13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Table242356798101211151314161719182120" displayName="Table242356798101211151314161719182120" ref="I15:J24" totalsRowShown="0" headerRowDxfId="131" headerRowBorderDxfId="129" tableBorderDxfId="130" totalsRowBorderDxfId="128">
  <autoFilter ref="I15:J24" xr:uid="{00000000-0009-0000-0100-000013000000}"/>
  <tableColumns count="2">
    <tableColumn id="1" xr3:uid="{00000000-0010-0000-1300-000001000000}" name="-" dataDxfId="127"/>
    <tableColumn id="2" xr3:uid="{00000000-0010-0000-1300-000002000000}" name="Number" dataDxfId="12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24235679810121115131416171918212022" displayName="Table24235679810121115131416171918212022" ref="I15:J24" totalsRowShown="0" headerRowDxfId="125" headerRowBorderDxfId="123" tableBorderDxfId="124" totalsRowBorderDxfId="122">
  <autoFilter ref="I15:J24" xr:uid="{00000000-0009-0000-0100-000015000000}"/>
  <tableColumns count="2">
    <tableColumn id="1" xr3:uid="{00000000-0010-0000-1400-000001000000}" name="-" dataDxfId="121"/>
    <tableColumn id="2" xr3:uid="{00000000-0010-0000-1400-000002000000}" name="Number" dataDxfId="12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2423567981012111513141617191821202223" displayName="Table2423567981012111513141617191821202223" ref="I15:J24" totalsRowShown="0" headerRowDxfId="119" headerRowBorderDxfId="117" tableBorderDxfId="118" totalsRowBorderDxfId="116">
  <autoFilter ref="I15:J24" xr:uid="{00000000-0009-0000-0100-000016000000}"/>
  <tableColumns count="2">
    <tableColumn id="1" xr3:uid="{00000000-0010-0000-1500-000001000000}" name="-" dataDxfId="115"/>
    <tableColumn id="2" xr3:uid="{00000000-0010-0000-1500-000002000000}" name="Number" dataDxfId="114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242356798101211151314161719182120222324" displayName="Table242356798101211151314161719182120222324" ref="I15:J24" totalsRowShown="0" headerRowDxfId="113" headerRowBorderDxfId="111" tableBorderDxfId="112" totalsRowBorderDxfId="110">
  <autoFilter ref="I15:J24" xr:uid="{00000000-0009-0000-0100-000017000000}"/>
  <tableColumns count="2">
    <tableColumn id="1" xr3:uid="{00000000-0010-0000-1600-000001000000}" name="-" dataDxfId="109"/>
    <tableColumn id="2" xr3:uid="{00000000-0010-0000-1600-000002000000}" name="Number" dataDxfId="108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24235679810121115131416171918212022232425" displayName="Table24235679810121115131416171918212022232425" ref="I15:J24" totalsRowShown="0" headerRowDxfId="107" headerRowBorderDxfId="105" tableBorderDxfId="106" totalsRowBorderDxfId="104">
  <autoFilter ref="I15:J24" xr:uid="{00000000-0009-0000-0100-000018000000}"/>
  <tableColumns count="2">
    <tableColumn id="1" xr3:uid="{00000000-0010-0000-1700-000001000000}" name="-" dataDxfId="103"/>
    <tableColumn id="2" xr3:uid="{00000000-0010-0000-1700-000002000000}" name="Number" dataDxfId="102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2423567981012111513141617191821202223242526" displayName="Table2423567981012111513141617191821202223242526" ref="I15:J24" totalsRowShown="0" headerRowDxfId="101" headerRowBorderDxfId="99" tableBorderDxfId="100" totalsRowBorderDxfId="98">
  <autoFilter ref="I15:J24" xr:uid="{00000000-0009-0000-0100-000019000000}"/>
  <tableColumns count="2">
    <tableColumn id="1" xr3:uid="{00000000-0010-0000-1800-000001000000}" name="-" dataDxfId="97"/>
    <tableColumn id="2" xr3:uid="{00000000-0010-0000-1800-000002000000}" name="Number" dataDxfId="96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242356798101211151314161719182120222324252627" displayName="Table242356798101211151314161719182120222324252627" ref="I15:J24" totalsRowShown="0" headerRowDxfId="95" headerRowBorderDxfId="93" tableBorderDxfId="94" totalsRowBorderDxfId="92">
  <autoFilter ref="I15:J24" xr:uid="{00000000-0009-0000-0100-00001A000000}"/>
  <tableColumns count="2">
    <tableColumn id="1" xr3:uid="{00000000-0010-0000-1900-000001000000}" name="-" dataDxfId="91"/>
    <tableColumn id="2" xr3:uid="{00000000-0010-0000-1900-000002000000}" name="Number" dataDxfId="90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A000000}" name="Table24235679810121115131416171918212022232425262729" displayName="Table24235679810121115131416171918212022232425262729" ref="I28:J54" totalsRowShown="0" headerRowDxfId="89" headerRowBorderDxfId="87" tableBorderDxfId="88" totalsRowBorderDxfId="86">
  <autoFilter ref="I28:J54" xr:uid="{00000000-0009-0000-0100-00001C000000}"/>
  <tableColumns count="2">
    <tableColumn id="1" xr3:uid="{00000000-0010-0000-1A00-000001000000}" name="Demographics from Questionnaires" dataDxfId="85"/>
    <tableColumn id="2" xr3:uid="{00000000-0010-0000-1A00-000002000000}" name="Number" dataDxfId="8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Table24235679810121115131416171918212022232425262728" displayName="Table24235679810121115131416171918212022232425262728" ref="I15:J24" totalsRowShown="0" headerRowDxfId="83" headerRowBorderDxfId="81" tableBorderDxfId="82" totalsRowBorderDxfId="80">
  <autoFilter ref="I15:J24" xr:uid="{00000000-0009-0000-0100-00001B000000}"/>
  <tableColumns count="2">
    <tableColumn id="1" xr3:uid="{00000000-0010-0000-1B00-000001000000}" name="-" dataDxfId="79"/>
    <tableColumn id="2" xr3:uid="{00000000-0010-0000-1B00-000002000000}" name="Number" dataDxfId="78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2423567981012111513141617191821202223242526272930" displayName="Table2423567981012111513141617191821202223242526272930" ref="I31:J58" totalsRowShown="0" headerRowDxfId="77" headerRowBorderDxfId="75" tableBorderDxfId="76" totalsRowBorderDxfId="74">
  <autoFilter ref="I31:J58" xr:uid="{00000000-0009-0000-0100-00001D000000}"/>
  <tableColumns count="2">
    <tableColumn id="1" xr3:uid="{00000000-0010-0000-1C00-000001000000}" name="Demographics from Questionnaires" dataDxfId="73"/>
    <tableColumn id="2" xr3:uid="{00000000-0010-0000-1C00-000002000000}" name="Number" dataDxfId="72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2423567981012111513141617191821202223242526272831" displayName="Table2423567981012111513141617191821202223242526272831" ref="I15:J24" totalsRowShown="0" headerRowDxfId="71" headerRowBorderDxfId="69" tableBorderDxfId="70" totalsRowBorderDxfId="68">
  <autoFilter ref="I15:J24" xr:uid="{00000000-0009-0000-0100-00001E000000}"/>
  <tableColumns count="2">
    <tableColumn id="1" xr3:uid="{00000000-0010-0000-1D00-000001000000}" name="-" dataDxfId="67"/>
    <tableColumn id="2" xr3:uid="{00000000-0010-0000-1D00-000002000000}" name="Number" dataDxfId="66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242356798101211151314161719182120222324252627293032" displayName="Table242356798101211151314161719182120222324252627293032" ref="I33:J60" totalsRowShown="0" headerRowDxfId="65" headerRowBorderDxfId="63" tableBorderDxfId="64" totalsRowBorderDxfId="62">
  <autoFilter ref="I33:J60" xr:uid="{00000000-0009-0000-0100-00001F000000}"/>
  <tableColumns count="2">
    <tableColumn id="1" xr3:uid="{00000000-0010-0000-1E00-000001000000}" name="Demographics from Questionnaires" dataDxfId="61"/>
    <tableColumn id="2" xr3:uid="{00000000-0010-0000-1E00-000002000000}" name="Number" dataDxfId="6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242356798101211151314161719182120222324252627283133" displayName="Table242356798101211151314161719182120222324252627283133" ref="I15:J24" totalsRowShown="0" headerRowDxfId="59" headerRowBorderDxfId="57" tableBorderDxfId="58" totalsRowBorderDxfId="56">
  <autoFilter ref="I15:J24" xr:uid="{00000000-0009-0000-0100-000020000000}"/>
  <tableColumns count="2">
    <tableColumn id="1" xr3:uid="{00000000-0010-0000-1F00-000001000000}" name="-" dataDxfId="55"/>
    <tableColumn id="2" xr3:uid="{00000000-0010-0000-1F00-000002000000}" name="Number" dataDxfId="5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24235679810121115131416171918212022232425262729303234" displayName="Table24235679810121115131416171918212022232425262729303234" ref="I33:J60" totalsRowShown="0" headerRowDxfId="53" headerRowBorderDxfId="51" tableBorderDxfId="52" totalsRowBorderDxfId="50">
  <autoFilter ref="I33:J60" xr:uid="{00000000-0009-0000-0100-000021000000}"/>
  <tableColumns count="2">
    <tableColumn id="1" xr3:uid="{00000000-0010-0000-2000-000001000000}" name="Demographics from Questionnaires" dataDxfId="49"/>
    <tableColumn id="2" xr3:uid="{00000000-0010-0000-2000-000002000000}" name="Number" dataDxfId="48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24235679810121115131416171918212022232425262728313335" displayName="Table24235679810121115131416171918212022232425262728313335" ref="I15:J24" totalsRowShown="0" headerRowDxfId="47" headerRowBorderDxfId="45" tableBorderDxfId="46" totalsRowBorderDxfId="44">
  <autoFilter ref="I15:J24" xr:uid="{00000000-0009-0000-0100-000022000000}"/>
  <tableColumns count="2">
    <tableColumn id="1" xr3:uid="{00000000-0010-0000-2100-000001000000}" name="-" dataDxfId="43"/>
    <tableColumn id="2" xr3:uid="{00000000-0010-0000-2100-000002000000}" name="Number" dataDxfId="4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2423567981012111513141617191821202223242526272930323436" displayName="Table2423567981012111513141617191821202223242526272930323436" ref="I33:J60" totalsRowShown="0" headerRowDxfId="41" headerRowBorderDxfId="39" tableBorderDxfId="40" totalsRowBorderDxfId="38">
  <autoFilter ref="I33:J60" xr:uid="{00000000-0009-0000-0100-000023000000}"/>
  <tableColumns count="2">
    <tableColumn id="1" xr3:uid="{00000000-0010-0000-2200-000001000000}" name="Demographics from Questionnaires" dataDxfId="37"/>
    <tableColumn id="2" xr3:uid="{00000000-0010-0000-2200-000002000000}" name="Number" dataDxfId="36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2423567981012111513141617191821202223242526272831333537" displayName="Table2423567981012111513141617191821202223242526272831333537" ref="I15:J24" totalsRowShown="0" headerRowDxfId="35" headerRowBorderDxfId="33" tableBorderDxfId="34" totalsRowBorderDxfId="32">
  <autoFilter ref="I15:J24" xr:uid="{00000000-0009-0000-0100-000024000000}"/>
  <tableColumns count="2">
    <tableColumn id="1" xr3:uid="{00000000-0010-0000-2300-000001000000}" name="-" dataDxfId="31"/>
    <tableColumn id="2" xr3:uid="{00000000-0010-0000-2300-000002000000}" name="Number" dataDxfId="3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242356798101211151314161719182120222324252627293032343638" displayName="Table242356798101211151314161719182120222324252627293032343638" ref="I33:J59" totalsRowShown="0" headerRowDxfId="29" headerRowBorderDxfId="27" tableBorderDxfId="28" totalsRowBorderDxfId="26">
  <autoFilter ref="I33:J59" xr:uid="{00000000-0009-0000-0100-000025000000}"/>
  <tableColumns count="2">
    <tableColumn id="1" xr3:uid="{00000000-0010-0000-2400-000001000000}" name="Demographics from Questionnaires" dataDxfId="25"/>
    <tableColumn id="2" xr3:uid="{00000000-0010-0000-2400-000002000000}" name="Number" dataDxfId="2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242356798101211151314161719182120222324252627283133353739" displayName="Table242356798101211151314161719182120222324252627283133353739" ref="I15:J24" totalsRowShown="0" headerRowDxfId="23" headerRowBorderDxfId="21" tableBorderDxfId="22" totalsRowBorderDxfId="20">
  <autoFilter ref="I15:J24" xr:uid="{00000000-0009-0000-0100-000026000000}"/>
  <tableColumns count="2">
    <tableColumn id="1" xr3:uid="{00000000-0010-0000-2500-000001000000}" name="-" dataDxfId="19"/>
    <tableColumn id="2" xr3:uid="{00000000-0010-0000-2500-000002000000}" name="Number" dataDxfId="1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24235679810121115131416171918212022232425262729303234363840" displayName="Table24235679810121115131416171918212022232425262729303234363840" ref="I33:J59" totalsRowShown="0" headerRowDxfId="17" headerRowBorderDxfId="15" tableBorderDxfId="16" totalsRowBorderDxfId="14">
  <autoFilter ref="I33:J59" xr:uid="{00000000-0009-0000-0100-000027000000}"/>
  <tableColumns count="2">
    <tableColumn id="1" xr3:uid="{00000000-0010-0000-2600-000001000000}" name="Demographics from Questionnaires" dataDxfId="13"/>
    <tableColumn id="2" xr3:uid="{00000000-0010-0000-2600-000002000000}" name="Number" dataDxfId="12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24235679810121115131416171918212022232425262728313335373941" displayName="Table24235679810121115131416171918212022232425262728313335373941" ref="I15:J24" totalsRowShown="0" headerRowDxfId="11" headerRowBorderDxfId="9" tableBorderDxfId="10" totalsRowBorderDxfId="8">
  <autoFilter ref="I15:J24" xr:uid="{00000000-0009-0000-0100-000028000000}"/>
  <tableColumns count="2">
    <tableColumn id="1" xr3:uid="{00000000-0010-0000-2700-000001000000}" name="-" dataDxfId="7"/>
    <tableColumn id="2" xr3:uid="{00000000-0010-0000-2700-000002000000}" name="Number" dataDxfId="6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2423567981012111513141617191821202223242526272930323436384042" displayName="Table2423567981012111513141617191821202223242526272930323436384042" ref="I33:J59" totalsRowShown="0" headerRowDxfId="5" headerRowBorderDxfId="3" tableBorderDxfId="4" totalsRowBorderDxfId="2">
  <autoFilter ref="I33:J59" xr:uid="{00000000-0009-0000-0100-000029000000}"/>
  <tableColumns count="2">
    <tableColumn id="1" xr3:uid="{00000000-0010-0000-2800-000001000000}" name="Demographics from Questionnaires" dataDxfId="1"/>
    <tableColumn id="2" xr3:uid="{00000000-0010-0000-2800-000002000000}" name="Numb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3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3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3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3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4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4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4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4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4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4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4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4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5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drawing" Target="../drawings/drawing5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drawing" Target="../drawings/drawing52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drawing" Target="../drawings/drawing5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drawing" Target="../drawings/drawing54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table" Target="../tables/table34.xml"/><Relationship Id="rId1" Type="http://schemas.openxmlformats.org/officeDocument/2006/relationships/drawing" Target="../drawings/drawing5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table" Target="../tables/table36.xml"/><Relationship Id="rId1" Type="http://schemas.openxmlformats.org/officeDocument/2006/relationships/drawing" Target="../drawings/drawing5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drawing" Target="../drawings/drawing57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drawing" Target="../drawings/drawing5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mailto:marcuslbrown1974@yahoo.com" TargetMode="Externa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hyperlink" Target="mailto:marcuslbrown1974@yahoo.com" TargetMode="External"/><Relationship Id="rId7" Type="http://schemas.openxmlformats.org/officeDocument/2006/relationships/hyperlink" Target="mailto:yeoa50@gmail.com" TargetMode="External"/><Relationship Id="rId2" Type="http://schemas.openxmlformats.org/officeDocument/2006/relationships/hyperlink" Target="mailto:jengruber87@hotmail.com" TargetMode="External"/><Relationship Id="rId1" Type="http://schemas.openxmlformats.org/officeDocument/2006/relationships/hyperlink" Target="mailto:tiffany82286@msn.com" TargetMode="External"/><Relationship Id="rId6" Type="http://schemas.openxmlformats.org/officeDocument/2006/relationships/hyperlink" Target="mailto:megancolwes@outlook.com" TargetMode="External"/><Relationship Id="rId5" Type="http://schemas.openxmlformats.org/officeDocument/2006/relationships/hyperlink" Target="mailto:clmcclure7@icloud.com" TargetMode="External"/><Relationship Id="rId4" Type="http://schemas.openxmlformats.org/officeDocument/2006/relationships/hyperlink" Target="mailto:dlynngordon@gmail.com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hyperlink" Target="mailto:ncoatesgreenwood@aol.com" TargetMode="External"/><Relationship Id="rId2" Type="http://schemas.openxmlformats.org/officeDocument/2006/relationships/hyperlink" Target="mailto:rtoubiah@gmail.com" TargetMode="External"/><Relationship Id="rId1" Type="http://schemas.openxmlformats.org/officeDocument/2006/relationships/hyperlink" Target="mailto:jgramentz@gmail.com" TargetMode="External"/><Relationship Id="rId4" Type="http://schemas.openxmlformats.org/officeDocument/2006/relationships/hyperlink" Target="mailto:nelson9741@gmail.com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notes:%20yellow%20means%20that%20they%20have%20completed%20a%203T%20MRI%20at%20presby.%20The%20patients%20below%20the%20black%20solid%20line%20have%20completed%207T%20MRI%20but%20we%20have%20not%20asked%20radiology%20at%20presby%20to%20send%20us%20their%203T%20MRIs%20yet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35"/>
  <sheetViews>
    <sheetView workbookViewId="0">
      <selection activeCell="G13" sqref="G13"/>
    </sheetView>
  </sheetViews>
  <sheetFormatPr defaultRowHeight="15"/>
  <cols>
    <col min="3" max="3" width="21.7109375" customWidth="1"/>
    <col min="4" max="4" width="10.5703125" customWidth="1"/>
    <col min="5" max="5" width="20.28515625" customWidth="1"/>
    <col min="6" max="6" width="9.42578125" customWidth="1"/>
    <col min="7" max="7" width="14.5703125" customWidth="1"/>
    <col min="8" max="8" width="9.5703125" customWidth="1"/>
    <col min="9" max="9" width="20.42578125" customWidth="1"/>
    <col min="12" max="12" width="19.140625" customWidth="1"/>
    <col min="13" max="13" width="24.7109375" customWidth="1"/>
    <col min="14" max="14" width="9.85546875" customWidth="1"/>
  </cols>
  <sheetData>
    <row r="2" spans="2:15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  <c r="M2" s="87"/>
      <c r="N2" s="87"/>
      <c r="O2" s="87"/>
    </row>
    <row r="3" spans="2:15">
      <c r="B3" s="1" t="s">
        <v>5</v>
      </c>
      <c r="C3" s="1">
        <v>28</v>
      </c>
      <c r="D3" s="1" t="s">
        <v>6</v>
      </c>
      <c r="E3" s="1">
        <v>0</v>
      </c>
      <c r="F3" s="1" t="s">
        <v>6</v>
      </c>
      <c r="G3" s="1">
        <v>0</v>
      </c>
      <c r="H3" s="1" t="s">
        <v>6</v>
      </c>
      <c r="I3" s="2">
        <v>0</v>
      </c>
      <c r="J3" s="1"/>
      <c r="M3" s="1"/>
      <c r="N3" s="1"/>
      <c r="O3" s="1"/>
    </row>
    <row r="4" spans="2:15">
      <c r="B4" s="1" t="s">
        <v>7</v>
      </c>
      <c r="C4" s="1">
        <v>9</v>
      </c>
      <c r="D4" s="1" t="s">
        <v>6</v>
      </c>
      <c r="E4" s="1">
        <v>147</v>
      </c>
      <c r="F4" s="1" t="s">
        <v>6</v>
      </c>
      <c r="G4" s="1">
        <v>0</v>
      </c>
      <c r="H4" s="1" t="s">
        <v>6</v>
      </c>
      <c r="I4" s="2">
        <v>6</v>
      </c>
      <c r="J4" s="1"/>
      <c r="M4" s="1"/>
      <c r="N4" s="1"/>
      <c r="O4" s="1"/>
    </row>
    <row r="5" spans="2:15">
      <c r="B5" s="1" t="s">
        <v>8</v>
      </c>
      <c r="C5" s="1">
        <f>C3+C4</f>
        <v>37</v>
      </c>
      <c r="D5" s="1" t="s">
        <v>6</v>
      </c>
      <c r="E5" s="1">
        <v>148</v>
      </c>
      <c r="F5" s="1" t="s">
        <v>6</v>
      </c>
      <c r="G5" s="1">
        <v>0</v>
      </c>
      <c r="H5" s="1" t="s">
        <v>6</v>
      </c>
      <c r="I5" s="2">
        <v>6</v>
      </c>
      <c r="J5" s="1"/>
      <c r="M5" s="1"/>
      <c r="N5" s="1"/>
      <c r="O5" s="1"/>
    </row>
    <row r="6" spans="2:15">
      <c r="M6" s="1"/>
      <c r="N6" s="1"/>
      <c r="O6" s="1"/>
    </row>
    <row r="7" spans="2:15">
      <c r="M7" s="1"/>
      <c r="N7" s="1"/>
      <c r="O7" s="1"/>
    </row>
    <row r="8" spans="2:15">
      <c r="C8" s="3" t="s">
        <v>9</v>
      </c>
      <c r="D8" s="1" t="s">
        <v>1</v>
      </c>
      <c r="M8" s="1"/>
      <c r="N8" s="1"/>
      <c r="O8" s="1"/>
    </row>
    <row r="9" spans="2:15">
      <c r="B9" s="1" t="s">
        <v>5</v>
      </c>
      <c r="C9" s="2">
        <v>0</v>
      </c>
      <c r="D9" s="1" t="s">
        <v>6</v>
      </c>
      <c r="M9" s="1"/>
      <c r="N9" s="1"/>
      <c r="O9" s="1"/>
    </row>
    <row r="10" spans="2:15">
      <c r="B10" s="1" t="s">
        <v>7</v>
      </c>
      <c r="C10" s="2">
        <v>0</v>
      </c>
      <c r="D10" s="1" t="s">
        <v>6</v>
      </c>
      <c r="M10" s="1"/>
      <c r="N10" s="1"/>
      <c r="O10" s="1"/>
    </row>
    <row r="11" spans="2:15">
      <c r="B11" s="1" t="s">
        <v>8</v>
      </c>
      <c r="C11" s="2">
        <v>0</v>
      </c>
      <c r="D11" s="1" t="s">
        <v>6</v>
      </c>
      <c r="M11" s="1"/>
      <c r="N11" s="1"/>
      <c r="O11" s="1"/>
    </row>
    <row r="12" spans="2:15">
      <c r="M12" s="5"/>
      <c r="N12" s="5"/>
      <c r="O12" s="5"/>
    </row>
    <row r="13" spans="2:15">
      <c r="M13" s="1"/>
      <c r="N13" s="1"/>
      <c r="O13" s="1"/>
    </row>
    <row r="14" spans="2:15">
      <c r="C14" s="1" t="s">
        <v>10</v>
      </c>
      <c r="D14" s="1" t="s">
        <v>1</v>
      </c>
      <c r="E14" s="2" t="s">
        <v>11</v>
      </c>
      <c r="F14" s="1" t="s">
        <v>1</v>
      </c>
    </row>
    <row r="15" spans="2:15">
      <c r="B15" s="1" t="s">
        <v>8</v>
      </c>
      <c r="C15" s="4">
        <v>1</v>
      </c>
      <c r="D15" s="4" t="s">
        <v>6</v>
      </c>
      <c r="E15" s="2">
        <v>0</v>
      </c>
      <c r="F15" s="1" t="s">
        <v>6</v>
      </c>
    </row>
    <row r="18" spans="2:6">
      <c r="C18" s="2" t="s">
        <v>12</v>
      </c>
      <c r="D18" s="1" t="s">
        <v>1</v>
      </c>
      <c r="E18" s="1" t="s">
        <v>13</v>
      </c>
      <c r="F18" s="1" t="s">
        <v>1</v>
      </c>
    </row>
    <row r="19" spans="2:6">
      <c r="B19" s="2" t="s">
        <v>5</v>
      </c>
      <c r="C19" s="2">
        <v>0</v>
      </c>
      <c r="D19" s="1" t="s">
        <v>6</v>
      </c>
      <c r="E19" s="1">
        <v>0</v>
      </c>
      <c r="F19" s="1" t="s">
        <v>6</v>
      </c>
    </row>
    <row r="20" spans="2:6">
      <c r="B20" s="2" t="s">
        <v>7</v>
      </c>
      <c r="C20" s="2">
        <v>0</v>
      </c>
      <c r="D20" s="1" t="s">
        <v>6</v>
      </c>
      <c r="E20" s="1">
        <v>0</v>
      </c>
      <c r="F20" s="1" t="s">
        <v>6</v>
      </c>
    </row>
    <row r="21" spans="2:6">
      <c r="B21" s="2" t="s">
        <v>8</v>
      </c>
      <c r="C21" s="2">
        <v>0</v>
      </c>
      <c r="D21" s="1" t="s">
        <v>6</v>
      </c>
      <c r="E21" s="1">
        <v>0</v>
      </c>
      <c r="F21" s="1" t="s">
        <v>6</v>
      </c>
    </row>
    <row r="24" spans="2:6">
      <c r="C24" s="87" t="s">
        <v>14</v>
      </c>
      <c r="D24" s="87"/>
      <c r="E24" s="87"/>
    </row>
    <row r="25" spans="2:6">
      <c r="C25" s="1"/>
      <c r="D25" s="1" t="s">
        <v>15</v>
      </c>
      <c r="E25" s="1" t="s">
        <v>1</v>
      </c>
    </row>
    <row r="26" spans="2:6">
      <c r="C26" s="1" t="s">
        <v>16</v>
      </c>
      <c r="D26" s="1">
        <v>25</v>
      </c>
      <c r="E26" s="1" t="s">
        <v>6</v>
      </c>
    </row>
    <row r="27" spans="2:6">
      <c r="C27" s="1" t="s">
        <v>17</v>
      </c>
      <c r="D27" s="1">
        <v>2</v>
      </c>
      <c r="E27" s="1" t="s">
        <v>6</v>
      </c>
    </row>
    <row r="28" spans="2:6">
      <c r="C28" s="1" t="s">
        <v>18</v>
      </c>
      <c r="D28" s="1">
        <v>1</v>
      </c>
      <c r="E28" s="1" t="s">
        <v>6</v>
      </c>
    </row>
    <row r="29" spans="2:6">
      <c r="C29" s="1" t="s">
        <v>19</v>
      </c>
      <c r="D29" s="1">
        <v>0</v>
      </c>
      <c r="E29" s="1" t="s">
        <v>6</v>
      </c>
    </row>
    <row r="30" spans="2:6">
      <c r="C30" s="1" t="s">
        <v>20</v>
      </c>
      <c r="D30" s="1">
        <v>0</v>
      </c>
      <c r="E30" s="1" t="s">
        <v>6</v>
      </c>
    </row>
    <row r="31" spans="2:6">
      <c r="C31" s="1" t="s">
        <v>21</v>
      </c>
      <c r="D31" s="1">
        <v>0</v>
      </c>
      <c r="E31" s="1" t="s">
        <v>6</v>
      </c>
    </row>
    <row r="32" spans="2:6">
      <c r="C32" s="1" t="s">
        <v>22</v>
      </c>
      <c r="D32" s="1">
        <v>0</v>
      </c>
      <c r="E32" s="1" t="s">
        <v>6</v>
      </c>
    </row>
    <row r="33" spans="3:5">
      <c r="C33" s="1" t="s">
        <v>23</v>
      </c>
      <c r="D33" s="1">
        <v>0</v>
      </c>
      <c r="E33" s="1" t="s">
        <v>6</v>
      </c>
    </row>
    <row r="34" spans="3:5">
      <c r="C34" s="5" t="s">
        <v>24</v>
      </c>
      <c r="D34" s="5">
        <v>0</v>
      </c>
      <c r="E34" s="5" t="s">
        <v>6</v>
      </c>
    </row>
    <row r="35" spans="3:5">
      <c r="C35" s="1" t="s">
        <v>8</v>
      </c>
      <c r="D35" s="1">
        <f>D26+D27+D28+D29+D30+D31+D32+D33+D34</f>
        <v>28</v>
      </c>
      <c r="E35" s="1" t="s">
        <v>6</v>
      </c>
    </row>
  </sheetData>
  <mergeCells count="2">
    <mergeCell ref="M2:O2"/>
    <mergeCell ref="C24:E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J36"/>
  <sheetViews>
    <sheetView workbookViewId="0">
      <selection activeCell="G13" sqref="G13"/>
    </sheetView>
  </sheetViews>
  <sheetFormatPr defaultRowHeight="15"/>
  <cols>
    <col min="3" max="3" width="20.42578125" customWidth="1"/>
    <col min="5" max="5" width="20.140625" customWidth="1"/>
    <col min="7" max="7" width="14" customWidth="1"/>
    <col min="9" max="9" width="19.140625" customWidth="1"/>
  </cols>
  <sheetData>
    <row r="3" spans="2:10">
      <c r="C3" s="1" t="s">
        <v>0</v>
      </c>
      <c r="D3" s="1" t="s">
        <v>1</v>
      </c>
      <c r="E3" s="1" t="s">
        <v>2</v>
      </c>
      <c r="F3" s="1" t="s">
        <v>1</v>
      </c>
      <c r="G3" s="1" t="s">
        <v>3</v>
      </c>
      <c r="H3" s="1" t="s">
        <v>1</v>
      </c>
      <c r="I3" s="2" t="s">
        <v>4</v>
      </c>
      <c r="J3" s="1" t="s">
        <v>1</v>
      </c>
    </row>
    <row r="4" spans="2:10">
      <c r="B4" s="1" t="s">
        <v>5</v>
      </c>
      <c r="C4" s="1">
        <v>40</v>
      </c>
      <c r="D4" s="1">
        <f>40-28</f>
        <v>12</v>
      </c>
      <c r="E4" s="1">
        <v>0</v>
      </c>
      <c r="F4" s="1">
        <v>0</v>
      </c>
      <c r="G4" s="1">
        <v>0</v>
      </c>
      <c r="H4" s="1">
        <v>0</v>
      </c>
      <c r="I4" s="2">
        <v>0</v>
      </c>
      <c r="J4" s="1">
        <v>0</v>
      </c>
    </row>
    <row r="5" spans="2:10">
      <c r="B5" s="1" t="s">
        <v>7</v>
      </c>
      <c r="C5" s="1">
        <v>13</v>
      </c>
      <c r="D5" s="1">
        <f>13-9</f>
        <v>4</v>
      </c>
      <c r="E5" s="1">
        <v>218</v>
      </c>
      <c r="F5" s="1">
        <f>218-147</f>
        <v>71</v>
      </c>
      <c r="G5" s="1">
        <v>0</v>
      </c>
      <c r="H5" s="1">
        <v>0</v>
      </c>
      <c r="I5" s="2">
        <v>9</v>
      </c>
      <c r="J5" s="1">
        <v>3</v>
      </c>
    </row>
    <row r="6" spans="2:10">
      <c r="B6" s="1" t="s">
        <v>8</v>
      </c>
      <c r="C6" s="1">
        <f>C4+C5</f>
        <v>53</v>
      </c>
      <c r="D6" s="1">
        <f>D4+D5</f>
        <v>16</v>
      </c>
      <c r="E6" s="1">
        <f>E4+E5</f>
        <v>218</v>
      </c>
      <c r="F6" s="1">
        <f>F4+F5</f>
        <v>71</v>
      </c>
      <c r="G6" s="1">
        <v>0</v>
      </c>
      <c r="H6" s="1">
        <v>0</v>
      </c>
      <c r="I6" s="2">
        <f>I4+I5</f>
        <v>9</v>
      </c>
      <c r="J6" s="1">
        <f>J4+J5</f>
        <v>3</v>
      </c>
    </row>
    <row r="9" spans="2:10">
      <c r="C9" s="3" t="s">
        <v>9</v>
      </c>
      <c r="D9" s="1" t="s">
        <v>1</v>
      </c>
    </row>
    <row r="10" spans="2:10">
      <c r="B10" s="1" t="s">
        <v>5</v>
      </c>
      <c r="C10" s="2">
        <v>4</v>
      </c>
      <c r="D10" s="1">
        <v>4</v>
      </c>
    </row>
    <row r="11" spans="2:10">
      <c r="B11" s="1" t="s">
        <v>7</v>
      </c>
      <c r="C11" s="2">
        <v>6</v>
      </c>
      <c r="D11" s="1">
        <v>6</v>
      </c>
    </row>
    <row r="12" spans="2:10">
      <c r="B12" s="1" t="s">
        <v>8</v>
      </c>
      <c r="C12" s="2">
        <f>C10+C11</f>
        <v>10</v>
      </c>
      <c r="D12" s="1">
        <f>D10+D11</f>
        <v>10</v>
      </c>
    </row>
    <row r="15" spans="2:10">
      <c r="C15" s="1" t="s">
        <v>10</v>
      </c>
      <c r="D15" s="1" t="s">
        <v>1</v>
      </c>
      <c r="E15" s="2" t="s">
        <v>11</v>
      </c>
      <c r="F15" s="1" t="s">
        <v>1</v>
      </c>
    </row>
    <row r="16" spans="2:10">
      <c r="B16" s="1" t="s">
        <v>8</v>
      </c>
      <c r="C16" s="4">
        <v>1</v>
      </c>
      <c r="D16" s="4">
        <v>0</v>
      </c>
      <c r="E16" s="2">
        <v>0</v>
      </c>
      <c r="F16" s="1">
        <v>0</v>
      </c>
    </row>
    <row r="19" spans="2:6">
      <c r="C19" s="2" t="s">
        <v>12</v>
      </c>
      <c r="D19" s="1" t="s">
        <v>1</v>
      </c>
      <c r="E19" s="1" t="s">
        <v>25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5" spans="2:6">
      <c r="C25" s="87" t="s">
        <v>14</v>
      </c>
      <c r="D25" s="87"/>
      <c r="E25" s="87"/>
    </row>
    <row r="26" spans="2:6">
      <c r="C26" s="1"/>
      <c r="D26" s="1" t="s">
        <v>15</v>
      </c>
      <c r="E26" s="1" t="s">
        <v>1</v>
      </c>
    </row>
    <row r="27" spans="2:6">
      <c r="C27" s="1" t="s">
        <v>16</v>
      </c>
      <c r="D27" s="1">
        <v>35</v>
      </c>
      <c r="E27" s="1">
        <v>10</v>
      </c>
    </row>
    <row r="28" spans="2:6">
      <c r="C28" s="1" t="s">
        <v>26</v>
      </c>
      <c r="D28" s="1">
        <v>2</v>
      </c>
      <c r="E28" s="1">
        <v>0</v>
      </c>
    </row>
    <row r="29" spans="2:6">
      <c r="C29" s="1" t="s">
        <v>18</v>
      </c>
      <c r="D29" s="1">
        <v>1</v>
      </c>
      <c r="E29" s="1">
        <v>0</v>
      </c>
    </row>
    <row r="30" spans="2:6">
      <c r="C30" s="1" t="s">
        <v>19</v>
      </c>
      <c r="D30" s="1">
        <v>0</v>
      </c>
      <c r="E30" s="1">
        <v>0</v>
      </c>
    </row>
    <row r="31" spans="2:6">
      <c r="C31" s="1" t="s">
        <v>20</v>
      </c>
      <c r="D31" s="1">
        <v>2</v>
      </c>
      <c r="E31" s="1">
        <v>2</v>
      </c>
    </row>
    <row r="32" spans="2:6">
      <c r="C32" s="1" t="s">
        <v>21</v>
      </c>
      <c r="D32" s="1">
        <v>0</v>
      </c>
      <c r="E32" s="1">
        <v>0</v>
      </c>
    </row>
    <row r="33" spans="3:5">
      <c r="C33" s="1" t="s">
        <v>22</v>
      </c>
      <c r="D33" s="1">
        <v>0</v>
      </c>
      <c r="E33" s="1">
        <v>0</v>
      </c>
    </row>
    <row r="34" spans="3:5">
      <c r="C34" s="1" t="s">
        <v>23</v>
      </c>
      <c r="D34" s="1">
        <v>0</v>
      </c>
      <c r="E34" s="1">
        <v>0</v>
      </c>
    </row>
    <row r="35" spans="3:5">
      <c r="C35" s="5" t="s">
        <v>24</v>
      </c>
      <c r="D35" s="5">
        <v>0</v>
      </c>
      <c r="E35" s="5">
        <v>0</v>
      </c>
    </row>
    <row r="36" spans="3:5">
      <c r="C36" s="1" t="s">
        <v>8</v>
      </c>
      <c r="D36" s="1">
        <f>D27+D28+D29+D30+D31+D32+D33+D34+D35</f>
        <v>40</v>
      </c>
      <c r="E36" s="1">
        <f>E27+E28+E29+E30+E31+E32+E33+E34+E35</f>
        <v>12</v>
      </c>
    </row>
  </sheetData>
  <mergeCells count="1">
    <mergeCell ref="C25:E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36"/>
  <sheetViews>
    <sheetView workbookViewId="0">
      <selection activeCell="H18" sqref="H18"/>
    </sheetView>
  </sheetViews>
  <sheetFormatPr defaultRowHeight="15"/>
  <cols>
    <col min="3" max="3" width="20.42578125" customWidth="1"/>
    <col min="5" max="5" width="20" customWidth="1"/>
    <col min="7" max="7" width="12.85546875" customWidth="1"/>
    <col min="9" max="9" width="19" customWidth="1"/>
  </cols>
  <sheetData>
    <row r="3" spans="2:10">
      <c r="C3" s="1" t="s">
        <v>0</v>
      </c>
      <c r="D3" s="1" t="s">
        <v>1</v>
      </c>
      <c r="E3" s="1" t="s">
        <v>2</v>
      </c>
      <c r="F3" s="1" t="s">
        <v>1</v>
      </c>
      <c r="G3" s="1" t="s">
        <v>3</v>
      </c>
      <c r="H3" s="1" t="s">
        <v>1</v>
      </c>
      <c r="I3" s="2" t="s">
        <v>4</v>
      </c>
      <c r="J3" s="1" t="s">
        <v>1</v>
      </c>
    </row>
    <row r="4" spans="2:10">
      <c r="B4" s="1" t="s">
        <v>5</v>
      </c>
      <c r="C4" s="1">
        <v>53</v>
      </c>
      <c r="D4" s="1">
        <v>13</v>
      </c>
      <c r="E4" s="1">
        <v>0</v>
      </c>
      <c r="F4" s="1">
        <v>0</v>
      </c>
      <c r="G4" s="1">
        <v>0</v>
      </c>
      <c r="H4" s="1">
        <v>0</v>
      </c>
      <c r="I4" s="2">
        <v>0</v>
      </c>
      <c r="J4" s="1">
        <v>0</v>
      </c>
    </row>
    <row r="5" spans="2:10">
      <c r="B5" s="1" t="s">
        <v>7</v>
      </c>
      <c r="C5" s="1">
        <v>12</v>
      </c>
      <c r="D5" s="1">
        <v>-1</v>
      </c>
      <c r="E5" s="1">
        <v>242</v>
      </c>
      <c r="F5" s="1">
        <v>24</v>
      </c>
      <c r="G5" s="1">
        <v>0</v>
      </c>
      <c r="H5" s="1">
        <v>0</v>
      </c>
      <c r="I5" s="2">
        <v>14</v>
      </c>
      <c r="J5" s="1">
        <v>5</v>
      </c>
    </row>
    <row r="6" spans="2:10">
      <c r="B6" s="1" t="s">
        <v>8</v>
      </c>
      <c r="C6" s="1">
        <f>C4+C5</f>
        <v>65</v>
      </c>
      <c r="D6" s="1">
        <f>D4+D5</f>
        <v>12</v>
      </c>
      <c r="E6" s="1">
        <f>E4+E5</f>
        <v>242</v>
      </c>
      <c r="F6" s="1">
        <f>F4+F5</f>
        <v>24</v>
      </c>
      <c r="G6" s="1">
        <v>0</v>
      </c>
      <c r="H6" s="1">
        <v>0</v>
      </c>
      <c r="I6" s="2">
        <f>I4+I5</f>
        <v>14</v>
      </c>
      <c r="J6" s="1">
        <f>J4+J5</f>
        <v>5</v>
      </c>
    </row>
    <row r="9" spans="2:10">
      <c r="C9" s="3" t="s">
        <v>9</v>
      </c>
      <c r="D9" s="1" t="s">
        <v>1</v>
      </c>
    </row>
    <row r="10" spans="2:10">
      <c r="B10" s="1" t="s">
        <v>5</v>
      </c>
      <c r="C10" s="2">
        <v>15</v>
      </c>
      <c r="D10" s="1">
        <v>11</v>
      </c>
    </row>
    <row r="11" spans="2:10">
      <c r="B11" s="1" t="s">
        <v>7</v>
      </c>
      <c r="C11" s="2">
        <v>38</v>
      </c>
      <c r="D11" s="1">
        <v>32</v>
      </c>
    </row>
    <row r="12" spans="2:10">
      <c r="B12" s="1" t="s">
        <v>8</v>
      </c>
      <c r="C12" s="2">
        <f>C10+C11</f>
        <v>53</v>
      </c>
      <c r="D12" s="1">
        <f>D10+D11</f>
        <v>43</v>
      </c>
    </row>
    <row r="15" spans="2:10">
      <c r="C15" s="1" t="s">
        <v>10</v>
      </c>
      <c r="D15" s="1" t="s">
        <v>1</v>
      </c>
      <c r="E15" s="2" t="s">
        <v>11</v>
      </c>
      <c r="F15" s="1" t="s">
        <v>1</v>
      </c>
    </row>
    <row r="16" spans="2:10">
      <c r="B16" s="1" t="s">
        <v>8</v>
      </c>
      <c r="C16" s="4">
        <v>1</v>
      </c>
      <c r="D16" s="4">
        <v>0</v>
      </c>
      <c r="E16" s="2">
        <v>0</v>
      </c>
      <c r="F16" s="1">
        <v>0</v>
      </c>
    </row>
    <row r="19" spans="2:6">
      <c r="C19" s="2" t="s">
        <v>12</v>
      </c>
      <c r="D19" s="1" t="s">
        <v>1</v>
      </c>
      <c r="E19" s="1" t="s">
        <v>13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5" spans="2:6">
      <c r="C25" s="87" t="s">
        <v>14</v>
      </c>
      <c r="D25" s="87"/>
      <c r="E25" s="87"/>
    </row>
    <row r="26" spans="2:6">
      <c r="C26" s="1"/>
      <c r="D26" s="1" t="s">
        <v>15</v>
      </c>
      <c r="E26" s="1" t="s">
        <v>1</v>
      </c>
    </row>
    <row r="27" spans="2:6">
      <c r="C27" s="1" t="s">
        <v>16</v>
      </c>
      <c r="D27" s="1">
        <v>46</v>
      </c>
      <c r="E27" s="1">
        <v>11</v>
      </c>
    </row>
    <row r="28" spans="2:6">
      <c r="C28" s="1" t="s">
        <v>26</v>
      </c>
      <c r="D28" s="1">
        <v>2</v>
      </c>
      <c r="E28" s="1">
        <v>0</v>
      </c>
    </row>
    <row r="29" spans="2:6">
      <c r="C29" s="1" t="s">
        <v>18</v>
      </c>
      <c r="D29" s="1">
        <v>2</v>
      </c>
      <c r="E29" s="1">
        <v>1</v>
      </c>
    </row>
    <row r="30" spans="2:6">
      <c r="C30" s="1" t="s">
        <v>19</v>
      </c>
      <c r="D30" s="1">
        <v>0</v>
      </c>
      <c r="E30" s="1">
        <v>0</v>
      </c>
    </row>
    <row r="31" spans="2:6">
      <c r="C31" s="1" t="s">
        <v>20</v>
      </c>
      <c r="D31" s="1">
        <v>3</v>
      </c>
      <c r="E31" s="1">
        <v>1</v>
      </c>
    </row>
    <row r="32" spans="2:6">
      <c r="C32" s="1" t="s">
        <v>21</v>
      </c>
      <c r="D32" s="1">
        <v>0</v>
      </c>
      <c r="E32" s="1">
        <v>0</v>
      </c>
    </row>
    <row r="33" spans="3:5">
      <c r="C33" s="1" t="s">
        <v>22</v>
      </c>
      <c r="D33" s="1">
        <v>0</v>
      </c>
      <c r="E33" s="1">
        <v>0</v>
      </c>
    </row>
    <row r="34" spans="3:5">
      <c r="C34" s="1" t="s">
        <v>23</v>
      </c>
      <c r="D34" s="1">
        <v>0</v>
      </c>
      <c r="E34" s="1">
        <v>0</v>
      </c>
    </row>
    <row r="35" spans="3:5">
      <c r="C35" s="5" t="s">
        <v>24</v>
      </c>
      <c r="D35" s="5">
        <v>0</v>
      </c>
      <c r="E35" s="5">
        <v>0</v>
      </c>
    </row>
    <row r="36" spans="3:5">
      <c r="C36" s="1" t="s">
        <v>8</v>
      </c>
      <c r="D36" s="1">
        <f>D27+D28+D29+D30+D31+D32+D33+D34+D35</f>
        <v>53</v>
      </c>
      <c r="E36" s="1">
        <f>E27+E28+E29+E30+E31+E32+E33+E34+E35</f>
        <v>13</v>
      </c>
    </row>
  </sheetData>
  <mergeCells count="1">
    <mergeCell ref="C25:E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6"/>
  <sheetViews>
    <sheetView topLeftCell="A6" workbookViewId="0">
      <selection activeCell="G29" sqref="G29"/>
    </sheetView>
  </sheetViews>
  <sheetFormatPr defaultRowHeight="15"/>
  <cols>
    <col min="2" max="2" width="14" customWidth="1"/>
    <col min="3" max="3" width="19.42578125" customWidth="1"/>
    <col min="5" max="5" width="20.42578125" customWidth="1"/>
    <col min="7" max="7" width="14.42578125" customWidth="1"/>
    <col min="9" max="9" width="20.7109375" customWidth="1"/>
  </cols>
  <sheetData>
    <row r="3" spans="2:10">
      <c r="C3" s="1" t="s">
        <v>0</v>
      </c>
      <c r="D3" s="1" t="s">
        <v>1</v>
      </c>
      <c r="E3" s="1" t="s">
        <v>2</v>
      </c>
      <c r="F3" s="1" t="s">
        <v>1</v>
      </c>
      <c r="G3" s="1" t="s">
        <v>3</v>
      </c>
      <c r="H3" s="1" t="s">
        <v>1</v>
      </c>
      <c r="I3" s="2" t="s">
        <v>4</v>
      </c>
      <c r="J3" s="1" t="s">
        <v>1</v>
      </c>
    </row>
    <row r="4" spans="2:10">
      <c r="B4" s="1" t="s">
        <v>5</v>
      </c>
      <c r="C4" s="1">
        <v>60</v>
      </c>
      <c r="D4" s="1">
        <v>7</v>
      </c>
      <c r="E4" s="1">
        <v>2</v>
      </c>
      <c r="F4" s="1">
        <v>1</v>
      </c>
      <c r="G4" s="1">
        <v>0</v>
      </c>
      <c r="H4" s="1">
        <v>0</v>
      </c>
      <c r="I4" s="2">
        <v>0</v>
      </c>
      <c r="J4" s="1">
        <v>0</v>
      </c>
    </row>
    <row r="5" spans="2:10">
      <c r="B5" s="1" t="s">
        <v>7</v>
      </c>
      <c r="C5" s="1">
        <v>13</v>
      </c>
      <c r="D5" s="1">
        <v>1</v>
      </c>
      <c r="E5" s="1">
        <v>264</v>
      </c>
      <c r="F5" s="1">
        <v>22</v>
      </c>
      <c r="G5" s="1">
        <v>0</v>
      </c>
      <c r="H5" s="1">
        <v>0</v>
      </c>
      <c r="I5" s="2">
        <v>16</v>
      </c>
      <c r="J5" s="1">
        <v>2</v>
      </c>
    </row>
    <row r="6" spans="2:10">
      <c r="B6" s="1" t="s">
        <v>8</v>
      </c>
      <c r="C6" s="1">
        <f>C4+C5</f>
        <v>73</v>
      </c>
      <c r="D6" s="1">
        <f>D4+D5</f>
        <v>8</v>
      </c>
      <c r="E6" s="1">
        <f>E4+E5</f>
        <v>266</v>
      </c>
      <c r="F6" s="1">
        <f>F4+F5</f>
        <v>23</v>
      </c>
      <c r="G6" s="1">
        <v>0</v>
      </c>
      <c r="H6" s="1">
        <v>0</v>
      </c>
      <c r="I6" s="2">
        <f>I4+I5</f>
        <v>16</v>
      </c>
      <c r="J6" s="1">
        <f>J4+J5</f>
        <v>2</v>
      </c>
    </row>
    <row r="9" spans="2:10">
      <c r="C9" s="3" t="s">
        <v>9</v>
      </c>
      <c r="D9" s="1" t="s">
        <v>1</v>
      </c>
    </row>
    <row r="10" spans="2:10">
      <c r="B10" s="1" t="s">
        <v>5</v>
      </c>
      <c r="C10" s="2">
        <v>22</v>
      </c>
      <c r="D10" s="1">
        <v>7</v>
      </c>
    </row>
    <row r="11" spans="2:10">
      <c r="B11" s="1" t="s">
        <v>7</v>
      </c>
      <c r="C11" s="2">
        <v>38</v>
      </c>
      <c r="D11" s="1">
        <v>0</v>
      </c>
    </row>
    <row r="12" spans="2:10">
      <c r="B12" s="1" t="s">
        <v>8</v>
      </c>
      <c r="C12" s="2">
        <f>C10+C11</f>
        <v>60</v>
      </c>
      <c r="D12" s="1">
        <f>D10+D11</f>
        <v>7</v>
      </c>
    </row>
    <row r="15" spans="2:10">
      <c r="C15" s="5" t="s">
        <v>10</v>
      </c>
      <c r="D15" s="5" t="s">
        <v>1</v>
      </c>
      <c r="E15" s="3" t="s">
        <v>11</v>
      </c>
      <c r="F15" s="5" t="s">
        <v>1</v>
      </c>
    </row>
    <row r="16" spans="2:10">
      <c r="B16" s="6" t="s">
        <v>8</v>
      </c>
      <c r="C16" s="7">
        <v>1</v>
      </c>
      <c r="D16" s="7">
        <v>0</v>
      </c>
      <c r="E16" s="8">
        <v>0</v>
      </c>
      <c r="F16" s="6">
        <v>0</v>
      </c>
    </row>
    <row r="19" spans="2:6">
      <c r="C19" s="2" t="s">
        <v>12</v>
      </c>
      <c r="D19" s="1" t="s">
        <v>1</v>
      </c>
      <c r="E19" s="1" t="s">
        <v>13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5" spans="2:6">
      <c r="C25" s="87" t="s">
        <v>14</v>
      </c>
      <c r="D25" s="87"/>
      <c r="E25" s="87"/>
    </row>
    <row r="26" spans="2:6">
      <c r="C26" s="1"/>
      <c r="D26" s="1" t="s">
        <v>15</v>
      </c>
      <c r="E26" s="1" t="s">
        <v>1</v>
      </c>
    </row>
    <row r="27" spans="2:6">
      <c r="C27" s="1" t="s">
        <v>16</v>
      </c>
      <c r="D27" s="1">
        <v>52</v>
      </c>
      <c r="E27" s="1">
        <v>6</v>
      </c>
    </row>
    <row r="28" spans="2:6">
      <c r="C28" s="1" t="s">
        <v>26</v>
      </c>
      <c r="D28" s="1">
        <v>2</v>
      </c>
      <c r="E28" s="1">
        <v>0</v>
      </c>
    </row>
    <row r="29" spans="2:6">
      <c r="C29" s="1" t="s">
        <v>18</v>
      </c>
      <c r="D29" s="1">
        <v>3</v>
      </c>
      <c r="E29" s="1">
        <v>1</v>
      </c>
    </row>
    <row r="30" spans="2:6">
      <c r="C30" s="1" t="s">
        <v>19</v>
      </c>
      <c r="D30" s="1">
        <v>0</v>
      </c>
      <c r="E30" s="1">
        <v>0</v>
      </c>
    </row>
    <row r="31" spans="2:6">
      <c r="C31" s="1" t="s">
        <v>20</v>
      </c>
      <c r="D31" s="1">
        <v>3</v>
      </c>
      <c r="E31" s="1">
        <v>1</v>
      </c>
    </row>
    <row r="32" spans="2:6">
      <c r="C32" s="1" t="s">
        <v>21</v>
      </c>
      <c r="D32" s="1">
        <v>0</v>
      </c>
      <c r="E32" s="1">
        <v>0</v>
      </c>
    </row>
    <row r="33" spans="3:5">
      <c r="C33" s="1" t="s">
        <v>22</v>
      </c>
      <c r="D33" s="1">
        <v>0</v>
      </c>
      <c r="E33" s="1">
        <v>0</v>
      </c>
    </row>
    <row r="34" spans="3:5">
      <c r="C34" s="1" t="s">
        <v>23</v>
      </c>
      <c r="D34" s="1">
        <v>0</v>
      </c>
      <c r="E34" s="1">
        <v>0</v>
      </c>
    </row>
    <row r="35" spans="3:5">
      <c r="C35" s="5" t="s">
        <v>24</v>
      </c>
      <c r="D35" s="5">
        <v>0</v>
      </c>
      <c r="E35" s="5">
        <v>0</v>
      </c>
    </row>
    <row r="36" spans="3:5">
      <c r="C36" s="1" t="s">
        <v>8</v>
      </c>
      <c r="D36" s="1">
        <f>D27+D28+D29+D30+D31+D32+D33+D34+D35</f>
        <v>60</v>
      </c>
      <c r="E36" s="1">
        <f>E27+E28+E29+E30+E31+E32+E33+E34+E35</f>
        <v>8</v>
      </c>
    </row>
  </sheetData>
  <mergeCells count="1">
    <mergeCell ref="C25:E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"/>
  <sheetViews>
    <sheetView workbookViewId="0">
      <selection activeCell="G30" sqref="G30"/>
    </sheetView>
  </sheetViews>
  <sheetFormatPr defaultRowHeight="15"/>
  <cols>
    <col min="3" max="3" width="19.85546875" customWidth="1"/>
    <col min="5" max="5" width="20.85546875" customWidth="1"/>
    <col min="7" max="7" width="14.7109375" customWidth="1"/>
    <col min="9" max="9" width="19.5703125" customWidth="1"/>
  </cols>
  <sheetData>
    <row r="1" spans="1:10">
      <c r="A1" t="s">
        <v>27</v>
      </c>
    </row>
    <row r="3" spans="1:10">
      <c r="C3" s="1" t="s">
        <v>0</v>
      </c>
      <c r="D3" s="1" t="s">
        <v>1</v>
      </c>
      <c r="E3" s="1" t="s">
        <v>2</v>
      </c>
      <c r="F3" s="1" t="s">
        <v>1</v>
      </c>
      <c r="G3" s="1" t="s">
        <v>3</v>
      </c>
      <c r="H3" s="1" t="s">
        <v>1</v>
      </c>
      <c r="I3" s="2" t="s">
        <v>4</v>
      </c>
      <c r="J3" s="1" t="s">
        <v>1</v>
      </c>
    </row>
    <row r="4" spans="1:10">
      <c r="A4" t="s">
        <v>28</v>
      </c>
      <c r="B4" s="1" t="s">
        <v>5</v>
      </c>
      <c r="C4" s="1">
        <v>67</v>
      </c>
      <c r="D4" s="1">
        <v>7</v>
      </c>
      <c r="E4" s="1">
        <v>2</v>
      </c>
      <c r="F4" s="1">
        <v>0</v>
      </c>
      <c r="G4" s="1">
        <v>0</v>
      </c>
      <c r="H4" s="1">
        <v>0</v>
      </c>
      <c r="I4" s="2">
        <v>0</v>
      </c>
      <c r="J4" s="1">
        <v>0</v>
      </c>
    </row>
    <row r="5" spans="1:10">
      <c r="B5" s="1" t="s">
        <v>7</v>
      </c>
      <c r="C5" s="1">
        <v>13</v>
      </c>
      <c r="D5" s="1">
        <v>1</v>
      </c>
      <c r="E5" s="1">
        <v>277</v>
      </c>
      <c r="F5" s="1">
        <v>13</v>
      </c>
      <c r="G5" s="1">
        <v>0</v>
      </c>
      <c r="H5" s="1">
        <v>0</v>
      </c>
      <c r="I5" s="2">
        <v>19</v>
      </c>
      <c r="J5" s="1">
        <v>3</v>
      </c>
    </row>
    <row r="6" spans="1:10">
      <c r="B6" s="1" t="s">
        <v>8</v>
      </c>
      <c r="C6" s="1">
        <f>C4+C5</f>
        <v>80</v>
      </c>
      <c r="D6" s="1">
        <f>D4+D5</f>
        <v>8</v>
      </c>
      <c r="E6" s="1">
        <f>E4+E5</f>
        <v>279</v>
      </c>
      <c r="F6" s="1">
        <f>F4+F5</f>
        <v>13</v>
      </c>
      <c r="G6" s="1">
        <v>0</v>
      </c>
      <c r="H6" s="1">
        <v>0</v>
      </c>
      <c r="I6" s="2">
        <v>19</v>
      </c>
      <c r="J6" s="1">
        <f>J4+J5</f>
        <v>3</v>
      </c>
    </row>
    <row r="9" spans="1:10">
      <c r="C9" s="3" t="s">
        <v>9</v>
      </c>
      <c r="D9" s="1" t="s">
        <v>1</v>
      </c>
    </row>
    <row r="10" spans="1:10">
      <c r="B10" s="1" t="s">
        <v>5</v>
      </c>
      <c r="C10" s="2">
        <v>22</v>
      </c>
      <c r="D10" s="1">
        <v>7</v>
      </c>
    </row>
    <row r="11" spans="1:10">
      <c r="B11" s="1" t="s">
        <v>7</v>
      </c>
      <c r="C11" s="2">
        <v>38</v>
      </c>
      <c r="D11" s="1">
        <v>0</v>
      </c>
    </row>
    <row r="12" spans="1:10">
      <c r="B12" s="1" t="s">
        <v>8</v>
      </c>
      <c r="C12" s="2">
        <f>C10+C11</f>
        <v>60</v>
      </c>
      <c r="D12" s="1">
        <f>D10+D11</f>
        <v>7</v>
      </c>
    </row>
    <row r="15" spans="1:10">
      <c r="C15" s="5" t="s">
        <v>10</v>
      </c>
      <c r="D15" s="5" t="s">
        <v>1</v>
      </c>
      <c r="E15" s="3" t="s">
        <v>11</v>
      </c>
      <c r="F15" s="5" t="s">
        <v>1</v>
      </c>
    </row>
    <row r="16" spans="1:10">
      <c r="B16" s="6" t="s">
        <v>8</v>
      </c>
      <c r="C16" s="7">
        <v>1</v>
      </c>
      <c r="D16" s="7">
        <v>0</v>
      </c>
      <c r="E16" s="8">
        <v>0</v>
      </c>
      <c r="F16" s="6">
        <v>0</v>
      </c>
    </row>
    <row r="19" spans="2:6">
      <c r="C19" s="2" t="s">
        <v>12</v>
      </c>
      <c r="D19" s="1" t="s">
        <v>1</v>
      </c>
      <c r="E19" s="1" t="s">
        <v>13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5" spans="2:6">
      <c r="C25" s="87" t="s">
        <v>14</v>
      </c>
      <c r="D25" s="87"/>
      <c r="E25" s="87"/>
    </row>
    <row r="26" spans="2:6">
      <c r="C26" s="1"/>
      <c r="D26" s="1" t="s">
        <v>15</v>
      </c>
      <c r="E26" s="1" t="s">
        <v>1</v>
      </c>
    </row>
    <row r="27" spans="2:6">
      <c r="C27" s="1" t="s">
        <v>16</v>
      </c>
      <c r="D27" s="1">
        <v>58</v>
      </c>
      <c r="E27" s="1">
        <v>6</v>
      </c>
    </row>
    <row r="28" spans="2:6">
      <c r="C28" s="1" t="s">
        <v>26</v>
      </c>
      <c r="D28" s="1">
        <v>3</v>
      </c>
      <c r="E28" s="1">
        <v>1</v>
      </c>
    </row>
    <row r="29" spans="2:6">
      <c r="C29" s="1" t="s">
        <v>18</v>
      </c>
      <c r="D29" s="1">
        <v>3</v>
      </c>
      <c r="E29" s="1">
        <v>0</v>
      </c>
    </row>
    <row r="30" spans="2:6">
      <c r="C30" s="1" t="s">
        <v>19</v>
      </c>
      <c r="D30" s="1">
        <v>0</v>
      </c>
      <c r="E30" s="1">
        <v>0</v>
      </c>
    </row>
    <row r="31" spans="2:6">
      <c r="C31" s="1" t="s">
        <v>20</v>
      </c>
      <c r="D31" s="1">
        <v>3</v>
      </c>
      <c r="E31" s="1">
        <v>0</v>
      </c>
    </row>
    <row r="32" spans="2:6">
      <c r="C32" s="1" t="s">
        <v>21</v>
      </c>
      <c r="D32" s="1">
        <v>0</v>
      </c>
      <c r="E32" s="1">
        <v>0</v>
      </c>
    </row>
    <row r="33" spans="3:5">
      <c r="C33" s="1" t="s">
        <v>22</v>
      </c>
      <c r="D33" s="1">
        <v>0</v>
      </c>
      <c r="E33" s="1">
        <v>0</v>
      </c>
    </row>
    <row r="34" spans="3:5">
      <c r="C34" s="1" t="s">
        <v>23</v>
      </c>
      <c r="D34" s="1">
        <v>0</v>
      </c>
      <c r="E34" s="1">
        <v>0</v>
      </c>
    </row>
    <row r="35" spans="3:5">
      <c r="C35" s="5" t="s">
        <v>24</v>
      </c>
      <c r="D35" s="5">
        <v>0</v>
      </c>
      <c r="E35" s="5">
        <v>0</v>
      </c>
    </row>
    <row r="36" spans="3:5">
      <c r="C36" s="1" t="s">
        <v>8</v>
      </c>
      <c r="D36" s="1">
        <f>D27+D28+D29+D30+D31+D32+D33+D34+D35</f>
        <v>67</v>
      </c>
      <c r="E36" s="1">
        <f>E27+E28+E29+E30+E31+E32+E33+E34+E35</f>
        <v>7</v>
      </c>
    </row>
  </sheetData>
  <mergeCells count="1">
    <mergeCell ref="C25:E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J49"/>
  <sheetViews>
    <sheetView workbookViewId="0">
      <selection activeCell="H17" sqref="H17"/>
    </sheetView>
  </sheetViews>
  <sheetFormatPr defaultRowHeight="15"/>
  <cols>
    <col min="2" max="2" width="13.42578125" customWidth="1"/>
    <col min="3" max="3" width="20" customWidth="1"/>
    <col min="4" max="4" width="8.28515625" customWidth="1"/>
    <col min="5" max="5" width="20.28515625" customWidth="1"/>
    <col min="6" max="6" width="8.28515625" customWidth="1"/>
    <col min="7" max="7" width="12.7109375" customWidth="1"/>
    <col min="9" max="9" width="19.7109375" customWidth="1"/>
  </cols>
  <sheetData>
    <row r="3" spans="2:10">
      <c r="C3" s="1" t="s">
        <v>0</v>
      </c>
      <c r="D3" s="1" t="s">
        <v>1</v>
      </c>
      <c r="E3" s="1" t="s">
        <v>2</v>
      </c>
      <c r="F3" s="1" t="s">
        <v>1</v>
      </c>
      <c r="G3" s="1" t="s">
        <v>3</v>
      </c>
      <c r="H3" s="1" t="s">
        <v>1</v>
      </c>
      <c r="I3" s="2" t="s">
        <v>4</v>
      </c>
      <c r="J3" s="1" t="s">
        <v>1</v>
      </c>
    </row>
    <row r="4" spans="2:10">
      <c r="B4" s="1" t="s">
        <v>5</v>
      </c>
      <c r="C4" s="1">
        <v>81</v>
      </c>
      <c r="D4" s="1">
        <v>14</v>
      </c>
      <c r="E4" s="1">
        <v>3</v>
      </c>
      <c r="F4" s="1">
        <v>1</v>
      </c>
      <c r="G4" s="1">
        <v>0</v>
      </c>
      <c r="H4" s="1">
        <v>0</v>
      </c>
      <c r="I4" s="2">
        <v>0</v>
      </c>
      <c r="J4" s="1">
        <v>0</v>
      </c>
    </row>
    <row r="5" spans="2:10">
      <c r="B5" s="1" t="s">
        <v>7</v>
      </c>
      <c r="C5" s="1">
        <v>16</v>
      </c>
      <c r="D5" s="1">
        <v>1</v>
      </c>
      <c r="E5" s="1">
        <v>286</v>
      </c>
      <c r="F5" s="1">
        <v>9</v>
      </c>
      <c r="G5" s="1">
        <v>0</v>
      </c>
      <c r="H5" s="1">
        <v>0</v>
      </c>
      <c r="I5" s="2">
        <v>19</v>
      </c>
      <c r="J5" s="1">
        <v>0</v>
      </c>
    </row>
    <row r="6" spans="2:10">
      <c r="B6" s="1" t="s">
        <v>8</v>
      </c>
      <c r="C6" s="1">
        <f>C4+C5</f>
        <v>97</v>
      </c>
      <c r="D6" s="1">
        <f>D4+D5</f>
        <v>15</v>
      </c>
      <c r="E6" s="1">
        <f>E4+E5</f>
        <v>289</v>
      </c>
      <c r="F6" s="1">
        <f>F4+F5</f>
        <v>10</v>
      </c>
      <c r="G6" s="1">
        <v>0</v>
      </c>
      <c r="H6" s="1">
        <v>0</v>
      </c>
      <c r="I6" s="2">
        <f>I4+I5</f>
        <v>19</v>
      </c>
      <c r="J6" s="1">
        <v>0</v>
      </c>
    </row>
    <row r="9" spans="2:10">
      <c r="C9" s="3" t="s">
        <v>29</v>
      </c>
      <c r="D9" s="2" t="s">
        <v>1</v>
      </c>
      <c r="E9" s="1" t="s">
        <v>30</v>
      </c>
      <c r="F9" s="1"/>
    </row>
    <row r="10" spans="2:10">
      <c r="B10" s="1" t="s">
        <v>5</v>
      </c>
      <c r="C10" s="2">
        <v>35</v>
      </c>
      <c r="D10" s="2">
        <v>8</v>
      </c>
      <c r="E10" s="1">
        <v>30</v>
      </c>
      <c r="F10" s="1" t="s">
        <v>6</v>
      </c>
    </row>
    <row r="11" spans="2:10">
      <c r="B11" s="1" t="s">
        <v>31</v>
      </c>
      <c r="C11" s="2">
        <v>5</v>
      </c>
      <c r="D11" s="2">
        <v>0</v>
      </c>
      <c r="E11" s="1">
        <v>3</v>
      </c>
      <c r="F11" s="1" t="s">
        <v>6</v>
      </c>
    </row>
    <row r="12" spans="2:10">
      <c r="B12" s="1" t="s">
        <v>8</v>
      </c>
      <c r="C12" s="2">
        <f>C10+C11</f>
        <v>40</v>
      </c>
      <c r="D12" s="2">
        <f>D10+D11</f>
        <v>8</v>
      </c>
      <c r="E12" s="1">
        <f>E10+E11</f>
        <v>33</v>
      </c>
      <c r="F12" s="1"/>
    </row>
    <row r="15" spans="2:10">
      <c r="C15" s="5" t="s">
        <v>10</v>
      </c>
      <c r="D15" s="5" t="s">
        <v>1</v>
      </c>
      <c r="E15" s="3" t="s">
        <v>11</v>
      </c>
      <c r="F15" s="5" t="s">
        <v>1</v>
      </c>
    </row>
    <row r="16" spans="2:10">
      <c r="B16" s="6" t="s">
        <v>8</v>
      </c>
      <c r="C16" s="7">
        <v>1</v>
      </c>
      <c r="D16" s="7">
        <v>0</v>
      </c>
      <c r="E16" s="8">
        <v>0</v>
      </c>
      <c r="F16" s="6">
        <v>0</v>
      </c>
    </row>
    <row r="19" spans="2:6">
      <c r="C19" s="2" t="s">
        <v>12</v>
      </c>
      <c r="D19" s="1" t="s">
        <v>1</v>
      </c>
      <c r="E19" s="1" t="s">
        <v>13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5" spans="2:6">
      <c r="C25" s="87" t="s">
        <v>14</v>
      </c>
      <c r="D25" s="87"/>
      <c r="E25" s="87"/>
    </row>
    <row r="26" spans="2:6">
      <c r="C26" s="1"/>
      <c r="D26" s="1" t="s">
        <v>15</v>
      </c>
      <c r="E26" s="1" t="s">
        <v>1</v>
      </c>
    </row>
    <row r="27" spans="2:6">
      <c r="C27" s="1" t="s">
        <v>16</v>
      </c>
      <c r="D27" s="1">
        <v>66</v>
      </c>
      <c r="E27" s="1">
        <v>8</v>
      </c>
    </row>
    <row r="28" spans="2:6">
      <c r="C28" s="1" t="s">
        <v>26</v>
      </c>
      <c r="D28" s="1">
        <v>6</v>
      </c>
      <c r="E28" s="1">
        <v>3</v>
      </c>
    </row>
    <row r="29" spans="2:6">
      <c r="C29" s="1" t="s">
        <v>18</v>
      </c>
      <c r="D29" s="1">
        <v>3</v>
      </c>
      <c r="E29" s="1">
        <v>0</v>
      </c>
    </row>
    <row r="30" spans="2:6">
      <c r="C30" s="1" t="s">
        <v>19</v>
      </c>
      <c r="D30" s="1">
        <v>0</v>
      </c>
      <c r="E30" s="1">
        <v>0</v>
      </c>
    </row>
    <row r="31" spans="2:6">
      <c r="C31" s="1" t="s">
        <v>20</v>
      </c>
      <c r="D31" s="1">
        <v>6</v>
      </c>
      <c r="E31" s="1">
        <v>3</v>
      </c>
    </row>
    <row r="32" spans="2:6">
      <c r="C32" s="1" t="s">
        <v>21</v>
      </c>
      <c r="D32" s="1">
        <v>0</v>
      </c>
      <c r="E32" s="1">
        <v>0</v>
      </c>
    </row>
    <row r="33" spans="3:5">
      <c r="C33" s="1" t="s">
        <v>22</v>
      </c>
      <c r="D33" s="1">
        <v>0</v>
      </c>
      <c r="E33" s="1">
        <v>0</v>
      </c>
    </row>
    <row r="34" spans="3:5">
      <c r="C34" s="1" t="s">
        <v>23</v>
      </c>
      <c r="D34" s="1">
        <v>0</v>
      </c>
      <c r="E34" s="1">
        <v>0</v>
      </c>
    </row>
    <row r="35" spans="3:5">
      <c r="C35" s="5" t="s">
        <v>24</v>
      </c>
      <c r="D35" s="5">
        <v>0</v>
      </c>
      <c r="E35" s="5">
        <v>0</v>
      </c>
    </row>
    <row r="36" spans="3:5">
      <c r="C36" s="1" t="s">
        <v>8</v>
      </c>
      <c r="D36" s="1">
        <f>D27+D28+D29+D30+D31+D32+D33+D34+D35</f>
        <v>81</v>
      </c>
      <c r="E36" s="1">
        <f>E27+E28+E29+E30+E31+E32+E33+E34+E35</f>
        <v>14</v>
      </c>
    </row>
    <row r="40" spans="3:5">
      <c r="C40" t="s">
        <v>32</v>
      </c>
      <c r="D40" t="s">
        <v>33</v>
      </c>
    </row>
    <row r="41" spans="3:5">
      <c r="C41">
        <v>1</v>
      </c>
      <c r="D41">
        <v>1</v>
      </c>
    </row>
    <row r="42" spans="3:5">
      <c r="C42">
        <v>2</v>
      </c>
      <c r="D42">
        <v>9</v>
      </c>
    </row>
    <row r="43" spans="3:5">
      <c r="C43">
        <v>3</v>
      </c>
      <c r="D43">
        <v>10</v>
      </c>
    </row>
    <row r="44" spans="3:5">
      <c r="C44">
        <v>4</v>
      </c>
      <c r="D44">
        <v>11</v>
      </c>
    </row>
    <row r="45" spans="3:5">
      <c r="C45">
        <v>5</v>
      </c>
      <c r="D45">
        <v>12</v>
      </c>
    </row>
    <row r="46" spans="3:5">
      <c r="C46">
        <v>6</v>
      </c>
      <c r="D46">
        <v>13</v>
      </c>
    </row>
    <row r="47" spans="3:5">
      <c r="C47">
        <v>7</v>
      </c>
      <c r="D47">
        <v>7</v>
      </c>
    </row>
    <row r="48" spans="3:5">
      <c r="C48">
        <v>8</v>
      </c>
      <c r="D48">
        <v>7</v>
      </c>
    </row>
    <row r="49" spans="3:4">
      <c r="C49">
        <v>9</v>
      </c>
      <c r="D49">
        <v>14</v>
      </c>
    </row>
  </sheetData>
  <mergeCells count="1">
    <mergeCell ref="C25:E2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K49"/>
  <sheetViews>
    <sheetView workbookViewId="0">
      <selection activeCell="D5" sqref="D5"/>
    </sheetView>
  </sheetViews>
  <sheetFormatPr defaultRowHeight="15"/>
  <cols>
    <col min="3" max="3" width="22.85546875" customWidth="1"/>
    <col min="5" max="5" width="19.5703125" customWidth="1"/>
    <col min="7" max="7" width="13" customWidth="1"/>
    <col min="9" max="9" width="19.1406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97</v>
      </c>
      <c r="D3" s="1">
        <v>16</v>
      </c>
      <c r="E3" s="1">
        <v>4</v>
      </c>
      <c r="F3" s="1">
        <v>1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10</v>
      </c>
      <c r="D4" s="1">
        <v>-6</v>
      </c>
      <c r="E4" s="1">
        <v>299</v>
      </c>
      <c r="F4" s="1">
        <v>13</v>
      </c>
      <c r="G4" s="1">
        <v>0</v>
      </c>
      <c r="H4" s="1">
        <v>0</v>
      </c>
      <c r="I4" s="2">
        <v>20</v>
      </c>
      <c r="J4" s="1">
        <v>1</v>
      </c>
      <c r="K4" t="s">
        <v>35</v>
      </c>
    </row>
    <row r="5" spans="2:11">
      <c r="B5" s="1" t="s">
        <v>36</v>
      </c>
      <c r="C5" s="1">
        <v>1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2">
        <v>0</v>
      </c>
      <c r="J5" s="1">
        <v>0</v>
      </c>
    </row>
    <row r="6" spans="2:11">
      <c r="B6" s="1" t="s">
        <v>8</v>
      </c>
      <c r="C6" s="1">
        <f>C3+C4</f>
        <v>107</v>
      </c>
      <c r="D6" s="1">
        <f>D3+D4</f>
        <v>10</v>
      </c>
      <c r="E6" s="1">
        <f>E3+E4</f>
        <v>303</v>
      </c>
      <c r="F6" s="1">
        <f>F3+F4</f>
        <v>14</v>
      </c>
      <c r="G6" s="1">
        <v>0</v>
      </c>
      <c r="H6" s="1">
        <v>0</v>
      </c>
      <c r="I6" s="2">
        <f>I3+I4</f>
        <v>20</v>
      </c>
      <c r="J6" s="1">
        <v>0</v>
      </c>
    </row>
    <row r="9" spans="2:11">
      <c r="C9" s="3" t="s">
        <v>29</v>
      </c>
      <c r="D9" s="2" t="s">
        <v>1</v>
      </c>
      <c r="E9" s="1" t="s">
        <v>30</v>
      </c>
      <c r="F9" s="1"/>
    </row>
    <row r="10" spans="2:11">
      <c r="B10" s="1" t="s">
        <v>5</v>
      </c>
      <c r="C10" s="2">
        <v>47</v>
      </c>
      <c r="D10" s="2">
        <v>12</v>
      </c>
      <c r="E10" s="1">
        <v>35</v>
      </c>
      <c r="F10" s="1">
        <v>5</v>
      </c>
    </row>
    <row r="11" spans="2:11">
      <c r="B11" s="1" t="s">
        <v>31</v>
      </c>
      <c r="C11" s="2">
        <v>4</v>
      </c>
      <c r="D11" s="2">
        <v>1</v>
      </c>
      <c r="E11" s="1">
        <v>17</v>
      </c>
      <c r="F11" s="1">
        <v>14</v>
      </c>
    </row>
    <row r="12" spans="2:11">
      <c r="B12" s="1" t="s">
        <v>8</v>
      </c>
      <c r="C12" s="2">
        <f>C10+C11</f>
        <v>51</v>
      </c>
      <c r="D12" s="2">
        <f>D10+D11</f>
        <v>13</v>
      </c>
      <c r="E12" s="1">
        <f>E10+E11</f>
        <v>52</v>
      </c>
      <c r="F12" s="1">
        <f>F10+F11</f>
        <v>19</v>
      </c>
    </row>
    <row r="15" spans="2:11">
      <c r="C15" s="5" t="s">
        <v>10</v>
      </c>
      <c r="D15" s="5" t="s">
        <v>1</v>
      </c>
      <c r="E15" s="3" t="s">
        <v>11</v>
      </c>
      <c r="F15" s="5" t="s">
        <v>1</v>
      </c>
    </row>
    <row r="16" spans="2:11">
      <c r="B16" s="6" t="s">
        <v>8</v>
      </c>
      <c r="C16" s="7">
        <v>1</v>
      </c>
      <c r="D16" s="7">
        <v>0</v>
      </c>
      <c r="E16" s="8">
        <v>0</v>
      </c>
      <c r="F16" s="6">
        <v>0</v>
      </c>
    </row>
    <row r="19" spans="2:6">
      <c r="C19" s="2" t="s">
        <v>12</v>
      </c>
      <c r="D19" s="1" t="s">
        <v>1</v>
      </c>
      <c r="E19" s="1" t="s">
        <v>13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5" spans="2:6">
      <c r="C25" s="87" t="s">
        <v>14</v>
      </c>
      <c r="D25" s="87"/>
      <c r="E25" s="87"/>
    </row>
    <row r="26" spans="2:6">
      <c r="C26" s="1"/>
      <c r="D26" s="1" t="s">
        <v>15</v>
      </c>
      <c r="E26" s="1" t="s">
        <v>1</v>
      </c>
    </row>
    <row r="27" spans="2:6">
      <c r="C27" s="1" t="s">
        <v>37</v>
      </c>
      <c r="D27" s="1">
        <v>66</v>
      </c>
      <c r="E27" s="1">
        <v>6</v>
      </c>
    </row>
    <row r="28" spans="2:6">
      <c r="C28" s="1" t="s">
        <v>26</v>
      </c>
      <c r="D28" s="1">
        <v>15</v>
      </c>
      <c r="E28" s="1">
        <v>3</v>
      </c>
    </row>
    <row r="29" spans="2:6">
      <c r="C29" s="1" t="s">
        <v>18</v>
      </c>
      <c r="D29" s="1">
        <v>3</v>
      </c>
      <c r="E29" s="1">
        <v>0</v>
      </c>
    </row>
    <row r="30" spans="2:6">
      <c r="C30" s="1" t="s">
        <v>19</v>
      </c>
      <c r="D30" s="1">
        <v>0</v>
      </c>
      <c r="E30" s="1">
        <v>0</v>
      </c>
    </row>
    <row r="31" spans="2:6">
      <c r="C31" s="1" t="s">
        <v>20</v>
      </c>
      <c r="D31" s="1">
        <v>13</v>
      </c>
      <c r="E31" s="1">
        <v>7</v>
      </c>
    </row>
    <row r="32" spans="2:6">
      <c r="C32" s="1" t="s">
        <v>21</v>
      </c>
      <c r="D32" s="1">
        <v>0</v>
      </c>
      <c r="E32" s="1">
        <v>0</v>
      </c>
    </row>
    <row r="33" spans="3:5">
      <c r="C33" s="1" t="s">
        <v>22</v>
      </c>
      <c r="D33" s="1">
        <v>0</v>
      </c>
      <c r="E33" s="1">
        <v>0</v>
      </c>
    </row>
    <row r="34" spans="3:5">
      <c r="C34" s="5" t="s">
        <v>24</v>
      </c>
      <c r="D34" s="5">
        <v>0</v>
      </c>
      <c r="E34" s="5">
        <v>0</v>
      </c>
    </row>
    <row r="35" spans="3:5">
      <c r="C35" s="1" t="s">
        <v>8</v>
      </c>
      <c r="D35" s="1">
        <f>D27+D28+D29+D30+D31+D32+D33+D34</f>
        <v>97</v>
      </c>
      <c r="E35" s="1">
        <f>E27+E28+E29+E30+E31+E32+E33+E34</f>
        <v>16</v>
      </c>
    </row>
    <row r="39" spans="3:5">
      <c r="C39" t="s">
        <v>32</v>
      </c>
      <c r="D39" t="s">
        <v>33</v>
      </c>
    </row>
    <row r="40" spans="3:5">
      <c r="C40">
        <v>1</v>
      </c>
      <c r="D40">
        <v>1</v>
      </c>
    </row>
    <row r="41" spans="3:5">
      <c r="C41">
        <v>2</v>
      </c>
      <c r="D41">
        <v>9</v>
      </c>
    </row>
    <row r="42" spans="3:5">
      <c r="C42">
        <v>3</v>
      </c>
      <c r="D42">
        <v>10</v>
      </c>
    </row>
    <row r="43" spans="3:5">
      <c r="C43">
        <v>4</v>
      </c>
      <c r="D43">
        <v>11</v>
      </c>
    </row>
    <row r="44" spans="3:5">
      <c r="C44">
        <v>5</v>
      </c>
      <c r="D44">
        <v>12</v>
      </c>
    </row>
    <row r="45" spans="3:5">
      <c r="C45">
        <v>6</v>
      </c>
      <c r="D45">
        <v>13</v>
      </c>
    </row>
    <row r="46" spans="3:5">
      <c r="C46">
        <v>7</v>
      </c>
      <c r="D46">
        <v>7</v>
      </c>
    </row>
    <row r="47" spans="3:5">
      <c r="C47">
        <v>8</v>
      </c>
      <c r="D47">
        <v>7</v>
      </c>
    </row>
    <row r="48" spans="3:5">
      <c r="C48">
        <v>9</v>
      </c>
      <c r="D48">
        <v>14</v>
      </c>
    </row>
    <row r="49" spans="3:4">
      <c r="C49">
        <v>10</v>
      </c>
      <c r="D49">
        <v>16</v>
      </c>
    </row>
  </sheetData>
  <mergeCells count="1">
    <mergeCell ref="C25:E2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K54"/>
  <sheetViews>
    <sheetView workbookViewId="0">
      <selection activeCell="E5" sqref="E5"/>
    </sheetView>
  </sheetViews>
  <sheetFormatPr defaultRowHeight="15"/>
  <cols>
    <col min="3" max="3" width="22" customWidth="1"/>
    <col min="5" max="5" width="20.5703125" customWidth="1"/>
    <col min="7" max="7" width="13.5703125" customWidth="1"/>
    <col min="9" max="9" width="19.5703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111</v>
      </c>
      <c r="D3" s="1">
        <v>14</v>
      </c>
      <c r="E3" s="1">
        <v>4</v>
      </c>
      <c r="F3" s="1">
        <v>0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11</v>
      </c>
      <c r="D4" s="1">
        <v>1</v>
      </c>
      <c r="E4" s="1">
        <v>323</v>
      </c>
      <c r="F4" s="1">
        <v>24</v>
      </c>
      <c r="G4" s="1">
        <v>0</v>
      </c>
      <c r="H4" s="1">
        <v>0</v>
      </c>
      <c r="I4" s="2">
        <v>22</v>
      </c>
      <c r="J4" s="1">
        <v>2</v>
      </c>
      <c r="K4" t="s">
        <v>35</v>
      </c>
    </row>
    <row r="5" spans="2:11">
      <c r="B5" s="1" t="s">
        <v>36</v>
      </c>
      <c r="C5" s="1">
        <v>2</v>
      </c>
      <c r="D5" s="1">
        <v>1</v>
      </c>
      <c r="E5" s="1"/>
      <c r="F5" s="1"/>
      <c r="G5" s="1"/>
      <c r="H5" s="1"/>
      <c r="I5" s="2"/>
      <c r="J5" s="1"/>
    </row>
    <row r="6" spans="2:11">
      <c r="B6" s="1" t="s">
        <v>8</v>
      </c>
      <c r="C6" s="1">
        <f>C3+C4</f>
        <v>122</v>
      </c>
      <c r="D6" s="1">
        <f>D3+D4</f>
        <v>15</v>
      </c>
      <c r="E6" s="1">
        <f>E3+E4</f>
        <v>327</v>
      </c>
      <c r="F6" s="1">
        <f>F3+F4</f>
        <v>24</v>
      </c>
      <c r="G6" s="1">
        <v>0</v>
      </c>
      <c r="H6" s="1">
        <v>0</v>
      </c>
      <c r="I6" s="2">
        <f>I3+I4</f>
        <v>22</v>
      </c>
      <c r="J6" s="1">
        <v>0</v>
      </c>
    </row>
    <row r="9" spans="2:11">
      <c r="C9" s="3" t="s">
        <v>29</v>
      </c>
      <c r="D9" s="2" t="s">
        <v>1</v>
      </c>
      <c r="E9" s="1" t="s">
        <v>30</v>
      </c>
      <c r="F9" s="1" t="s">
        <v>1</v>
      </c>
    </row>
    <row r="10" spans="2:11">
      <c r="B10" s="1" t="s">
        <v>5</v>
      </c>
      <c r="C10" s="2">
        <v>60</v>
      </c>
      <c r="D10" s="2">
        <v>13</v>
      </c>
      <c r="E10" s="1">
        <v>45</v>
      </c>
      <c r="F10" s="1">
        <v>10</v>
      </c>
    </row>
    <row r="11" spans="2:11">
      <c r="B11" s="1" t="s">
        <v>31</v>
      </c>
      <c r="C11" s="2">
        <v>5</v>
      </c>
      <c r="D11" s="2">
        <v>1</v>
      </c>
      <c r="E11" s="1">
        <v>20</v>
      </c>
      <c r="F11" s="1">
        <v>3</v>
      </c>
    </row>
    <row r="12" spans="2:11">
      <c r="B12" s="1" t="s">
        <v>8</v>
      </c>
      <c r="C12" s="2">
        <f>C10+C11</f>
        <v>65</v>
      </c>
      <c r="D12" s="2">
        <f>D10+D11</f>
        <v>14</v>
      </c>
      <c r="E12" s="1">
        <f>E10+E11</f>
        <v>65</v>
      </c>
      <c r="F12" s="1">
        <f>F10+F11</f>
        <v>13</v>
      </c>
    </row>
    <row r="15" spans="2:11">
      <c r="C15" s="5" t="s">
        <v>10</v>
      </c>
      <c r="D15" s="5" t="s">
        <v>1</v>
      </c>
      <c r="E15" s="3" t="s">
        <v>11</v>
      </c>
      <c r="F15" s="5" t="s">
        <v>1</v>
      </c>
    </row>
    <row r="16" spans="2:11">
      <c r="B16" s="6" t="s">
        <v>8</v>
      </c>
      <c r="C16" s="7">
        <v>3</v>
      </c>
      <c r="D16" s="7">
        <v>2</v>
      </c>
      <c r="E16" s="8">
        <v>0</v>
      </c>
      <c r="F16" s="6">
        <v>0</v>
      </c>
    </row>
    <row r="19" spans="2:6">
      <c r="C19" s="2" t="s">
        <v>12</v>
      </c>
      <c r="D19" s="1" t="s">
        <v>1</v>
      </c>
      <c r="E19" s="1" t="s">
        <v>25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0</v>
      </c>
      <c r="D25" s="1">
        <v>0</v>
      </c>
      <c r="E25" s="1">
        <v>0</v>
      </c>
      <c r="F25" s="1">
        <v>0</v>
      </c>
    </row>
    <row r="26" spans="2:6">
      <c r="B26" s="2" t="s">
        <v>7</v>
      </c>
      <c r="C26" s="2">
        <v>2</v>
      </c>
      <c r="D26" s="1">
        <v>2</v>
      </c>
      <c r="E26" s="1">
        <v>0</v>
      </c>
      <c r="F26" s="1">
        <v>0</v>
      </c>
    </row>
    <row r="27" spans="2:6">
      <c r="B27" s="2" t="s">
        <v>8</v>
      </c>
      <c r="C27" s="2">
        <v>0</v>
      </c>
      <c r="D27" s="1">
        <v>0</v>
      </c>
      <c r="E27" s="1">
        <v>0</v>
      </c>
      <c r="F27" s="1">
        <v>0</v>
      </c>
    </row>
    <row r="29" spans="2:6">
      <c r="C29" s="87" t="s">
        <v>14</v>
      </c>
      <c r="D29" s="87"/>
      <c r="E29" s="87"/>
    </row>
    <row r="30" spans="2:6">
      <c r="C30" s="1"/>
      <c r="D30" s="1" t="s">
        <v>15</v>
      </c>
      <c r="E30" s="1" t="s">
        <v>1</v>
      </c>
    </row>
    <row r="31" spans="2:6">
      <c r="C31" s="1" t="s">
        <v>37</v>
      </c>
      <c r="D31" s="1">
        <v>70</v>
      </c>
      <c r="E31" s="1">
        <v>4</v>
      </c>
    </row>
    <row r="32" spans="2:6">
      <c r="C32" s="1" t="s">
        <v>26</v>
      </c>
      <c r="D32" s="1">
        <v>17</v>
      </c>
      <c r="E32" s="1">
        <v>2</v>
      </c>
    </row>
    <row r="33" spans="3:5">
      <c r="C33" s="1" t="s">
        <v>18</v>
      </c>
      <c r="D33" s="1">
        <v>3</v>
      </c>
      <c r="E33" s="1">
        <v>0</v>
      </c>
    </row>
    <row r="34" spans="3:5">
      <c r="C34" s="1" t="s">
        <v>19</v>
      </c>
      <c r="D34" s="1">
        <v>0</v>
      </c>
      <c r="E34" s="1">
        <v>0</v>
      </c>
    </row>
    <row r="35" spans="3:5">
      <c r="C35" s="1" t="s">
        <v>20</v>
      </c>
      <c r="D35" s="1">
        <v>21</v>
      </c>
      <c r="E35" s="1">
        <v>8</v>
      </c>
    </row>
    <row r="36" spans="3:5">
      <c r="C36" s="1" t="s">
        <v>21</v>
      </c>
      <c r="D36" s="1">
        <v>0</v>
      </c>
      <c r="E36" s="1">
        <v>0</v>
      </c>
    </row>
    <row r="37" spans="3:5">
      <c r="C37" s="1" t="s">
        <v>22</v>
      </c>
      <c r="D37" s="1">
        <v>0</v>
      </c>
      <c r="E37" s="1">
        <v>0</v>
      </c>
    </row>
    <row r="38" spans="3:5">
      <c r="C38" s="5" t="s">
        <v>24</v>
      </c>
      <c r="D38" s="5">
        <v>0</v>
      </c>
      <c r="E38" s="5">
        <v>0</v>
      </c>
    </row>
    <row r="39" spans="3:5">
      <c r="C39" s="1" t="s">
        <v>8</v>
      </c>
      <c r="D39" s="1">
        <f>D31+D32+D33+D34+D35+D36+D37+D38</f>
        <v>111</v>
      </c>
      <c r="E39" s="1">
        <f>E31+E32+E33+E34+E35+E36+E37+E38</f>
        <v>14</v>
      </c>
    </row>
    <row r="43" spans="3:5">
      <c r="C43" s="9" t="s">
        <v>32</v>
      </c>
      <c r="D43" s="9" t="s">
        <v>33</v>
      </c>
    </row>
    <row r="44" spans="3:5">
      <c r="C44">
        <v>1</v>
      </c>
      <c r="D44">
        <v>1</v>
      </c>
    </row>
    <row r="45" spans="3:5">
      <c r="C45">
        <v>2</v>
      </c>
      <c r="D45">
        <v>9</v>
      </c>
    </row>
    <row r="46" spans="3:5">
      <c r="C46">
        <v>3</v>
      </c>
      <c r="D46">
        <v>10</v>
      </c>
    </row>
    <row r="47" spans="3:5">
      <c r="C47">
        <v>4</v>
      </c>
      <c r="D47">
        <v>11</v>
      </c>
    </row>
    <row r="48" spans="3:5">
      <c r="C48">
        <v>5</v>
      </c>
      <c r="D48">
        <v>12</v>
      </c>
    </row>
    <row r="49" spans="3:4">
      <c r="C49">
        <v>6</v>
      </c>
      <c r="D49">
        <v>13</v>
      </c>
    </row>
    <row r="50" spans="3:4">
      <c r="C50">
        <v>7</v>
      </c>
      <c r="D50">
        <v>7</v>
      </c>
    </row>
    <row r="51" spans="3:4">
      <c r="C51">
        <v>8</v>
      </c>
      <c r="D51">
        <v>7</v>
      </c>
    </row>
    <row r="52" spans="3:4">
      <c r="C52">
        <v>9</v>
      </c>
      <c r="D52">
        <v>14</v>
      </c>
    </row>
    <row r="53" spans="3:4">
      <c r="C53">
        <v>10</v>
      </c>
      <c r="D53">
        <v>16</v>
      </c>
    </row>
    <row r="54" spans="3:4">
      <c r="C54">
        <v>11</v>
      </c>
      <c r="D54">
        <v>14</v>
      </c>
    </row>
  </sheetData>
  <mergeCells count="1">
    <mergeCell ref="C29:E2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K69"/>
  <sheetViews>
    <sheetView workbookViewId="0">
      <selection activeCell="C7" sqref="C7"/>
    </sheetView>
  </sheetViews>
  <sheetFormatPr defaultRowHeight="15"/>
  <cols>
    <col min="3" max="3" width="23" customWidth="1"/>
    <col min="5" max="5" width="21.7109375" customWidth="1"/>
    <col min="7" max="7" width="13.28515625" customWidth="1"/>
    <col min="9" max="9" width="18.710937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125</v>
      </c>
      <c r="D3" s="1">
        <v>14</v>
      </c>
      <c r="E3" s="1">
        <v>6</v>
      </c>
      <c r="F3" s="1">
        <v>2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10</v>
      </c>
      <c r="D4" s="1">
        <v>-1</v>
      </c>
      <c r="E4" s="1">
        <v>334</v>
      </c>
      <c r="F4" s="1">
        <v>11</v>
      </c>
      <c r="G4" s="1">
        <v>0</v>
      </c>
      <c r="H4" s="1">
        <v>0</v>
      </c>
      <c r="I4" s="2">
        <v>22</v>
      </c>
      <c r="J4" s="1">
        <v>0</v>
      </c>
      <c r="K4" t="s">
        <v>35</v>
      </c>
    </row>
    <row r="5" spans="2:11">
      <c r="B5" s="1" t="s">
        <v>36</v>
      </c>
      <c r="C5" s="1">
        <v>3</v>
      </c>
      <c r="D5" s="1">
        <v>1</v>
      </c>
      <c r="E5" s="1"/>
      <c r="F5" s="1"/>
      <c r="G5" s="1"/>
      <c r="H5" s="1"/>
      <c r="I5" s="2"/>
      <c r="J5" s="1"/>
    </row>
    <row r="6" spans="2:11">
      <c r="B6" s="1" t="s">
        <v>8</v>
      </c>
      <c r="C6" s="1">
        <f>C3+C4</f>
        <v>135</v>
      </c>
      <c r="D6" s="1">
        <f>D3+D4</f>
        <v>13</v>
      </c>
      <c r="E6" s="1">
        <f>E3+E4</f>
        <v>340</v>
      </c>
      <c r="F6" s="1">
        <f>F3+F4</f>
        <v>13</v>
      </c>
      <c r="G6" s="1">
        <v>0</v>
      </c>
      <c r="H6" s="1">
        <v>0</v>
      </c>
      <c r="I6" s="2">
        <f>I3+I4</f>
        <v>22</v>
      </c>
      <c r="J6" s="1">
        <v>0</v>
      </c>
    </row>
    <row r="9" spans="2:11">
      <c r="C9" s="3" t="s">
        <v>29</v>
      </c>
      <c r="D9" s="2" t="s">
        <v>1</v>
      </c>
      <c r="E9" s="1" t="s">
        <v>30</v>
      </c>
      <c r="F9" s="1" t="s">
        <v>1</v>
      </c>
    </row>
    <row r="10" spans="2:11">
      <c r="B10" s="1" t="s">
        <v>5</v>
      </c>
      <c r="C10" s="2">
        <v>76</v>
      </c>
      <c r="D10" s="2">
        <v>13</v>
      </c>
      <c r="E10" s="1">
        <v>55</v>
      </c>
      <c r="F10" s="1">
        <v>9</v>
      </c>
    </row>
    <row r="11" spans="2:11">
      <c r="B11" s="1" t="s">
        <v>31</v>
      </c>
      <c r="C11" s="2">
        <v>5</v>
      </c>
      <c r="D11" s="2">
        <v>-1</v>
      </c>
      <c r="E11" s="1">
        <v>26</v>
      </c>
      <c r="F11" s="1">
        <v>3</v>
      </c>
    </row>
    <row r="12" spans="2:11">
      <c r="B12" s="1" t="s">
        <v>8</v>
      </c>
      <c r="C12" s="2">
        <f>C10+C11</f>
        <v>81</v>
      </c>
      <c r="D12" s="2">
        <f>D10+D11</f>
        <v>12</v>
      </c>
      <c r="E12" s="1">
        <f>E10+E11</f>
        <v>81</v>
      </c>
      <c r="F12" s="1">
        <f>F10+F11</f>
        <v>12</v>
      </c>
    </row>
    <row r="15" spans="2:11">
      <c r="C15" s="5" t="s">
        <v>10</v>
      </c>
      <c r="D15" s="5" t="s">
        <v>1</v>
      </c>
      <c r="E15" s="3" t="s">
        <v>11</v>
      </c>
      <c r="F15" s="5" t="s">
        <v>1</v>
      </c>
    </row>
    <row r="16" spans="2:11">
      <c r="B16" s="6" t="s">
        <v>8</v>
      </c>
      <c r="C16" s="7">
        <v>4</v>
      </c>
      <c r="D16" s="7">
        <v>1</v>
      </c>
      <c r="E16" s="8">
        <v>0</v>
      </c>
      <c r="F16" s="6">
        <v>0</v>
      </c>
    </row>
    <row r="19" spans="2:6">
      <c r="C19" s="2" t="s">
        <v>12</v>
      </c>
      <c r="D19" s="1" t="s">
        <v>1</v>
      </c>
      <c r="E19" s="1" t="s">
        <v>25</v>
      </c>
      <c r="F19" s="1" t="s">
        <v>1</v>
      </c>
    </row>
    <row r="20" spans="2:6">
      <c r="B20" s="2" t="s">
        <v>5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0</v>
      </c>
    </row>
    <row r="22" spans="2:6">
      <c r="B22" s="2" t="s">
        <v>8</v>
      </c>
      <c r="C22" s="2">
        <v>0</v>
      </c>
      <c r="D22" s="1">
        <v>0</v>
      </c>
      <c r="E22" s="1">
        <v>0</v>
      </c>
      <c r="F22" s="1"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1</v>
      </c>
      <c r="D25" s="1">
        <v>1</v>
      </c>
      <c r="E25" s="1">
        <v>0</v>
      </c>
      <c r="F25" s="1">
        <v>0</v>
      </c>
    </row>
    <row r="26" spans="2:6">
      <c r="B26" s="2" t="s">
        <v>7</v>
      </c>
      <c r="C26" s="2">
        <v>2</v>
      </c>
      <c r="D26" s="1">
        <v>0</v>
      </c>
      <c r="E26" s="1">
        <v>1</v>
      </c>
      <c r="F26" s="1">
        <v>1</v>
      </c>
    </row>
    <row r="27" spans="2:6">
      <c r="B27" s="2" t="s">
        <v>8</v>
      </c>
      <c r="C27" s="2">
        <f>C25+C26</f>
        <v>3</v>
      </c>
      <c r="D27" s="1">
        <f>D25+D26</f>
        <v>1</v>
      </c>
      <c r="E27" s="1">
        <f>E25+E26</f>
        <v>1</v>
      </c>
      <c r="F27" s="1">
        <f>F25+F26</f>
        <v>1</v>
      </c>
    </row>
    <row r="29" spans="2:6">
      <c r="C29" s="87" t="s">
        <v>14</v>
      </c>
      <c r="D29" s="87"/>
      <c r="E29" s="87"/>
    </row>
    <row r="30" spans="2:6">
      <c r="C30" s="1"/>
      <c r="D30" s="1" t="s">
        <v>15</v>
      </c>
      <c r="E30" s="1" t="s">
        <v>1</v>
      </c>
    </row>
    <row r="31" spans="2:6">
      <c r="C31" s="1" t="s">
        <v>37</v>
      </c>
      <c r="D31" s="1">
        <v>72</v>
      </c>
      <c r="E31" s="1">
        <v>2</v>
      </c>
    </row>
    <row r="32" spans="2:6">
      <c r="C32" s="1" t="s">
        <v>26</v>
      </c>
      <c r="D32" s="1">
        <v>20</v>
      </c>
      <c r="E32" s="1">
        <v>3</v>
      </c>
    </row>
    <row r="33" spans="3:5">
      <c r="C33" s="1" t="s">
        <v>18</v>
      </c>
      <c r="D33" s="1">
        <v>5</v>
      </c>
      <c r="E33" s="1">
        <v>2</v>
      </c>
    </row>
    <row r="34" spans="3:5">
      <c r="C34" s="1" t="s">
        <v>19</v>
      </c>
      <c r="D34" s="1">
        <v>0</v>
      </c>
      <c r="E34" s="1">
        <v>0</v>
      </c>
    </row>
    <row r="35" spans="3:5">
      <c r="C35" s="1" t="s">
        <v>20</v>
      </c>
      <c r="D35" s="1">
        <v>28</v>
      </c>
      <c r="E35" s="1">
        <v>7</v>
      </c>
    </row>
    <row r="36" spans="3:5">
      <c r="C36" s="1" t="s">
        <v>21</v>
      </c>
      <c r="D36" s="1">
        <v>0</v>
      </c>
      <c r="E36" s="1">
        <v>0</v>
      </c>
    </row>
    <row r="37" spans="3:5">
      <c r="C37" s="1" t="s">
        <v>22</v>
      </c>
      <c r="D37" s="1">
        <v>0</v>
      </c>
      <c r="E37" s="1">
        <v>0</v>
      </c>
    </row>
    <row r="38" spans="3:5">
      <c r="C38" s="5" t="s">
        <v>24</v>
      </c>
      <c r="D38" s="5">
        <v>0</v>
      </c>
      <c r="E38" s="5">
        <v>0</v>
      </c>
    </row>
    <row r="39" spans="3:5">
      <c r="C39" s="1" t="s">
        <v>8</v>
      </c>
      <c r="D39" s="1">
        <f>D31+D32+D33+D34+D35+D36+D37+D38</f>
        <v>125</v>
      </c>
      <c r="E39" s="1">
        <f>E31+E32+E33+E34+E35+E36+E37+E38</f>
        <v>14</v>
      </c>
    </row>
    <row r="43" spans="3:5">
      <c r="C43" s="9" t="s">
        <v>32</v>
      </c>
      <c r="D43" s="9" t="s">
        <v>33</v>
      </c>
    </row>
    <row r="44" spans="3:5">
      <c r="C44">
        <v>1</v>
      </c>
      <c r="D44">
        <v>1</v>
      </c>
    </row>
    <row r="45" spans="3:5">
      <c r="C45">
        <v>2</v>
      </c>
      <c r="D45">
        <v>9</v>
      </c>
    </row>
    <row r="46" spans="3:5">
      <c r="C46">
        <v>3</v>
      </c>
      <c r="D46">
        <v>10</v>
      </c>
    </row>
    <row r="47" spans="3:5">
      <c r="C47">
        <v>4</v>
      </c>
      <c r="D47">
        <v>11</v>
      </c>
    </row>
    <row r="48" spans="3:5">
      <c r="C48">
        <v>5</v>
      </c>
      <c r="D48">
        <v>12</v>
      </c>
    </row>
    <row r="49" spans="3:4">
      <c r="C49">
        <v>6</v>
      </c>
      <c r="D49">
        <v>13</v>
      </c>
    </row>
    <row r="50" spans="3:4">
      <c r="C50">
        <v>7</v>
      </c>
      <c r="D50">
        <v>7</v>
      </c>
    </row>
    <row r="51" spans="3:4">
      <c r="C51">
        <v>8</v>
      </c>
      <c r="D51">
        <v>7</v>
      </c>
    </row>
    <row r="52" spans="3:4">
      <c r="C52">
        <v>9</v>
      </c>
      <c r="D52">
        <v>14</v>
      </c>
    </row>
    <row r="53" spans="3:4">
      <c r="C53">
        <v>10</v>
      </c>
      <c r="D53">
        <v>16</v>
      </c>
    </row>
    <row r="54" spans="3:4">
      <c r="C54">
        <v>11</v>
      </c>
      <c r="D54">
        <v>14</v>
      </c>
    </row>
    <row r="55" spans="3:4">
      <c r="C55">
        <v>12</v>
      </c>
      <c r="D55">
        <v>14</v>
      </c>
    </row>
    <row r="57" spans="3:4">
      <c r="C57" s="9" t="s">
        <v>32</v>
      </c>
      <c r="D57" s="9" t="s">
        <v>33</v>
      </c>
    </row>
    <row r="58" spans="3:4">
      <c r="C58">
        <v>1</v>
      </c>
      <c r="D58">
        <v>1</v>
      </c>
    </row>
    <row r="59" spans="3:4">
      <c r="C59">
        <v>2</v>
      </c>
      <c r="D59">
        <v>10</v>
      </c>
    </row>
    <row r="60" spans="3:4">
      <c r="C60">
        <v>3</v>
      </c>
      <c r="D60">
        <v>20</v>
      </c>
    </row>
    <row r="61" spans="3:4">
      <c r="C61">
        <v>4</v>
      </c>
      <c r="D61">
        <v>31</v>
      </c>
    </row>
    <row r="62" spans="3:4">
      <c r="C62">
        <v>5</v>
      </c>
      <c r="D62">
        <v>43</v>
      </c>
    </row>
    <row r="63" spans="3:4">
      <c r="C63">
        <v>6</v>
      </c>
      <c r="D63">
        <v>56</v>
      </c>
    </row>
    <row r="64" spans="3:4">
      <c r="C64">
        <v>7</v>
      </c>
      <c r="D64">
        <v>63</v>
      </c>
    </row>
    <row r="65" spans="3:4">
      <c r="C65">
        <v>8</v>
      </c>
      <c r="D65">
        <v>70</v>
      </c>
    </row>
    <row r="66" spans="3:4">
      <c r="C66">
        <v>9</v>
      </c>
      <c r="D66">
        <v>84</v>
      </c>
    </row>
    <row r="67" spans="3:4">
      <c r="C67">
        <v>10</v>
      </c>
      <c r="D67">
        <v>100</v>
      </c>
    </row>
    <row r="68" spans="3:4">
      <c r="C68">
        <v>11</v>
      </c>
      <c r="D68">
        <v>114</v>
      </c>
    </row>
    <row r="69" spans="3:4">
      <c r="C69">
        <v>12</v>
      </c>
      <c r="D69">
        <v>131</v>
      </c>
    </row>
  </sheetData>
  <mergeCells count="1">
    <mergeCell ref="C29:E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K70"/>
  <sheetViews>
    <sheetView topLeftCell="A45" workbookViewId="0"/>
  </sheetViews>
  <sheetFormatPr defaultRowHeight="15"/>
  <cols>
    <col min="3" max="3" width="22.42578125" customWidth="1"/>
    <col min="5" max="5" width="22.7109375" customWidth="1"/>
    <col min="7" max="7" width="13.28515625" customWidth="1"/>
    <col min="9" max="9" width="19.42578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139</v>
      </c>
      <c r="D3" s="1">
        <v>14</v>
      </c>
      <c r="E3" s="1">
        <v>6</v>
      </c>
      <c r="F3" s="1">
        <v>0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12</v>
      </c>
      <c r="D4" s="1">
        <v>2</v>
      </c>
      <c r="E4" s="1">
        <v>347</v>
      </c>
      <c r="F4" s="1">
        <v>13</v>
      </c>
      <c r="G4" s="1">
        <v>0</v>
      </c>
      <c r="H4" s="1">
        <v>0</v>
      </c>
      <c r="I4" s="2">
        <v>23</v>
      </c>
      <c r="J4" s="1">
        <v>1</v>
      </c>
      <c r="K4" t="s">
        <v>35</v>
      </c>
    </row>
    <row r="5" spans="2:11">
      <c r="B5" s="1" t="s">
        <v>8</v>
      </c>
      <c r="C5" s="1">
        <f>C3+C4</f>
        <v>151</v>
      </c>
      <c r="D5" s="1">
        <f>D3+D4</f>
        <v>16</v>
      </c>
      <c r="E5" s="1">
        <f>E3+E4</f>
        <v>353</v>
      </c>
      <c r="F5" s="1">
        <f>F3+F4</f>
        <v>13</v>
      </c>
      <c r="G5" s="1">
        <v>0</v>
      </c>
      <c r="H5" s="1">
        <v>0</v>
      </c>
      <c r="I5" s="2">
        <f>I3+I4</f>
        <v>23</v>
      </c>
      <c r="J5" s="1">
        <v>0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79</v>
      </c>
      <c r="D9" s="2">
        <v>3</v>
      </c>
      <c r="E9" s="1">
        <v>56</v>
      </c>
      <c r="F9" s="1">
        <v>1</v>
      </c>
    </row>
    <row r="10" spans="2:11">
      <c r="B10" s="1" t="s">
        <v>31</v>
      </c>
      <c r="C10" s="2">
        <v>5</v>
      </c>
      <c r="D10" s="2">
        <v>0</v>
      </c>
      <c r="E10" s="1">
        <v>28</v>
      </c>
      <c r="F10" s="1">
        <v>2</v>
      </c>
    </row>
    <row r="11" spans="2:11">
      <c r="B11" s="1" t="s">
        <v>8</v>
      </c>
      <c r="C11" s="2">
        <f>C9+C10</f>
        <v>84</v>
      </c>
      <c r="D11" s="2">
        <f>D9+D10</f>
        <v>3</v>
      </c>
      <c r="E11" s="1">
        <f>E9+E10</f>
        <v>84</v>
      </c>
      <c r="F11" s="1">
        <f>F9+F10</f>
        <v>3</v>
      </c>
    </row>
    <row r="14" spans="2:11">
      <c r="C14" s="5" t="s">
        <v>10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6</v>
      </c>
      <c r="D15" s="7">
        <v>2</v>
      </c>
      <c r="E15" s="8">
        <v>0</v>
      </c>
      <c r="F15" s="6">
        <v>0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0</v>
      </c>
      <c r="D19" s="1">
        <v>0</v>
      </c>
      <c r="E19" s="1">
        <v>0</v>
      </c>
      <c r="F19" s="1">
        <v>0</v>
      </c>
    </row>
    <row r="20" spans="2:6">
      <c r="B20" s="2" t="s">
        <v>7</v>
      </c>
      <c r="C20" s="2">
        <v>0</v>
      </c>
      <c r="D20" s="1">
        <v>0</v>
      </c>
      <c r="E20" s="1">
        <v>0</v>
      </c>
      <c r="F20" s="1">
        <v>0</v>
      </c>
    </row>
    <row r="21" spans="2:6">
      <c r="B21" s="2" t="s">
        <v>8</v>
      </c>
      <c r="C21" s="2">
        <v>0</v>
      </c>
      <c r="D21" s="1">
        <v>0</v>
      </c>
      <c r="E21" s="1">
        <v>0</v>
      </c>
      <c r="F21" s="1">
        <v>0</v>
      </c>
    </row>
    <row r="23" spans="2:6">
      <c r="C23" s="2" t="s">
        <v>38</v>
      </c>
      <c r="D23" s="1" t="s">
        <v>1</v>
      </c>
      <c r="E23" s="1" t="s">
        <v>39</v>
      </c>
      <c r="F23" s="1" t="s">
        <v>1</v>
      </c>
    </row>
    <row r="24" spans="2:6">
      <c r="B24" s="2" t="s">
        <v>5</v>
      </c>
      <c r="C24" s="2">
        <v>1</v>
      </c>
      <c r="D24" s="1">
        <v>1</v>
      </c>
      <c r="E24" s="1">
        <v>0</v>
      </c>
      <c r="F24" s="1">
        <v>0</v>
      </c>
    </row>
    <row r="25" spans="2:6">
      <c r="B25" s="2" t="s">
        <v>7</v>
      </c>
      <c r="C25" s="2">
        <v>4</v>
      </c>
      <c r="D25" s="1">
        <v>2</v>
      </c>
      <c r="E25" s="1">
        <v>1</v>
      </c>
      <c r="F25" s="1">
        <v>1</v>
      </c>
    </row>
    <row r="26" spans="2:6">
      <c r="B26" s="2" t="s">
        <v>8</v>
      </c>
      <c r="C26" s="2">
        <f>C24+C25</f>
        <v>5</v>
      </c>
      <c r="D26" s="1">
        <f>D24+D25</f>
        <v>3</v>
      </c>
      <c r="E26" s="1">
        <f>E24+E25</f>
        <v>1</v>
      </c>
      <c r="F26" s="1">
        <f>F24+F25</f>
        <v>1</v>
      </c>
    </row>
    <row r="28" spans="2:6">
      <c r="C28" s="87" t="s">
        <v>14</v>
      </c>
      <c r="D28" s="87"/>
      <c r="E28" s="87"/>
    </row>
    <row r="29" spans="2:6">
      <c r="C29" s="1"/>
      <c r="D29" s="1" t="s">
        <v>15</v>
      </c>
      <c r="E29" s="1" t="s">
        <v>1</v>
      </c>
    </row>
    <row r="30" spans="2:6">
      <c r="C30" s="1" t="s">
        <v>37</v>
      </c>
      <c r="D30" s="1">
        <v>75</v>
      </c>
      <c r="E30" s="1">
        <v>3</v>
      </c>
    </row>
    <row r="31" spans="2:6">
      <c r="C31" s="1" t="s">
        <v>26</v>
      </c>
      <c r="D31" s="1">
        <v>22</v>
      </c>
      <c r="E31" s="1">
        <v>2</v>
      </c>
    </row>
    <row r="32" spans="2:6">
      <c r="C32" s="1" t="s">
        <v>18</v>
      </c>
      <c r="D32" s="1">
        <v>5</v>
      </c>
      <c r="E32" s="1">
        <v>0</v>
      </c>
    </row>
    <row r="33" spans="3:5">
      <c r="C33" s="1" t="s">
        <v>19</v>
      </c>
      <c r="D33" s="1">
        <v>0</v>
      </c>
      <c r="E33" s="1">
        <v>0</v>
      </c>
    </row>
    <row r="34" spans="3:5">
      <c r="C34" s="1" t="s">
        <v>20</v>
      </c>
      <c r="D34" s="1">
        <v>37</v>
      </c>
      <c r="E34" s="1">
        <v>9</v>
      </c>
    </row>
    <row r="35" spans="3:5">
      <c r="C35" s="1" t="s">
        <v>21</v>
      </c>
      <c r="D35" s="1">
        <v>0</v>
      </c>
      <c r="E35" s="1">
        <v>0</v>
      </c>
    </row>
    <row r="36" spans="3:5">
      <c r="C36" s="1" t="s">
        <v>22</v>
      </c>
      <c r="D36" s="1">
        <v>0</v>
      </c>
      <c r="E36" s="1">
        <v>0</v>
      </c>
    </row>
    <row r="37" spans="3:5">
      <c r="C37" s="5" t="s">
        <v>24</v>
      </c>
      <c r="D37" s="5">
        <v>0</v>
      </c>
      <c r="E37" s="5">
        <v>0</v>
      </c>
    </row>
    <row r="38" spans="3:5">
      <c r="C38" s="1" t="s">
        <v>8</v>
      </c>
      <c r="D38" s="1">
        <f>D30+D31+D32+D33+D34+D35+D36+D37</f>
        <v>139</v>
      </c>
      <c r="E38" s="1">
        <f>E30+E31+E32+E33+E34+E35+E36+E37</f>
        <v>14</v>
      </c>
    </row>
    <row r="42" spans="3:5">
      <c r="C42" s="9" t="s">
        <v>32</v>
      </c>
      <c r="D42" s="9" t="s">
        <v>33</v>
      </c>
    </row>
    <row r="43" spans="3:5">
      <c r="C43">
        <v>1</v>
      </c>
      <c r="D43">
        <v>1</v>
      </c>
    </row>
    <row r="44" spans="3:5">
      <c r="C44">
        <v>2</v>
      </c>
      <c r="D44">
        <v>9</v>
      </c>
    </row>
    <row r="45" spans="3:5">
      <c r="C45">
        <v>3</v>
      </c>
      <c r="D45">
        <v>10</v>
      </c>
    </row>
    <row r="46" spans="3:5">
      <c r="C46">
        <v>4</v>
      </c>
      <c r="D46">
        <v>11</v>
      </c>
    </row>
    <row r="47" spans="3:5">
      <c r="C47">
        <v>5</v>
      </c>
      <c r="D47">
        <v>12</v>
      </c>
    </row>
    <row r="48" spans="3:5">
      <c r="C48">
        <v>6</v>
      </c>
      <c r="D48">
        <v>13</v>
      </c>
    </row>
    <row r="49" spans="3:4">
      <c r="C49">
        <v>7</v>
      </c>
      <c r="D49">
        <v>7</v>
      </c>
    </row>
    <row r="50" spans="3:4">
      <c r="C50">
        <v>8</v>
      </c>
      <c r="D50">
        <v>7</v>
      </c>
    </row>
    <row r="51" spans="3:4">
      <c r="C51">
        <v>9</v>
      </c>
      <c r="D51">
        <v>14</v>
      </c>
    </row>
    <row r="52" spans="3:4">
      <c r="C52">
        <v>10</v>
      </c>
      <c r="D52">
        <v>16</v>
      </c>
    </row>
    <row r="53" spans="3:4">
      <c r="C53">
        <v>11</v>
      </c>
      <c r="D53">
        <v>14</v>
      </c>
    </row>
    <row r="54" spans="3:4">
      <c r="C54">
        <v>12</v>
      </c>
      <c r="D54">
        <v>14</v>
      </c>
    </row>
    <row r="55" spans="3:4">
      <c r="C55">
        <v>13</v>
      </c>
      <c r="D55">
        <v>14</v>
      </c>
    </row>
    <row r="57" spans="3:4">
      <c r="C57" s="9" t="s">
        <v>32</v>
      </c>
      <c r="D57" s="9" t="s">
        <v>33</v>
      </c>
    </row>
    <row r="58" spans="3:4">
      <c r="C58">
        <v>1</v>
      </c>
      <c r="D58">
        <v>1</v>
      </c>
    </row>
    <row r="59" spans="3:4">
      <c r="C59">
        <v>2</v>
      </c>
      <c r="D59">
        <v>10</v>
      </c>
    </row>
    <row r="60" spans="3:4">
      <c r="C60">
        <v>3</v>
      </c>
      <c r="D60">
        <v>20</v>
      </c>
    </row>
    <row r="61" spans="3:4">
      <c r="C61">
        <v>4</v>
      </c>
      <c r="D61">
        <v>31</v>
      </c>
    </row>
    <row r="62" spans="3:4">
      <c r="C62">
        <v>5</v>
      </c>
      <c r="D62">
        <v>43</v>
      </c>
    </row>
    <row r="63" spans="3:4">
      <c r="C63">
        <v>6</v>
      </c>
      <c r="D63">
        <v>56</v>
      </c>
    </row>
    <row r="64" spans="3:4">
      <c r="C64">
        <v>7</v>
      </c>
      <c r="D64">
        <v>63</v>
      </c>
    </row>
    <row r="65" spans="3:4">
      <c r="C65">
        <v>8</v>
      </c>
      <c r="D65">
        <v>70</v>
      </c>
    </row>
    <row r="66" spans="3:4">
      <c r="C66">
        <v>9</v>
      </c>
      <c r="D66">
        <v>84</v>
      </c>
    </row>
    <row r="67" spans="3:4">
      <c r="C67">
        <v>10</v>
      </c>
      <c r="D67">
        <v>100</v>
      </c>
    </row>
    <row r="68" spans="3:4">
      <c r="C68">
        <v>11</v>
      </c>
      <c r="D68">
        <v>114</v>
      </c>
    </row>
    <row r="69" spans="3:4">
      <c r="C69">
        <v>12</v>
      </c>
      <c r="D69">
        <v>131</v>
      </c>
    </row>
    <row r="70" spans="3:4">
      <c r="C70">
        <v>13</v>
      </c>
      <c r="D70">
        <v>145</v>
      </c>
    </row>
  </sheetData>
  <mergeCells count="1">
    <mergeCell ref="C28:E2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K72"/>
  <sheetViews>
    <sheetView topLeftCell="A12" workbookViewId="0">
      <selection activeCell="G36" sqref="G36"/>
    </sheetView>
  </sheetViews>
  <sheetFormatPr defaultRowHeight="15"/>
  <cols>
    <col min="3" max="3" width="21.5703125" customWidth="1"/>
    <col min="5" max="5" width="22.7109375" customWidth="1"/>
    <col min="6" max="6" width="8" customWidth="1"/>
    <col min="7" max="7" width="13.42578125" customWidth="1"/>
    <col min="8" max="8" width="8.7109375" customWidth="1"/>
    <col min="9" max="9" width="18.710937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144</v>
      </c>
      <c r="D3" s="1">
        <v>5</v>
      </c>
      <c r="E3" s="1">
        <v>10</v>
      </c>
      <c r="F3" s="1">
        <v>4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11</v>
      </c>
      <c r="D4" s="1">
        <v>-1</v>
      </c>
      <c r="E4" s="1">
        <v>359</v>
      </c>
      <c r="F4" s="1">
        <v>12</v>
      </c>
      <c r="G4" s="1">
        <v>0</v>
      </c>
      <c r="H4" s="1">
        <v>0</v>
      </c>
      <c r="I4" s="2">
        <v>28</v>
      </c>
      <c r="J4" s="1">
        <v>5</v>
      </c>
      <c r="K4" t="s">
        <v>35</v>
      </c>
    </row>
    <row r="5" spans="2:11">
      <c r="B5" s="1" t="s">
        <v>8</v>
      </c>
      <c r="C5" s="1">
        <f>C3+C4</f>
        <v>155</v>
      </c>
      <c r="D5" s="1">
        <f>D3+D4</f>
        <v>4</v>
      </c>
      <c r="E5" s="1">
        <f>E3+E4</f>
        <v>369</v>
      </c>
      <c r="F5" s="1">
        <f>F3+F4</f>
        <v>16</v>
      </c>
      <c r="G5" s="1">
        <v>0</v>
      </c>
      <c r="H5" s="1">
        <v>0</v>
      </c>
      <c r="I5" s="2">
        <f>I3+I4</f>
        <v>28</v>
      </c>
      <c r="J5" s="1">
        <v>0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87</v>
      </c>
      <c r="D9" s="2">
        <v>8</v>
      </c>
      <c r="E9" s="1">
        <v>58</v>
      </c>
      <c r="F9" s="1">
        <v>2</v>
      </c>
    </row>
    <row r="10" spans="2:11">
      <c r="B10" s="1" t="s">
        <v>31</v>
      </c>
      <c r="C10" s="2">
        <v>5</v>
      </c>
      <c r="D10" s="2">
        <v>0</v>
      </c>
      <c r="E10" s="1">
        <v>34</v>
      </c>
      <c r="F10" s="1">
        <v>6</v>
      </c>
    </row>
    <row r="11" spans="2:11">
      <c r="B11" s="1" t="s">
        <v>8</v>
      </c>
      <c r="C11" s="2">
        <f>C9+C10</f>
        <v>92</v>
      </c>
      <c r="D11" s="2">
        <f>D9+D10</f>
        <v>8</v>
      </c>
      <c r="E11" s="1">
        <f>E9+E10</f>
        <v>92</v>
      </c>
      <c r="F11" s="1">
        <f>F9+F10</f>
        <v>8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7</v>
      </c>
      <c r="D15" s="7">
        <v>1</v>
      </c>
      <c r="E15" s="8">
        <v>2</v>
      </c>
      <c r="F15" s="6">
        <v>2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0</v>
      </c>
      <c r="D19" s="1">
        <v>0</v>
      </c>
      <c r="E19" s="1">
        <v>0</v>
      </c>
      <c r="F19" s="1">
        <v>0</v>
      </c>
    </row>
    <row r="20" spans="2:6">
      <c r="B20" s="2" t="s">
        <v>7</v>
      </c>
      <c r="C20" s="2">
        <v>2</v>
      </c>
      <c r="D20" s="1">
        <v>2</v>
      </c>
      <c r="E20" s="1">
        <v>0</v>
      </c>
      <c r="F20" s="1">
        <v>0</v>
      </c>
    </row>
    <row r="21" spans="2:6">
      <c r="B21" s="2" t="s">
        <v>8</v>
      </c>
      <c r="C21" s="2">
        <v>0</v>
      </c>
      <c r="D21" s="1">
        <v>0</v>
      </c>
      <c r="E21" s="1">
        <v>0</v>
      </c>
      <c r="F21" s="1">
        <v>0</v>
      </c>
    </row>
    <row r="23" spans="2:6">
      <c r="C23" s="2" t="s">
        <v>38</v>
      </c>
      <c r="D23" s="1" t="s">
        <v>1</v>
      </c>
      <c r="E23" s="1" t="s">
        <v>39</v>
      </c>
      <c r="F23" s="1" t="s">
        <v>1</v>
      </c>
    </row>
    <row r="24" spans="2:6">
      <c r="B24" s="2" t="s">
        <v>5</v>
      </c>
      <c r="C24" s="2">
        <v>3</v>
      </c>
      <c r="D24" s="1">
        <v>2</v>
      </c>
      <c r="E24" s="1">
        <v>1</v>
      </c>
      <c r="F24" s="1">
        <v>1</v>
      </c>
    </row>
    <row r="25" spans="2:6">
      <c r="B25" s="2" t="s">
        <v>7</v>
      </c>
      <c r="C25" s="2">
        <v>3</v>
      </c>
      <c r="D25" s="1">
        <v>-1</v>
      </c>
      <c r="E25" s="1">
        <v>2</v>
      </c>
      <c r="F25" s="1">
        <v>1</v>
      </c>
    </row>
    <row r="26" spans="2:6">
      <c r="B26" s="2" t="s">
        <v>8</v>
      </c>
      <c r="C26" s="2">
        <f>C24+C25</f>
        <v>6</v>
      </c>
      <c r="D26" s="1">
        <f>D24+D25</f>
        <v>1</v>
      </c>
      <c r="E26" s="1">
        <f>E24+E25</f>
        <v>3</v>
      </c>
      <c r="F26" s="1">
        <f>F24+F25</f>
        <v>2</v>
      </c>
    </row>
    <row r="28" spans="2:6">
      <c r="C28" s="87" t="s">
        <v>14</v>
      </c>
      <c r="D28" s="87"/>
      <c r="E28" s="87"/>
    </row>
    <row r="29" spans="2:6">
      <c r="C29" s="1"/>
      <c r="D29" s="1" t="s">
        <v>15</v>
      </c>
      <c r="E29" s="1" t="s">
        <v>1</v>
      </c>
    </row>
    <row r="30" spans="2:6">
      <c r="C30" s="1" t="s">
        <v>37</v>
      </c>
      <c r="D30" s="1">
        <v>77</v>
      </c>
      <c r="E30" s="1">
        <v>2</v>
      </c>
    </row>
    <row r="31" spans="2:6">
      <c r="C31" s="1" t="s">
        <v>26</v>
      </c>
      <c r="D31" s="1">
        <v>23</v>
      </c>
      <c r="E31" s="1">
        <v>1</v>
      </c>
    </row>
    <row r="32" spans="2:6">
      <c r="C32" s="1" t="s">
        <v>18</v>
      </c>
      <c r="D32" s="1">
        <v>6</v>
      </c>
      <c r="E32" s="1">
        <v>1</v>
      </c>
    </row>
    <row r="33" spans="3:5">
      <c r="C33" s="1" t="s">
        <v>19</v>
      </c>
      <c r="D33" s="1">
        <v>0</v>
      </c>
      <c r="E33" s="1">
        <v>0</v>
      </c>
    </row>
    <row r="34" spans="3:5">
      <c r="C34" s="1" t="s">
        <v>20</v>
      </c>
      <c r="D34" s="1">
        <v>38</v>
      </c>
      <c r="E34" s="1">
        <v>1</v>
      </c>
    </row>
    <row r="35" spans="3:5">
      <c r="C35" s="1" t="s">
        <v>21</v>
      </c>
      <c r="D35" s="1">
        <v>0</v>
      </c>
      <c r="E35" s="1">
        <v>0</v>
      </c>
    </row>
    <row r="36" spans="3:5">
      <c r="C36" s="1" t="s">
        <v>22</v>
      </c>
      <c r="D36" s="1">
        <v>0</v>
      </c>
      <c r="E36" s="1">
        <v>0</v>
      </c>
    </row>
    <row r="37" spans="3:5">
      <c r="C37" s="5" t="s">
        <v>24</v>
      </c>
      <c r="D37" s="5">
        <v>0</v>
      </c>
      <c r="E37" s="5">
        <v>0</v>
      </c>
    </row>
    <row r="38" spans="3:5">
      <c r="C38" s="1" t="s">
        <v>8</v>
      </c>
      <c r="D38" s="1">
        <f>D30+D31+D32+D33+D34+D35+D36+D37</f>
        <v>144</v>
      </c>
      <c r="E38" s="1">
        <f>E30+E31+E32+E33+E34+E35+E36+E37</f>
        <v>5</v>
      </c>
    </row>
    <row r="42" spans="3:5">
      <c r="C42" s="9" t="s">
        <v>32</v>
      </c>
      <c r="D42" s="9" t="s">
        <v>33</v>
      </c>
    </row>
    <row r="43" spans="3:5">
      <c r="C43">
        <v>1</v>
      </c>
      <c r="D43">
        <v>1</v>
      </c>
    </row>
    <row r="44" spans="3:5">
      <c r="C44">
        <v>2</v>
      </c>
      <c r="D44">
        <v>9</v>
      </c>
    </row>
    <row r="45" spans="3:5">
      <c r="C45">
        <v>3</v>
      </c>
      <c r="D45">
        <v>10</v>
      </c>
    </row>
    <row r="46" spans="3:5">
      <c r="C46">
        <v>4</v>
      </c>
      <c r="D46">
        <v>11</v>
      </c>
    </row>
    <row r="47" spans="3:5">
      <c r="C47">
        <v>5</v>
      </c>
      <c r="D47">
        <v>12</v>
      </c>
    </row>
    <row r="48" spans="3:5">
      <c r="C48">
        <v>6</v>
      </c>
      <c r="D48">
        <v>13</v>
      </c>
    </row>
    <row r="49" spans="3:5">
      <c r="C49">
        <v>7</v>
      </c>
      <c r="D49">
        <v>7</v>
      </c>
    </row>
    <row r="50" spans="3:5">
      <c r="C50">
        <v>8</v>
      </c>
      <c r="D50">
        <v>7</v>
      </c>
    </row>
    <row r="51" spans="3:5">
      <c r="C51">
        <v>9</v>
      </c>
      <c r="D51">
        <v>14</v>
      </c>
    </row>
    <row r="52" spans="3:5">
      <c r="C52">
        <v>10</v>
      </c>
      <c r="D52">
        <v>16</v>
      </c>
    </row>
    <row r="53" spans="3:5">
      <c r="C53">
        <v>11</v>
      </c>
      <c r="D53">
        <v>14</v>
      </c>
    </row>
    <row r="54" spans="3:5">
      <c r="C54">
        <v>12</v>
      </c>
      <c r="D54">
        <v>14</v>
      </c>
    </row>
    <row r="55" spans="3:5">
      <c r="C55">
        <v>13</v>
      </c>
      <c r="D55">
        <v>14</v>
      </c>
    </row>
    <row r="56" spans="3:5">
      <c r="C56">
        <v>14</v>
      </c>
      <c r="D56">
        <v>9</v>
      </c>
      <c r="E56" t="s">
        <v>41</v>
      </c>
    </row>
    <row r="58" spans="3:5">
      <c r="C58" s="9" t="s">
        <v>32</v>
      </c>
      <c r="D58" s="9" t="s">
        <v>33</v>
      </c>
    </row>
    <row r="59" spans="3:5">
      <c r="C59">
        <v>1</v>
      </c>
      <c r="D59">
        <v>1</v>
      </c>
    </row>
    <row r="60" spans="3:5">
      <c r="C60">
        <v>2</v>
      </c>
      <c r="D60">
        <v>10</v>
      </c>
    </row>
    <row r="61" spans="3:5">
      <c r="C61">
        <v>3</v>
      </c>
      <c r="D61">
        <v>20</v>
      </c>
    </row>
    <row r="62" spans="3:5">
      <c r="C62">
        <v>4</v>
      </c>
      <c r="D62">
        <v>31</v>
      </c>
    </row>
    <row r="63" spans="3:5">
      <c r="C63">
        <v>5</v>
      </c>
      <c r="D63">
        <v>43</v>
      </c>
    </row>
    <row r="64" spans="3:5">
      <c r="C64">
        <v>6</v>
      </c>
      <c r="D64">
        <v>56</v>
      </c>
    </row>
    <row r="65" spans="3:4">
      <c r="C65">
        <v>7</v>
      </c>
      <c r="D65">
        <v>63</v>
      </c>
    </row>
    <row r="66" spans="3:4">
      <c r="C66">
        <v>8</v>
      </c>
      <c r="D66">
        <v>70</v>
      </c>
    </row>
    <row r="67" spans="3:4">
      <c r="C67">
        <v>9</v>
      </c>
      <c r="D67">
        <v>84</v>
      </c>
    </row>
    <row r="68" spans="3:4">
      <c r="C68">
        <v>10</v>
      </c>
      <c r="D68">
        <v>100</v>
      </c>
    </row>
    <row r="69" spans="3:4">
      <c r="C69">
        <v>11</v>
      </c>
      <c r="D69">
        <v>114</v>
      </c>
    </row>
    <row r="70" spans="3:4">
      <c r="C70">
        <v>12</v>
      </c>
      <c r="D70">
        <v>131</v>
      </c>
    </row>
    <row r="71" spans="3:4">
      <c r="C71">
        <v>13</v>
      </c>
      <c r="D71">
        <v>145</v>
      </c>
    </row>
    <row r="72" spans="3:4">
      <c r="C72">
        <v>14</v>
      </c>
      <c r="D72">
        <v>154</v>
      </c>
    </row>
  </sheetData>
  <mergeCells count="1">
    <mergeCell ref="C28:E2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K76"/>
  <sheetViews>
    <sheetView topLeftCell="A66" workbookViewId="0">
      <selection activeCell="A78" sqref="A78"/>
    </sheetView>
  </sheetViews>
  <sheetFormatPr defaultRowHeight="15"/>
  <cols>
    <col min="3" max="3" width="23.140625" customWidth="1"/>
    <col min="5" max="5" width="22.7109375" customWidth="1"/>
    <col min="7" max="7" width="13.28515625" customWidth="1"/>
    <col min="9" max="9" width="19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156</v>
      </c>
      <c r="D3" s="1">
        <v>12</v>
      </c>
      <c r="E3" s="1">
        <v>10</v>
      </c>
      <c r="F3" s="1">
        <v>0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5</v>
      </c>
      <c r="D4" s="1">
        <v>-6</v>
      </c>
      <c r="E4" s="1">
        <v>372</v>
      </c>
      <c r="F4" s="1">
        <v>13</v>
      </c>
      <c r="G4" s="1">
        <v>0</v>
      </c>
      <c r="H4" s="1">
        <v>0</v>
      </c>
      <c r="I4" s="2">
        <v>28</v>
      </c>
      <c r="J4" s="1">
        <v>0</v>
      </c>
      <c r="K4" t="s">
        <v>35</v>
      </c>
    </row>
    <row r="5" spans="2:11">
      <c r="B5" s="1" t="s">
        <v>8</v>
      </c>
      <c r="C5" s="1">
        <f>C3+C4</f>
        <v>161</v>
      </c>
      <c r="D5" s="1">
        <f>D3+D4</f>
        <v>6</v>
      </c>
      <c r="E5" s="1">
        <f>E3+E4</f>
        <v>382</v>
      </c>
      <c r="F5" s="1">
        <f>F3+F4</f>
        <v>13</v>
      </c>
      <c r="G5" s="1">
        <v>0</v>
      </c>
      <c r="H5" s="1">
        <v>0</v>
      </c>
      <c r="I5" s="2">
        <f>I3+I4</f>
        <v>28</v>
      </c>
      <c r="J5" s="1">
        <v>0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89</v>
      </c>
      <c r="D9" s="2">
        <v>2</v>
      </c>
      <c r="E9" s="1">
        <v>58</v>
      </c>
      <c r="F9" s="1">
        <v>0</v>
      </c>
    </row>
    <row r="10" spans="2:11">
      <c r="B10" s="1" t="s">
        <v>31</v>
      </c>
      <c r="C10" s="2">
        <v>7</v>
      </c>
      <c r="D10" s="2">
        <v>2</v>
      </c>
      <c r="E10" s="1">
        <v>38</v>
      </c>
      <c r="F10" s="1">
        <v>4</v>
      </c>
    </row>
    <row r="11" spans="2:11">
      <c r="B11" s="1" t="s">
        <v>8</v>
      </c>
      <c r="C11" s="2">
        <f>C9+C10</f>
        <v>96</v>
      </c>
      <c r="D11" s="2">
        <f>D9+D10</f>
        <v>4</v>
      </c>
      <c r="E11" s="1">
        <f>E9+E10</f>
        <v>96</v>
      </c>
      <c r="F11" s="1">
        <f>F9+F10</f>
        <v>4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8</v>
      </c>
      <c r="D15" s="7">
        <v>1</v>
      </c>
      <c r="E15" s="8">
        <v>3</v>
      </c>
      <c r="F15" s="6">
        <v>1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0</v>
      </c>
      <c r="D19" s="1">
        <v>0</v>
      </c>
      <c r="E19" s="1">
        <v>0</v>
      </c>
      <c r="F19" s="1">
        <v>0</v>
      </c>
    </row>
    <row r="20" spans="2:6">
      <c r="B20" s="2" t="s">
        <v>7</v>
      </c>
      <c r="C20" s="2">
        <v>3</v>
      </c>
      <c r="D20" s="1">
        <v>1</v>
      </c>
      <c r="E20" s="1">
        <v>0</v>
      </c>
      <c r="F20" s="1">
        <v>0</v>
      </c>
    </row>
    <row r="21" spans="2:6">
      <c r="B21" s="2" t="s">
        <v>8</v>
      </c>
      <c r="C21" s="2">
        <f>C19+C20</f>
        <v>3</v>
      </c>
      <c r="D21" s="1">
        <f>D19+D20</f>
        <v>1</v>
      </c>
      <c r="E21" s="1">
        <v>0</v>
      </c>
      <c r="F21" s="1">
        <v>0</v>
      </c>
    </row>
    <row r="22" spans="2:6">
      <c r="C22" t="s">
        <v>42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3</v>
      </c>
      <c r="D25" s="1">
        <v>0</v>
      </c>
      <c r="E25" s="1">
        <v>1</v>
      </c>
      <c r="F25" s="1">
        <v>0</v>
      </c>
    </row>
    <row r="26" spans="2:6">
      <c r="B26" s="2" t="s">
        <v>7</v>
      </c>
      <c r="C26" s="2">
        <v>4</v>
      </c>
      <c r="D26" s="1">
        <v>1</v>
      </c>
      <c r="E26" s="1">
        <v>2</v>
      </c>
      <c r="F26" s="1">
        <v>0</v>
      </c>
    </row>
    <row r="27" spans="2:6">
      <c r="B27" s="2" t="s">
        <v>8</v>
      </c>
      <c r="C27" s="2">
        <f>C25+C26</f>
        <v>7</v>
      </c>
      <c r="D27" s="1">
        <f>D25+D26</f>
        <v>1</v>
      </c>
      <c r="E27" s="1">
        <f>E25+E26</f>
        <v>3</v>
      </c>
      <c r="F27" s="1">
        <f>F25+F26</f>
        <v>0</v>
      </c>
    </row>
    <row r="28" spans="2:6">
      <c r="C28" t="s">
        <v>43</v>
      </c>
      <c r="E28" t="s">
        <v>44</v>
      </c>
    </row>
    <row r="29" spans="2:6">
      <c r="E29" t="s">
        <v>45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79</v>
      </c>
      <c r="E32" s="1">
        <v>2</v>
      </c>
    </row>
    <row r="33" spans="3:5">
      <c r="C33" s="1" t="s">
        <v>26</v>
      </c>
      <c r="D33" s="1">
        <v>25</v>
      </c>
      <c r="E33" s="1">
        <v>2</v>
      </c>
    </row>
    <row r="34" spans="3:5">
      <c r="C34" s="1" t="s">
        <v>18</v>
      </c>
      <c r="D34" s="1">
        <v>6</v>
      </c>
      <c r="E34" s="1">
        <v>0</v>
      </c>
    </row>
    <row r="35" spans="3:5">
      <c r="C35" s="1" t="s">
        <v>19</v>
      </c>
      <c r="D35" s="1">
        <v>0</v>
      </c>
      <c r="E35" s="1">
        <v>0</v>
      </c>
    </row>
    <row r="36" spans="3:5">
      <c r="C36" s="1" t="s">
        <v>20</v>
      </c>
      <c r="D36" s="1">
        <v>46</v>
      </c>
      <c r="E36" s="1">
        <v>8</v>
      </c>
    </row>
    <row r="37" spans="3:5">
      <c r="C37" s="1" t="s">
        <v>21</v>
      </c>
      <c r="D37" s="1">
        <v>0</v>
      </c>
      <c r="E37" s="1">
        <v>0</v>
      </c>
    </row>
    <row r="38" spans="3:5">
      <c r="C38" s="1" t="s">
        <v>22</v>
      </c>
      <c r="D38" s="1">
        <v>0</v>
      </c>
      <c r="E38" s="1">
        <v>0</v>
      </c>
    </row>
    <row r="39" spans="3:5">
      <c r="C39" s="5" t="s">
        <v>24</v>
      </c>
      <c r="D39" s="5">
        <v>0</v>
      </c>
      <c r="E39" s="5">
        <v>0</v>
      </c>
    </row>
    <row r="40" spans="3:5">
      <c r="C40" s="1" t="s">
        <v>8</v>
      </c>
      <c r="D40" s="1">
        <f>D32+D33+D34+D35+D36+D37+D38+D39</f>
        <v>156</v>
      </c>
      <c r="E40" s="1">
        <f>E32+E33+E34+E35+E36+E37+E38+E39</f>
        <v>12</v>
      </c>
    </row>
    <row r="44" spans="3:5">
      <c r="C44" s="9" t="s">
        <v>32</v>
      </c>
      <c r="D44" s="9" t="s">
        <v>33</v>
      </c>
    </row>
    <row r="45" spans="3:5">
      <c r="C45">
        <v>1</v>
      </c>
      <c r="D45">
        <v>1</v>
      </c>
    </row>
    <row r="46" spans="3:5">
      <c r="C46">
        <v>2</v>
      </c>
      <c r="D46">
        <v>9</v>
      </c>
    </row>
    <row r="47" spans="3:5">
      <c r="C47">
        <v>3</v>
      </c>
      <c r="D47">
        <v>10</v>
      </c>
    </row>
    <row r="48" spans="3:5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41</v>
      </c>
    </row>
    <row r="59" spans="3:5">
      <c r="C59">
        <v>15</v>
      </c>
      <c r="D59">
        <v>12</v>
      </c>
    </row>
    <row r="61" spans="3:5">
      <c r="C61" s="9" t="s">
        <v>32</v>
      </c>
      <c r="D61" s="9" t="s">
        <v>33</v>
      </c>
    </row>
    <row r="62" spans="3:5">
      <c r="C62">
        <v>1</v>
      </c>
      <c r="D62">
        <v>1</v>
      </c>
    </row>
    <row r="63" spans="3:5">
      <c r="C63">
        <v>2</v>
      </c>
      <c r="D63">
        <v>10</v>
      </c>
    </row>
    <row r="64" spans="3:5">
      <c r="C64">
        <v>3</v>
      </c>
      <c r="D64">
        <v>20</v>
      </c>
    </row>
    <row r="65" spans="3:4">
      <c r="C65">
        <v>4</v>
      </c>
      <c r="D65">
        <v>31</v>
      </c>
    </row>
    <row r="66" spans="3:4">
      <c r="C66">
        <v>5</v>
      </c>
      <c r="D66">
        <v>43</v>
      </c>
    </row>
    <row r="67" spans="3:4">
      <c r="C67">
        <v>6</v>
      </c>
      <c r="D67">
        <v>56</v>
      </c>
    </row>
    <row r="68" spans="3:4">
      <c r="C68">
        <v>7</v>
      </c>
      <c r="D68">
        <v>63</v>
      </c>
    </row>
    <row r="69" spans="3:4">
      <c r="C69">
        <v>8</v>
      </c>
      <c r="D69">
        <v>70</v>
      </c>
    </row>
    <row r="70" spans="3:4">
      <c r="C70">
        <v>9</v>
      </c>
      <c r="D70">
        <v>84</v>
      </c>
    </row>
    <row r="71" spans="3:4">
      <c r="C71">
        <v>10</v>
      </c>
      <c r="D71">
        <v>100</v>
      </c>
    </row>
    <row r="72" spans="3:4">
      <c r="C72">
        <v>11</v>
      </c>
      <c r="D72">
        <v>114</v>
      </c>
    </row>
    <row r="73" spans="3:4">
      <c r="C73">
        <v>12</v>
      </c>
      <c r="D73">
        <v>131</v>
      </c>
    </row>
    <row r="74" spans="3:4">
      <c r="C74">
        <v>13</v>
      </c>
      <c r="D74">
        <v>145</v>
      </c>
    </row>
    <row r="75" spans="3:4">
      <c r="C75">
        <v>14</v>
      </c>
      <c r="D75">
        <v>154</v>
      </c>
    </row>
    <row r="76" spans="3:4">
      <c r="C76">
        <v>15</v>
      </c>
      <c r="D76">
        <v>166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K78"/>
  <sheetViews>
    <sheetView topLeftCell="A16" workbookViewId="0">
      <selection activeCell="D28" sqref="D28"/>
    </sheetView>
  </sheetViews>
  <sheetFormatPr defaultRowHeight="15"/>
  <cols>
    <col min="3" max="3" width="21.85546875" customWidth="1"/>
    <col min="5" max="5" width="20.85546875" customWidth="1"/>
    <col min="7" max="7" width="14.140625" customWidth="1"/>
    <col min="9" max="9" width="19.710937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174</v>
      </c>
      <c r="D3" s="1">
        <v>18</v>
      </c>
      <c r="E3" s="1">
        <v>11</v>
      </c>
      <c r="F3" s="1">
        <v>1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5</v>
      </c>
      <c r="D4" s="1">
        <v>0</v>
      </c>
      <c r="E4" s="1">
        <v>381</v>
      </c>
      <c r="F4" s="1">
        <v>9</v>
      </c>
      <c r="G4" s="1">
        <v>0</v>
      </c>
      <c r="H4" s="1">
        <v>0</v>
      </c>
      <c r="I4" s="2">
        <v>28</v>
      </c>
      <c r="J4" s="1">
        <v>0</v>
      </c>
      <c r="K4" t="s">
        <v>35</v>
      </c>
    </row>
    <row r="5" spans="2:11">
      <c r="B5" s="1" t="s">
        <v>8</v>
      </c>
      <c r="C5" s="1">
        <f>C3+C4</f>
        <v>179</v>
      </c>
      <c r="D5" s="1">
        <f>D3+D4</f>
        <v>18</v>
      </c>
      <c r="E5" s="1">
        <f>E3+E4</f>
        <v>392</v>
      </c>
      <c r="F5" s="1">
        <f>F3+F4</f>
        <v>10</v>
      </c>
      <c r="G5" s="1">
        <v>0</v>
      </c>
      <c r="H5" s="1">
        <v>0</v>
      </c>
      <c r="I5" s="2">
        <f>I3+I4</f>
        <v>28</v>
      </c>
      <c r="J5" s="1">
        <v>0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99</v>
      </c>
      <c r="D9" s="2">
        <v>10</v>
      </c>
      <c r="E9" s="1">
        <v>64</v>
      </c>
      <c r="F9" s="1">
        <v>6</v>
      </c>
    </row>
    <row r="10" spans="2:11">
      <c r="B10" s="1" t="s">
        <v>31</v>
      </c>
      <c r="C10" s="2">
        <v>6</v>
      </c>
      <c r="D10" s="2">
        <v>-1</v>
      </c>
      <c r="E10" s="1">
        <v>41</v>
      </c>
      <c r="F10" s="1">
        <v>3</v>
      </c>
    </row>
    <row r="11" spans="2:11">
      <c r="B11" s="1" t="s">
        <v>8</v>
      </c>
      <c r="C11" s="2">
        <f>C9+C10</f>
        <v>105</v>
      </c>
      <c r="D11" s="2">
        <f>D9+D10</f>
        <v>9</v>
      </c>
      <c r="E11" s="1">
        <f>E9+E10</f>
        <v>105</v>
      </c>
      <c r="F11" s="1">
        <f>F9+F10</f>
        <v>9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10</v>
      </c>
      <c r="D15" s="7">
        <v>2</v>
      </c>
      <c r="E15" s="8">
        <v>3</v>
      </c>
      <c r="F15" s="6">
        <v>0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1</v>
      </c>
      <c r="D19" s="1">
        <v>1</v>
      </c>
      <c r="E19" s="1">
        <v>1</v>
      </c>
      <c r="F19" s="1">
        <v>1</v>
      </c>
    </row>
    <row r="20" spans="2:6">
      <c r="B20" s="2" t="s">
        <v>7</v>
      </c>
      <c r="C20" s="2">
        <v>2</v>
      </c>
      <c r="D20" s="1">
        <v>-1</v>
      </c>
      <c r="E20" s="1">
        <v>0</v>
      </c>
      <c r="F20" s="1">
        <v>0</v>
      </c>
    </row>
    <row r="21" spans="2:6">
      <c r="B21" s="2" t="s">
        <v>8</v>
      </c>
      <c r="C21" s="2">
        <f>C19+C20</f>
        <v>3</v>
      </c>
      <c r="D21" s="1">
        <f>D19+D20</f>
        <v>0</v>
      </c>
      <c r="E21" s="1">
        <f>E19+E20</f>
        <v>1</v>
      </c>
      <c r="F21" s="1">
        <f>F19+G22</f>
        <v>1</v>
      </c>
    </row>
    <row r="22" spans="2:6">
      <c r="C22" t="s">
        <v>42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4</v>
      </c>
      <c r="D25" s="1">
        <v>1</v>
      </c>
      <c r="E25" s="1">
        <v>2</v>
      </c>
      <c r="F25" s="1">
        <v>1</v>
      </c>
    </row>
    <row r="26" spans="2:6">
      <c r="B26" s="2" t="s">
        <v>7</v>
      </c>
      <c r="C26" s="2">
        <v>4</v>
      </c>
      <c r="D26" s="1">
        <v>1</v>
      </c>
      <c r="E26" s="1">
        <v>2</v>
      </c>
      <c r="F26" s="1">
        <v>0</v>
      </c>
    </row>
    <row r="27" spans="2:6">
      <c r="B27" s="2" t="s">
        <v>8</v>
      </c>
      <c r="C27" s="2">
        <f>C25+C26</f>
        <v>8</v>
      </c>
      <c r="D27" s="1">
        <f>D25+D26</f>
        <v>2</v>
      </c>
      <c r="E27" s="1">
        <f>E25+E26</f>
        <v>4</v>
      </c>
      <c r="F27" s="1">
        <f>F25+F26</f>
        <v>1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82</v>
      </c>
      <c r="E32" s="1">
        <v>3</v>
      </c>
    </row>
    <row r="33" spans="3:6">
      <c r="C33" s="1" t="s">
        <v>26</v>
      </c>
      <c r="D33" s="1">
        <v>26</v>
      </c>
      <c r="E33" s="1">
        <v>1</v>
      </c>
    </row>
    <row r="34" spans="3:6">
      <c r="C34" s="1" t="s">
        <v>18</v>
      </c>
      <c r="D34" s="1">
        <v>6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58</v>
      </c>
      <c r="E36" s="1">
        <v>12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5" t="s">
        <v>24</v>
      </c>
      <c r="D39" s="5">
        <v>0</v>
      </c>
      <c r="E39" s="5">
        <v>0</v>
      </c>
    </row>
    <row r="40" spans="3:6">
      <c r="C40" s="1" t="s">
        <v>8</v>
      </c>
      <c r="D40" s="1">
        <f>D32+D33+D34+D35+D36+D37+D38+D39</f>
        <v>172</v>
      </c>
      <c r="E40" s="1">
        <f>E32+E33+E34+E35+E36+E37+E38+E39</f>
        <v>16</v>
      </c>
      <c r="F40" t="s">
        <v>46</v>
      </c>
    </row>
    <row r="44" spans="3:6">
      <c r="C44" s="9" t="s">
        <v>32</v>
      </c>
      <c r="D44" s="9" t="s">
        <v>33</v>
      </c>
    </row>
    <row r="45" spans="3:6">
      <c r="C45">
        <v>1</v>
      </c>
      <c r="D45">
        <v>1</v>
      </c>
    </row>
    <row r="46" spans="3:6">
      <c r="C46">
        <v>2</v>
      </c>
      <c r="D46">
        <v>9</v>
      </c>
    </row>
    <row r="47" spans="3:6">
      <c r="C47">
        <v>3</v>
      </c>
      <c r="D47">
        <v>10</v>
      </c>
    </row>
    <row r="48" spans="3:6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41</v>
      </c>
    </row>
    <row r="59" spans="3:5">
      <c r="C59">
        <v>15</v>
      </c>
      <c r="D59">
        <v>12</v>
      </c>
    </row>
    <row r="60" spans="3:5">
      <c r="C60">
        <v>16</v>
      </c>
      <c r="D60">
        <v>18</v>
      </c>
    </row>
    <row r="62" spans="3:5">
      <c r="C62" s="9" t="s">
        <v>32</v>
      </c>
      <c r="D62" s="9" t="s">
        <v>33</v>
      </c>
    </row>
    <row r="63" spans="3:5">
      <c r="C63">
        <v>1</v>
      </c>
      <c r="D63">
        <v>1</v>
      </c>
    </row>
    <row r="64" spans="3:5">
      <c r="C64">
        <v>2</v>
      </c>
      <c r="D64">
        <v>10</v>
      </c>
    </row>
    <row r="65" spans="3:4">
      <c r="C65">
        <v>3</v>
      </c>
      <c r="D65">
        <v>20</v>
      </c>
    </row>
    <row r="66" spans="3:4">
      <c r="C66">
        <v>4</v>
      </c>
      <c r="D66">
        <v>31</v>
      </c>
    </row>
    <row r="67" spans="3:4">
      <c r="C67">
        <v>5</v>
      </c>
      <c r="D67">
        <v>43</v>
      </c>
    </row>
    <row r="68" spans="3:4">
      <c r="C68">
        <v>6</v>
      </c>
      <c r="D68">
        <v>56</v>
      </c>
    </row>
    <row r="69" spans="3:4">
      <c r="C69">
        <v>7</v>
      </c>
      <c r="D69">
        <v>63</v>
      </c>
    </row>
    <row r="70" spans="3:4">
      <c r="C70">
        <v>8</v>
      </c>
      <c r="D70">
        <v>70</v>
      </c>
    </row>
    <row r="71" spans="3:4">
      <c r="C71">
        <v>9</v>
      </c>
      <c r="D71">
        <v>84</v>
      </c>
    </row>
    <row r="72" spans="3:4">
      <c r="C72">
        <v>10</v>
      </c>
      <c r="D72">
        <v>100</v>
      </c>
    </row>
    <row r="73" spans="3:4">
      <c r="C73">
        <v>11</v>
      </c>
      <c r="D73">
        <v>114</v>
      </c>
    </row>
    <row r="74" spans="3:4">
      <c r="C74">
        <v>12</v>
      </c>
      <c r="D74">
        <v>131</v>
      </c>
    </row>
    <row r="75" spans="3:4">
      <c r="C75">
        <v>13</v>
      </c>
      <c r="D75">
        <v>145</v>
      </c>
    </row>
    <row r="76" spans="3:4">
      <c r="C76">
        <v>14</v>
      </c>
      <c r="D76">
        <v>154</v>
      </c>
    </row>
    <row r="77" spans="3:4">
      <c r="C77">
        <v>15</v>
      </c>
      <c r="D77">
        <v>166</v>
      </c>
    </row>
    <row r="78" spans="3:4">
      <c r="C78">
        <v>16</v>
      </c>
      <c r="D78">
        <v>185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K79"/>
  <sheetViews>
    <sheetView topLeftCell="E2" workbookViewId="0">
      <selection activeCell="I14" sqref="I14"/>
    </sheetView>
  </sheetViews>
  <sheetFormatPr defaultRowHeight="15"/>
  <cols>
    <col min="3" max="3" width="22.140625" customWidth="1"/>
    <col min="5" max="5" width="22.140625" customWidth="1"/>
    <col min="7" max="7" width="12.7109375" customWidth="1"/>
    <col min="9" max="9" width="18.8554687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178</v>
      </c>
      <c r="D3" s="1">
        <v>4</v>
      </c>
      <c r="E3" s="1">
        <v>11</v>
      </c>
      <c r="F3" s="1">
        <v>0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10</v>
      </c>
      <c r="D4" s="1">
        <v>5</v>
      </c>
      <c r="E4" s="1">
        <v>401</v>
      </c>
      <c r="F4" s="1">
        <v>20</v>
      </c>
      <c r="G4" s="1">
        <v>0</v>
      </c>
      <c r="H4" s="1">
        <v>0</v>
      </c>
      <c r="I4" s="2">
        <v>27</v>
      </c>
      <c r="J4" s="1">
        <v>-1</v>
      </c>
      <c r="K4" t="s">
        <v>35</v>
      </c>
    </row>
    <row r="5" spans="2:11">
      <c r="B5" s="1" t="s">
        <v>8</v>
      </c>
      <c r="C5" s="1">
        <f>C3+C4</f>
        <v>188</v>
      </c>
      <c r="D5" s="1">
        <f>D3+D4</f>
        <v>9</v>
      </c>
      <c r="E5" s="1">
        <f>E3+E4</f>
        <v>412</v>
      </c>
      <c r="F5" s="1">
        <f>F3+F4</f>
        <v>20</v>
      </c>
      <c r="G5" s="1">
        <v>0</v>
      </c>
      <c r="H5" s="1">
        <v>0</v>
      </c>
      <c r="I5" s="2">
        <f>I3+I4</f>
        <v>27</v>
      </c>
      <c r="J5" s="1">
        <f>J3+J4</f>
        <v>-1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105</v>
      </c>
      <c r="D9" s="2">
        <v>6</v>
      </c>
      <c r="E9" s="1">
        <v>67</v>
      </c>
      <c r="F9" s="1">
        <v>3</v>
      </c>
    </row>
    <row r="10" spans="2:11">
      <c r="B10" s="1" t="s">
        <v>31</v>
      </c>
      <c r="C10" s="2">
        <v>6</v>
      </c>
      <c r="D10" s="2">
        <v>0</v>
      </c>
      <c r="E10" s="1">
        <v>44</v>
      </c>
      <c r="F10" s="1">
        <v>3</v>
      </c>
    </row>
    <row r="11" spans="2:11">
      <c r="B11" s="1" t="s">
        <v>8</v>
      </c>
      <c r="C11" s="2">
        <f>C9+C10</f>
        <v>111</v>
      </c>
      <c r="D11" s="2">
        <f>D9+D10</f>
        <v>6</v>
      </c>
      <c r="E11" s="1">
        <f>E9+E10</f>
        <v>111</v>
      </c>
      <c r="F11" s="1">
        <f>F9+F10</f>
        <v>6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10</v>
      </c>
      <c r="D15" s="7">
        <v>0</v>
      </c>
      <c r="E15" s="8">
        <v>3</v>
      </c>
      <c r="F15" s="6">
        <v>0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3</v>
      </c>
      <c r="D19" s="1">
        <v>2</v>
      </c>
      <c r="E19" s="1">
        <v>1</v>
      </c>
      <c r="F19" s="1">
        <v>0</v>
      </c>
    </row>
    <row r="20" spans="2:6">
      <c r="B20" s="2" t="s">
        <v>7</v>
      </c>
      <c r="C20" s="2">
        <v>0</v>
      </c>
      <c r="D20" s="1">
        <v>-2</v>
      </c>
      <c r="E20" s="1">
        <v>2</v>
      </c>
      <c r="F20" s="1">
        <v>2</v>
      </c>
    </row>
    <row r="21" spans="2:6">
      <c r="B21" s="2" t="s">
        <v>8</v>
      </c>
      <c r="C21" s="2">
        <f>C19+C20</f>
        <v>3</v>
      </c>
      <c r="D21" s="1">
        <f>D19+D20</f>
        <v>0</v>
      </c>
      <c r="E21" s="1">
        <f>E19+E20</f>
        <v>3</v>
      </c>
      <c r="F21" s="1">
        <f>F19+G22</f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6</v>
      </c>
      <c r="D25" s="1">
        <v>2</v>
      </c>
      <c r="E25" s="1">
        <v>5</v>
      </c>
      <c r="F25" s="1">
        <v>3</v>
      </c>
    </row>
    <row r="26" spans="2:6">
      <c r="B26" s="2" t="s">
        <v>7</v>
      </c>
      <c r="C26" s="2">
        <v>2</v>
      </c>
      <c r="D26" s="1">
        <v>-2</v>
      </c>
      <c r="E26" s="1">
        <v>1</v>
      </c>
      <c r="F26" s="1">
        <v>-1</v>
      </c>
    </row>
    <row r="27" spans="2:6">
      <c r="B27" s="2" t="s">
        <v>8</v>
      </c>
      <c r="C27" s="2">
        <f>C25+C26</f>
        <v>8</v>
      </c>
      <c r="D27" s="1">
        <f>D25+D26</f>
        <v>0</v>
      </c>
      <c r="E27" s="1">
        <f>E25+E26</f>
        <v>6</v>
      </c>
      <c r="F27" s="1">
        <f>F25+F26</f>
        <v>2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85</v>
      </c>
      <c r="E32" s="1">
        <v>3</v>
      </c>
    </row>
    <row r="33" spans="3:6">
      <c r="C33" s="1" t="s">
        <v>26</v>
      </c>
      <c r="D33" s="1">
        <v>26</v>
      </c>
      <c r="E33" s="1">
        <v>0</v>
      </c>
    </row>
    <row r="34" spans="3:6">
      <c r="C34" s="1" t="s">
        <v>18</v>
      </c>
      <c r="D34" s="1">
        <v>6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59</v>
      </c>
      <c r="E36" s="1">
        <v>1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5" t="s">
        <v>24</v>
      </c>
      <c r="D39" s="5">
        <v>0</v>
      </c>
      <c r="E39" s="5">
        <v>0</v>
      </c>
    </row>
    <row r="40" spans="3:6">
      <c r="C40" s="1" t="s">
        <v>8</v>
      </c>
      <c r="D40" s="1">
        <f>D32+D33+D34+D35+D36+D37+D38+D39</f>
        <v>176</v>
      </c>
      <c r="E40" s="1">
        <f>E32+E33+E34+E35+E36+E37+E38+E39</f>
        <v>4</v>
      </c>
      <c r="F40" t="s">
        <v>46</v>
      </c>
    </row>
    <row r="43" spans="3:6">
      <c r="C43" s="9" t="s">
        <v>32</v>
      </c>
      <c r="D43" s="9" t="s">
        <v>33</v>
      </c>
    </row>
    <row r="44" spans="3:6">
      <c r="C44">
        <v>1</v>
      </c>
      <c r="D44">
        <v>1</v>
      </c>
    </row>
    <row r="45" spans="3:6">
      <c r="C45">
        <v>2</v>
      </c>
      <c r="D45">
        <v>9</v>
      </c>
    </row>
    <row r="46" spans="3:6">
      <c r="C46">
        <v>3</v>
      </c>
      <c r="D46">
        <v>10</v>
      </c>
    </row>
    <row r="47" spans="3:6">
      <c r="C47">
        <v>4</v>
      </c>
      <c r="D47">
        <v>11</v>
      </c>
    </row>
    <row r="48" spans="3:6">
      <c r="C48">
        <v>5</v>
      </c>
      <c r="D48">
        <v>12</v>
      </c>
    </row>
    <row r="49" spans="3:5">
      <c r="C49">
        <v>6</v>
      </c>
      <c r="D49">
        <v>13</v>
      </c>
    </row>
    <row r="50" spans="3:5">
      <c r="C50">
        <v>7</v>
      </c>
      <c r="D50">
        <v>7</v>
      </c>
    </row>
    <row r="51" spans="3:5">
      <c r="C51">
        <v>8</v>
      </c>
      <c r="D51">
        <v>7</v>
      </c>
    </row>
    <row r="52" spans="3:5">
      <c r="C52">
        <v>9</v>
      </c>
      <c r="D52">
        <v>14</v>
      </c>
    </row>
    <row r="53" spans="3:5">
      <c r="C53">
        <v>10</v>
      </c>
      <c r="D53">
        <v>16</v>
      </c>
    </row>
    <row r="54" spans="3:5">
      <c r="C54">
        <v>11</v>
      </c>
      <c r="D54">
        <v>14</v>
      </c>
    </row>
    <row r="55" spans="3:5">
      <c r="C55">
        <v>12</v>
      </c>
      <c r="D55">
        <v>14</v>
      </c>
    </row>
    <row r="56" spans="3:5">
      <c r="C56">
        <v>13</v>
      </c>
      <c r="D56">
        <v>14</v>
      </c>
    </row>
    <row r="57" spans="3:5">
      <c r="C57">
        <v>14</v>
      </c>
      <c r="D57">
        <v>9</v>
      </c>
      <c r="E57" t="s">
        <v>47</v>
      </c>
    </row>
    <row r="58" spans="3:5">
      <c r="C58">
        <v>15</v>
      </c>
      <c r="D58">
        <v>12</v>
      </c>
    </row>
    <row r="59" spans="3:5">
      <c r="C59">
        <v>16</v>
      </c>
      <c r="D59">
        <v>18</v>
      </c>
    </row>
    <row r="60" spans="3:5">
      <c r="C60">
        <v>17</v>
      </c>
      <c r="D60">
        <v>4</v>
      </c>
      <c r="E60" t="s">
        <v>48</v>
      </c>
    </row>
    <row r="62" spans="3:5">
      <c r="C62" s="9" t="s">
        <v>32</v>
      </c>
      <c r="D62" s="9" t="s">
        <v>33</v>
      </c>
    </row>
    <row r="63" spans="3:5">
      <c r="C63">
        <v>1</v>
      </c>
      <c r="D63">
        <v>1</v>
      </c>
    </row>
    <row r="64" spans="3:5">
      <c r="C64">
        <v>2</v>
      </c>
      <c r="D64">
        <v>10</v>
      </c>
    </row>
    <row r="65" spans="3:4">
      <c r="C65">
        <v>3</v>
      </c>
      <c r="D65">
        <v>20</v>
      </c>
    </row>
    <row r="66" spans="3:4">
      <c r="C66">
        <v>4</v>
      </c>
      <c r="D66">
        <v>31</v>
      </c>
    </row>
    <row r="67" spans="3:4">
      <c r="C67">
        <v>5</v>
      </c>
      <c r="D67">
        <v>43</v>
      </c>
    </row>
    <row r="68" spans="3:4">
      <c r="C68">
        <v>6</v>
      </c>
      <c r="D68">
        <v>56</v>
      </c>
    </row>
    <row r="69" spans="3:4">
      <c r="C69">
        <v>7</v>
      </c>
      <c r="D69">
        <v>63</v>
      </c>
    </row>
    <row r="70" spans="3:4">
      <c r="C70">
        <v>8</v>
      </c>
      <c r="D70">
        <v>70</v>
      </c>
    </row>
    <row r="71" spans="3:4">
      <c r="C71">
        <v>9</v>
      </c>
      <c r="D71">
        <v>84</v>
      </c>
    </row>
    <row r="72" spans="3:4">
      <c r="C72">
        <v>10</v>
      </c>
      <c r="D72">
        <v>100</v>
      </c>
    </row>
    <row r="73" spans="3:4">
      <c r="C73">
        <v>11</v>
      </c>
      <c r="D73">
        <v>114</v>
      </c>
    </row>
    <row r="74" spans="3:4">
      <c r="C74">
        <v>12</v>
      </c>
      <c r="D74">
        <v>131</v>
      </c>
    </row>
    <row r="75" spans="3:4">
      <c r="C75">
        <v>13</v>
      </c>
      <c r="D75">
        <v>145</v>
      </c>
    </row>
    <row r="76" spans="3:4">
      <c r="C76">
        <v>14</v>
      </c>
      <c r="D76">
        <v>154</v>
      </c>
    </row>
    <row r="77" spans="3:4">
      <c r="C77">
        <v>15</v>
      </c>
      <c r="D77">
        <v>166</v>
      </c>
    </row>
    <row r="78" spans="3:4">
      <c r="C78">
        <v>16</v>
      </c>
      <c r="D78">
        <v>185</v>
      </c>
    </row>
    <row r="79" spans="3:4">
      <c r="C79">
        <v>17</v>
      </c>
      <c r="D79">
        <v>189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K82"/>
  <sheetViews>
    <sheetView topLeftCell="C8" workbookViewId="0">
      <selection activeCell="H20" sqref="H20"/>
    </sheetView>
  </sheetViews>
  <sheetFormatPr defaultRowHeight="15"/>
  <cols>
    <col min="3" max="3" width="22.42578125" customWidth="1"/>
    <col min="4" max="4" width="7.85546875" customWidth="1"/>
    <col min="5" max="5" width="21.7109375" customWidth="1"/>
    <col min="7" max="7" width="13" customWidth="1"/>
    <col min="9" max="9" width="19.7109375" customWidth="1"/>
    <col min="10" max="10" width="7.5703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186</v>
      </c>
      <c r="D3" s="1">
        <v>8</v>
      </c>
      <c r="E3" s="1">
        <v>13</v>
      </c>
      <c r="F3" s="1">
        <v>2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12</v>
      </c>
      <c r="D4" s="1">
        <v>2</v>
      </c>
      <c r="E4" s="1">
        <v>415</v>
      </c>
      <c r="F4" s="1">
        <v>14</v>
      </c>
      <c r="G4" s="1">
        <v>0</v>
      </c>
      <c r="H4" s="1">
        <v>0</v>
      </c>
      <c r="I4" s="2">
        <v>34</v>
      </c>
      <c r="J4" s="1">
        <v>7</v>
      </c>
      <c r="K4" t="s">
        <v>35</v>
      </c>
    </row>
    <row r="5" spans="2:11">
      <c r="B5" s="1" t="s">
        <v>36</v>
      </c>
      <c r="C5" s="1">
        <v>1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2">
        <v>0</v>
      </c>
      <c r="J5" s="1">
        <v>0</v>
      </c>
    </row>
    <row r="6" spans="2:11">
      <c r="B6" s="1" t="s">
        <v>8</v>
      </c>
      <c r="C6" s="1">
        <f>C3+C4</f>
        <v>198</v>
      </c>
      <c r="D6" s="1">
        <f>D3+D4</f>
        <v>10</v>
      </c>
      <c r="E6" s="1">
        <f>E3+E4</f>
        <v>428</v>
      </c>
      <c r="F6" s="1">
        <f>F3+F4</f>
        <v>16</v>
      </c>
      <c r="G6" s="1">
        <v>0</v>
      </c>
      <c r="H6" s="1">
        <v>0</v>
      </c>
      <c r="I6" s="2">
        <f>I3+I4</f>
        <v>34</v>
      </c>
      <c r="J6" s="1">
        <f>J3+J4</f>
        <v>7</v>
      </c>
    </row>
    <row r="9" spans="2:11">
      <c r="C9" s="3" t="s">
        <v>29</v>
      </c>
      <c r="D9" s="2" t="s">
        <v>1</v>
      </c>
      <c r="E9" s="1" t="s">
        <v>30</v>
      </c>
      <c r="F9" s="1" t="s">
        <v>1</v>
      </c>
    </row>
    <row r="10" spans="2:11">
      <c r="B10" s="1" t="s">
        <v>5</v>
      </c>
      <c r="C10" s="2">
        <v>109</v>
      </c>
      <c r="D10" s="2">
        <v>4</v>
      </c>
      <c r="E10" s="1">
        <v>68</v>
      </c>
      <c r="F10" s="1">
        <v>1</v>
      </c>
    </row>
    <row r="11" spans="2:11">
      <c r="B11" s="1" t="s">
        <v>31</v>
      </c>
      <c r="C11" s="2">
        <v>6</v>
      </c>
      <c r="D11" s="2">
        <v>0</v>
      </c>
      <c r="E11" s="1">
        <v>47</v>
      </c>
      <c r="F11" s="1">
        <v>3</v>
      </c>
    </row>
    <row r="12" spans="2:11">
      <c r="B12" s="1" t="s">
        <v>8</v>
      </c>
      <c r="C12" s="2">
        <f>C10+C11</f>
        <v>115</v>
      </c>
      <c r="D12" s="2">
        <f>D10+D11</f>
        <v>4</v>
      </c>
      <c r="E12" s="1">
        <f>E10+E11</f>
        <v>115</v>
      </c>
      <c r="F12" s="1">
        <f>F10+F11</f>
        <v>4</v>
      </c>
    </row>
    <row r="15" spans="2:11">
      <c r="C15" s="5" t="s">
        <v>40</v>
      </c>
      <c r="D15" s="5" t="s">
        <v>1</v>
      </c>
      <c r="E15" s="3" t="s">
        <v>11</v>
      </c>
      <c r="F15" s="5" t="s">
        <v>1</v>
      </c>
    </row>
    <row r="16" spans="2:11">
      <c r="B16" s="6" t="s">
        <v>8</v>
      </c>
      <c r="C16" s="7">
        <v>12</v>
      </c>
      <c r="D16" s="7">
        <v>2</v>
      </c>
      <c r="E16" s="8">
        <v>3</v>
      </c>
      <c r="F16" s="6">
        <v>0</v>
      </c>
    </row>
    <row r="19" spans="2:6">
      <c r="C19" s="2" t="s">
        <v>12</v>
      </c>
      <c r="D19" s="1" t="s">
        <v>1</v>
      </c>
      <c r="E19" s="1" t="s">
        <v>25</v>
      </c>
      <c r="F19" s="1" t="s">
        <v>1</v>
      </c>
    </row>
    <row r="20" spans="2:6">
      <c r="B20" s="2" t="s">
        <v>5</v>
      </c>
      <c r="C20" s="2">
        <v>3</v>
      </c>
      <c r="D20" s="1">
        <v>2</v>
      </c>
      <c r="E20" s="1">
        <v>3</v>
      </c>
      <c r="F20" s="1">
        <v>2</v>
      </c>
    </row>
    <row r="21" spans="2:6">
      <c r="B21" s="2" t="s">
        <v>7</v>
      </c>
      <c r="C21" s="2">
        <v>0</v>
      </c>
      <c r="D21" s="1">
        <v>0</v>
      </c>
      <c r="E21" s="1">
        <v>0</v>
      </c>
      <c r="F21" s="1">
        <v>-2</v>
      </c>
    </row>
    <row r="22" spans="2:6">
      <c r="B22" s="2" t="s">
        <v>8</v>
      </c>
      <c r="C22" s="2">
        <f>C20+C21</f>
        <v>3</v>
      </c>
      <c r="D22" s="1">
        <f>D20+D21</f>
        <v>2</v>
      </c>
      <c r="E22" s="1">
        <f>E20+E21</f>
        <v>3</v>
      </c>
      <c r="F22" s="1">
        <f>F20+G23</f>
        <v>2</v>
      </c>
    </row>
    <row r="25" spans="2:6">
      <c r="C25" s="2" t="s">
        <v>38</v>
      </c>
      <c r="D25" s="1" t="s">
        <v>1</v>
      </c>
      <c r="E25" s="1" t="s">
        <v>39</v>
      </c>
      <c r="F25" s="1" t="s">
        <v>1</v>
      </c>
    </row>
    <row r="26" spans="2:6">
      <c r="B26" s="2" t="s">
        <v>5</v>
      </c>
      <c r="C26" s="2">
        <v>6</v>
      </c>
      <c r="D26" s="1">
        <v>0</v>
      </c>
      <c r="E26" s="1">
        <v>6</v>
      </c>
      <c r="F26" s="1">
        <v>1</v>
      </c>
    </row>
    <row r="27" spans="2:6">
      <c r="B27" s="2" t="s">
        <v>7</v>
      </c>
      <c r="C27" s="2">
        <v>2</v>
      </c>
      <c r="D27" s="1">
        <v>0</v>
      </c>
      <c r="E27" s="1">
        <v>0</v>
      </c>
      <c r="F27" s="1">
        <v>-1</v>
      </c>
    </row>
    <row r="28" spans="2:6">
      <c r="B28" s="2" t="s">
        <v>8</v>
      </c>
      <c r="C28" s="2">
        <f>C26+C27</f>
        <v>8</v>
      </c>
      <c r="D28" s="1">
        <f>D26+D27</f>
        <v>0</v>
      </c>
      <c r="E28" s="1">
        <f>E26+E27</f>
        <v>6</v>
      </c>
      <c r="F28" s="1">
        <f>F26+F27</f>
        <v>0</v>
      </c>
    </row>
    <row r="31" spans="2:6">
      <c r="C31" s="87" t="s">
        <v>14</v>
      </c>
      <c r="D31" s="87"/>
      <c r="E31" s="87"/>
    </row>
    <row r="32" spans="2:6">
      <c r="C32" s="1"/>
      <c r="D32" s="1" t="s">
        <v>15</v>
      </c>
      <c r="E32" s="1" t="s">
        <v>1</v>
      </c>
    </row>
    <row r="33" spans="3:6">
      <c r="C33" s="1" t="s">
        <v>37</v>
      </c>
      <c r="D33" s="1">
        <v>85</v>
      </c>
      <c r="E33" s="1">
        <v>0</v>
      </c>
    </row>
    <row r="34" spans="3:6">
      <c r="C34" s="1" t="s">
        <v>26</v>
      </c>
      <c r="D34" s="1">
        <v>27</v>
      </c>
      <c r="E34" s="1">
        <v>1</v>
      </c>
    </row>
    <row r="35" spans="3:6">
      <c r="C35" s="1" t="s">
        <v>18</v>
      </c>
      <c r="D35" s="1">
        <v>8</v>
      </c>
      <c r="E35" s="1">
        <v>2</v>
      </c>
    </row>
    <row r="36" spans="3:6">
      <c r="C36" s="1" t="s">
        <v>19</v>
      </c>
      <c r="D36" s="1">
        <v>0</v>
      </c>
      <c r="E36" s="1">
        <v>0</v>
      </c>
    </row>
    <row r="37" spans="3:6">
      <c r="C37" s="1" t="s">
        <v>20</v>
      </c>
      <c r="D37" s="1">
        <v>64</v>
      </c>
      <c r="E37" s="1">
        <v>5</v>
      </c>
    </row>
    <row r="38" spans="3:6">
      <c r="C38" s="1" t="s">
        <v>21</v>
      </c>
      <c r="D38" s="1">
        <v>0</v>
      </c>
      <c r="E38" s="1">
        <v>0</v>
      </c>
    </row>
    <row r="39" spans="3:6">
      <c r="C39" s="1" t="s">
        <v>22</v>
      </c>
      <c r="D39" s="1">
        <v>0</v>
      </c>
      <c r="E39" s="1">
        <v>0</v>
      </c>
    </row>
    <row r="40" spans="3:6">
      <c r="C40" s="5" t="s">
        <v>24</v>
      </c>
      <c r="D40" s="5">
        <v>0</v>
      </c>
      <c r="E40" s="5">
        <v>0</v>
      </c>
    </row>
    <row r="41" spans="3:6">
      <c r="C41" s="1" t="s">
        <v>8</v>
      </c>
      <c r="D41" s="1">
        <f>D33+D34+D35+D36+D37+D38+D39+D40</f>
        <v>184</v>
      </c>
      <c r="E41" s="1">
        <f>E33+E34+E35+E36+E37+E38+E39+E40</f>
        <v>8</v>
      </c>
      <c r="F41" t="s">
        <v>46</v>
      </c>
    </row>
    <row r="44" spans="3:6">
      <c r="C44" s="9" t="s">
        <v>32</v>
      </c>
      <c r="D44" s="9" t="s">
        <v>33</v>
      </c>
    </row>
    <row r="45" spans="3:6">
      <c r="C45">
        <v>1</v>
      </c>
      <c r="D45">
        <v>1</v>
      </c>
    </row>
    <row r="46" spans="3:6">
      <c r="C46">
        <v>2</v>
      </c>
      <c r="D46">
        <v>9</v>
      </c>
    </row>
    <row r="47" spans="3:6">
      <c r="C47">
        <v>3</v>
      </c>
      <c r="D47">
        <v>10</v>
      </c>
    </row>
    <row r="48" spans="3:6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47</v>
      </c>
    </row>
    <row r="59" spans="3:5">
      <c r="C59">
        <v>15</v>
      </c>
      <c r="D59">
        <v>12</v>
      </c>
    </row>
    <row r="60" spans="3:5">
      <c r="C60">
        <v>16</v>
      </c>
      <c r="D60">
        <v>18</v>
      </c>
    </row>
    <row r="61" spans="3:5">
      <c r="C61">
        <v>17</v>
      </c>
      <c r="D61">
        <v>4</v>
      </c>
      <c r="E61" t="s">
        <v>48</v>
      </c>
    </row>
    <row r="62" spans="3:5">
      <c r="C62">
        <v>18</v>
      </c>
      <c r="D62">
        <v>10</v>
      </c>
    </row>
    <row r="64" spans="3:5">
      <c r="C64" s="9" t="s">
        <v>32</v>
      </c>
      <c r="D64" s="9" t="s">
        <v>33</v>
      </c>
    </row>
    <row r="65" spans="3:4">
      <c r="C65">
        <v>1</v>
      </c>
      <c r="D65">
        <v>1</v>
      </c>
    </row>
    <row r="66" spans="3:4">
      <c r="C66">
        <v>2</v>
      </c>
      <c r="D66">
        <v>10</v>
      </c>
    </row>
    <row r="67" spans="3:4">
      <c r="C67">
        <v>3</v>
      </c>
      <c r="D67">
        <v>20</v>
      </c>
    </row>
    <row r="68" spans="3:4">
      <c r="C68">
        <v>4</v>
      </c>
      <c r="D68">
        <v>31</v>
      </c>
    </row>
    <row r="69" spans="3:4">
      <c r="C69">
        <v>5</v>
      </c>
      <c r="D69">
        <v>43</v>
      </c>
    </row>
    <row r="70" spans="3:4">
      <c r="C70">
        <v>6</v>
      </c>
      <c r="D70">
        <v>56</v>
      </c>
    </row>
    <row r="71" spans="3:4">
      <c r="C71">
        <v>7</v>
      </c>
      <c r="D71">
        <v>63</v>
      </c>
    </row>
    <row r="72" spans="3:4">
      <c r="C72">
        <v>8</v>
      </c>
      <c r="D72">
        <v>70</v>
      </c>
    </row>
    <row r="73" spans="3:4">
      <c r="C73">
        <v>9</v>
      </c>
      <c r="D73">
        <v>84</v>
      </c>
    </row>
    <row r="74" spans="3:4">
      <c r="C74">
        <v>10</v>
      </c>
      <c r="D74">
        <v>100</v>
      </c>
    </row>
    <row r="75" spans="3:4">
      <c r="C75">
        <v>11</v>
      </c>
      <c r="D75">
        <v>114</v>
      </c>
    </row>
    <row r="76" spans="3:4">
      <c r="C76">
        <v>12</v>
      </c>
      <c r="D76">
        <v>131</v>
      </c>
    </row>
    <row r="77" spans="3:4">
      <c r="C77">
        <v>13</v>
      </c>
      <c r="D77">
        <v>145</v>
      </c>
    </row>
    <row r="78" spans="3:4">
      <c r="C78">
        <v>14</v>
      </c>
      <c r="D78">
        <v>154</v>
      </c>
    </row>
    <row r="79" spans="3:4">
      <c r="C79">
        <v>15</v>
      </c>
      <c r="D79">
        <v>166</v>
      </c>
    </row>
    <row r="80" spans="3:4">
      <c r="C80">
        <v>16</v>
      </c>
      <c r="D80">
        <v>185</v>
      </c>
    </row>
    <row r="81" spans="3:4">
      <c r="C81">
        <v>17</v>
      </c>
      <c r="D81">
        <v>189</v>
      </c>
    </row>
    <row r="82" spans="3:4">
      <c r="C82">
        <v>18</v>
      </c>
      <c r="D82">
        <v>199</v>
      </c>
    </row>
  </sheetData>
  <mergeCells count="1">
    <mergeCell ref="C31:E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K83"/>
  <sheetViews>
    <sheetView topLeftCell="C5" workbookViewId="0">
      <selection activeCell="G17" sqref="G17"/>
    </sheetView>
  </sheetViews>
  <sheetFormatPr defaultRowHeight="15"/>
  <cols>
    <col min="3" max="3" width="22" customWidth="1"/>
    <col min="5" max="5" width="19.5703125" customWidth="1"/>
    <col min="7" max="7" width="13.42578125" customWidth="1"/>
    <col min="9" max="9" width="18.5703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204</v>
      </c>
      <c r="D3" s="1">
        <v>18</v>
      </c>
      <c r="E3" s="1">
        <v>13</v>
      </c>
      <c r="F3" s="1">
        <v>0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12</v>
      </c>
      <c r="D4" s="1">
        <v>0</v>
      </c>
      <c r="E4" s="1">
        <v>433</v>
      </c>
      <c r="F4" s="1">
        <v>18</v>
      </c>
      <c r="G4" s="1">
        <v>0</v>
      </c>
      <c r="H4" s="1">
        <v>0</v>
      </c>
      <c r="I4" s="2">
        <v>37</v>
      </c>
      <c r="J4" s="1">
        <v>3</v>
      </c>
      <c r="K4" t="s">
        <v>35</v>
      </c>
    </row>
    <row r="5" spans="2:11">
      <c r="B5" s="1" t="s">
        <v>8</v>
      </c>
      <c r="C5" s="1">
        <f>C3+C4</f>
        <v>216</v>
      </c>
      <c r="D5" s="1">
        <f>D3+D4</f>
        <v>18</v>
      </c>
      <c r="E5" s="1">
        <f>E3+E4</f>
        <v>446</v>
      </c>
      <c r="F5" s="1">
        <f>F3+F4</f>
        <v>18</v>
      </c>
      <c r="G5" s="1">
        <v>0</v>
      </c>
      <c r="H5" s="1">
        <v>0</v>
      </c>
      <c r="I5" s="2">
        <f>I3+I4</f>
        <v>37</v>
      </c>
      <c r="J5" s="1">
        <f>J3+J4</f>
        <v>3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117</v>
      </c>
      <c r="D9" s="2">
        <v>8</v>
      </c>
      <c r="E9" s="1">
        <v>72</v>
      </c>
      <c r="F9" s="1">
        <v>4</v>
      </c>
    </row>
    <row r="10" spans="2:11">
      <c r="B10" s="1" t="s">
        <v>31</v>
      </c>
      <c r="C10" s="2">
        <v>8</v>
      </c>
      <c r="D10" s="2">
        <v>2</v>
      </c>
      <c r="E10" s="1">
        <v>53</v>
      </c>
      <c r="F10" s="1">
        <v>6</v>
      </c>
    </row>
    <row r="11" spans="2:11">
      <c r="B11" s="1" t="s">
        <v>8</v>
      </c>
      <c r="C11" s="2">
        <f>C9+C10</f>
        <v>125</v>
      </c>
      <c r="D11" s="2">
        <f>D9+D10</f>
        <v>10</v>
      </c>
      <c r="E11" s="1">
        <f>E9+E10</f>
        <v>125</v>
      </c>
      <c r="F11" s="1">
        <f>F9+F10</f>
        <v>10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14</v>
      </c>
      <c r="D15" s="7">
        <v>2</v>
      </c>
      <c r="E15" s="8">
        <v>5</v>
      </c>
      <c r="F15" s="6">
        <v>2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3</v>
      </c>
      <c r="D19" s="1">
        <v>0</v>
      </c>
      <c r="E19" s="1">
        <v>3</v>
      </c>
      <c r="F19" s="1">
        <v>0</v>
      </c>
    </row>
    <row r="20" spans="2:6">
      <c r="B20" s="2" t="s">
        <v>7</v>
      </c>
      <c r="C20" s="2">
        <v>2</v>
      </c>
      <c r="D20" s="1">
        <v>2</v>
      </c>
      <c r="E20" s="1">
        <v>0</v>
      </c>
      <c r="F20" s="1">
        <v>0</v>
      </c>
    </row>
    <row r="21" spans="2:6">
      <c r="B21" s="2" t="s">
        <v>8</v>
      </c>
      <c r="C21" s="2">
        <f>C19+C20</f>
        <v>5</v>
      </c>
      <c r="D21" s="1">
        <f>D19+D20</f>
        <v>2</v>
      </c>
      <c r="E21" s="1">
        <f>E19+E20</f>
        <v>3</v>
      </c>
      <c r="F21" s="1">
        <f>F19+G22</f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8</v>
      </c>
      <c r="D25" s="1">
        <v>2</v>
      </c>
      <c r="E25" s="1">
        <v>6</v>
      </c>
      <c r="F25" s="1">
        <v>0</v>
      </c>
    </row>
    <row r="26" spans="2:6">
      <c r="B26" s="2" t="s">
        <v>7</v>
      </c>
      <c r="C26" s="2">
        <v>1</v>
      </c>
      <c r="D26" s="1">
        <v>-1</v>
      </c>
      <c r="E26" s="1">
        <v>2</v>
      </c>
      <c r="F26" s="1">
        <v>2</v>
      </c>
    </row>
    <row r="27" spans="2:6">
      <c r="B27" s="2" t="s">
        <v>8</v>
      </c>
      <c r="C27" s="2">
        <f>C25+C26</f>
        <v>9</v>
      </c>
      <c r="D27" s="1">
        <f>D25+D26</f>
        <v>1</v>
      </c>
      <c r="E27" s="1">
        <f>E25+E26</f>
        <v>8</v>
      </c>
      <c r="F27" s="1">
        <f>F25+F26</f>
        <v>2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85</v>
      </c>
      <c r="E32" s="1">
        <v>0</v>
      </c>
    </row>
    <row r="33" spans="3:6">
      <c r="C33" s="1" t="s">
        <v>26</v>
      </c>
      <c r="D33" s="1">
        <v>28</v>
      </c>
      <c r="E33" s="1">
        <v>1</v>
      </c>
    </row>
    <row r="34" spans="3:6">
      <c r="C34" s="1" t="s">
        <v>18</v>
      </c>
      <c r="D34" s="1">
        <v>11</v>
      </c>
      <c r="E34" s="1">
        <v>3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78</v>
      </c>
      <c r="E36" s="1">
        <v>14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5" t="s">
        <v>24</v>
      </c>
      <c r="D39" s="5">
        <v>0</v>
      </c>
      <c r="E39" s="5">
        <v>0</v>
      </c>
    </row>
    <row r="40" spans="3:6">
      <c r="C40" s="1" t="s">
        <v>8</v>
      </c>
      <c r="D40" s="1">
        <f>D32+D33+D34+D35+D36+D37+D38+D39</f>
        <v>202</v>
      </c>
      <c r="E40" s="1">
        <f>E32+E33+E34+E35+E36+E37+E38+E39</f>
        <v>18</v>
      </c>
      <c r="F40" t="s">
        <v>46</v>
      </c>
    </row>
    <row r="43" spans="3:6">
      <c r="C43" s="9" t="s">
        <v>32</v>
      </c>
      <c r="D43" s="9" t="s">
        <v>33</v>
      </c>
    </row>
    <row r="44" spans="3:6">
      <c r="C44">
        <v>1</v>
      </c>
      <c r="D44">
        <v>1</v>
      </c>
    </row>
    <row r="45" spans="3:6">
      <c r="C45">
        <v>2</v>
      </c>
      <c r="D45">
        <v>9</v>
      </c>
    </row>
    <row r="46" spans="3:6">
      <c r="C46">
        <v>3</v>
      </c>
      <c r="D46">
        <v>10</v>
      </c>
    </row>
    <row r="47" spans="3:6">
      <c r="C47">
        <v>4</v>
      </c>
      <c r="D47">
        <v>11</v>
      </c>
    </row>
    <row r="48" spans="3:6">
      <c r="C48">
        <v>5</v>
      </c>
      <c r="D48">
        <v>12</v>
      </c>
    </row>
    <row r="49" spans="3:5">
      <c r="C49">
        <v>6</v>
      </c>
      <c r="D49">
        <v>13</v>
      </c>
    </row>
    <row r="50" spans="3:5">
      <c r="C50">
        <v>7</v>
      </c>
      <c r="D50">
        <v>7</v>
      </c>
    </row>
    <row r="51" spans="3:5">
      <c r="C51">
        <v>8</v>
      </c>
      <c r="D51">
        <v>7</v>
      </c>
    </row>
    <row r="52" spans="3:5">
      <c r="C52">
        <v>9</v>
      </c>
      <c r="D52">
        <v>14</v>
      </c>
    </row>
    <row r="53" spans="3:5">
      <c r="C53">
        <v>10</v>
      </c>
      <c r="D53">
        <v>16</v>
      </c>
    </row>
    <row r="54" spans="3:5">
      <c r="C54">
        <v>11</v>
      </c>
      <c r="D54">
        <v>14</v>
      </c>
    </row>
    <row r="55" spans="3:5">
      <c r="C55">
        <v>12</v>
      </c>
      <c r="D55">
        <v>14</v>
      </c>
    </row>
    <row r="56" spans="3:5">
      <c r="C56">
        <v>13</v>
      </c>
      <c r="D56">
        <v>14</v>
      </c>
    </row>
    <row r="57" spans="3:5">
      <c r="C57">
        <v>14</v>
      </c>
      <c r="D57">
        <v>9</v>
      </c>
      <c r="E57" t="s">
        <v>47</v>
      </c>
    </row>
    <row r="58" spans="3:5">
      <c r="C58">
        <v>15</v>
      </c>
      <c r="D58">
        <v>12</v>
      </c>
    </row>
    <row r="59" spans="3:5">
      <c r="C59">
        <v>16</v>
      </c>
      <c r="D59">
        <v>18</v>
      </c>
    </row>
    <row r="60" spans="3:5">
      <c r="C60">
        <v>17</v>
      </c>
      <c r="D60">
        <v>4</v>
      </c>
      <c r="E60" t="s">
        <v>48</v>
      </c>
    </row>
    <row r="61" spans="3:5">
      <c r="C61">
        <v>18</v>
      </c>
      <c r="D61">
        <v>10</v>
      </c>
    </row>
    <row r="62" spans="3:5">
      <c r="C62">
        <v>19</v>
      </c>
      <c r="D62">
        <v>18</v>
      </c>
    </row>
    <row r="64" spans="3:5">
      <c r="C64" s="9" t="s">
        <v>32</v>
      </c>
      <c r="D64" s="9" t="s">
        <v>33</v>
      </c>
    </row>
    <row r="65" spans="3:4">
      <c r="C65">
        <v>1</v>
      </c>
      <c r="D65">
        <v>1</v>
      </c>
    </row>
    <row r="66" spans="3:4">
      <c r="C66">
        <v>2</v>
      </c>
      <c r="D66">
        <v>10</v>
      </c>
    </row>
    <row r="67" spans="3:4">
      <c r="C67">
        <v>3</v>
      </c>
      <c r="D67">
        <v>20</v>
      </c>
    </row>
    <row r="68" spans="3:4">
      <c r="C68">
        <v>4</v>
      </c>
      <c r="D68">
        <v>31</v>
      </c>
    </row>
    <row r="69" spans="3:4">
      <c r="C69">
        <v>5</v>
      </c>
      <c r="D69">
        <v>43</v>
      </c>
    </row>
    <row r="70" spans="3:4">
      <c r="C70">
        <v>6</v>
      </c>
      <c r="D70">
        <v>56</v>
      </c>
    </row>
    <row r="71" spans="3:4">
      <c r="C71">
        <v>7</v>
      </c>
      <c r="D71">
        <v>63</v>
      </c>
    </row>
    <row r="72" spans="3:4">
      <c r="C72">
        <v>8</v>
      </c>
      <c r="D72">
        <v>70</v>
      </c>
    </row>
    <row r="73" spans="3:4">
      <c r="C73">
        <v>9</v>
      </c>
      <c r="D73">
        <v>84</v>
      </c>
    </row>
    <row r="74" spans="3:4">
      <c r="C74">
        <v>10</v>
      </c>
      <c r="D74">
        <v>100</v>
      </c>
    </row>
    <row r="75" spans="3:4">
      <c r="C75">
        <v>11</v>
      </c>
      <c r="D75">
        <v>114</v>
      </c>
    </row>
    <row r="76" spans="3:4">
      <c r="C76">
        <v>12</v>
      </c>
      <c r="D76">
        <v>131</v>
      </c>
    </row>
    <row r="77" spans="3:4">
      <c r="C77">
        <v>13</v>
      </c>
      <c r="D77">
        <v>145</v>
      </c>
    </row>
    <row r="78" spans="3:4">
      <c r="C78">
        <v>14</v>
      </c>
      <c r="D78">
        <v>154</v>
      </c>
    </row>
    <row r="79" spans="3:4">
      <c r="C79">
        <v>15</v>
      </c>
      <c r="D79">
        <v>166</v>
      </c>
    </row>
    <row r="80" spans="3:4">
      <c r="C80">
        <v>16</v>
      </c>
      <c r="D80">
        <v>185</v>
      </c>
    </row>
    <row r="81" spans="3:4">
      <c r="C81">
        <v>17</v>
      </c>
      <c r="D81">
        <v>189</v>
      </c>
    </row>
    <row r="82" spans="3:4">
      <c r="C82">
        <v>18</v>
      </c>
      <c r="D82">
        <v>199</v>
      </c>
    </row>
    <row r="83" spans="3:4">
      <c r="C83">
        <v>19</v>
      </c>
      <c r="D83">
        <v>217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K86"/>
  <sheetViews>
    <sheetView topLeftCell="A66" workbookViewId="0"/>
  </sheetViews>
  <sheetFormatPr defaultRowHeight="15"/>
  <cols>
    <col min="3" max="3" width="22.5703125" customWidth="1"/>
    <col min="5" max="5" width="21.85546875" customWidth="1"/>
    <col min="7" max="7" width="12.28515625" customWidth="1"/>
    <col min="9" max="9" width="19.42578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219</v>
      </c>
      <c r="D3" s="1">
        <v>15</v>
      </c>
      <c r="E3" s="1">
        <v>14</v>
      </c>
      <c r="F3" s="1">
        <v>1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14</v>
      </c>
      <c r="D4" s="1">
        <v>2</v>
      </c>
      <c r="E4" s="1">
        <v>455</v>
      </c>
      <c r="F4" s="1">
        <v>22</v>
      </c>
      <c r="G4" s="1">
        <v>0</v>
      </c>
      <c r="H4" s="1">
        <v>0</v>
      </c>
      <c r="I4" s="2">
        <v>40</v>
      </c>
      <c r="J4" s="1">
        <v>3</v>
      </c>
      <c r="K4" t="s">
        <v>35</v>
      </c>
    </row>
    <row r="5" spans="2:11">
      <c r="B5" s="1" t="s">
        <v>8</v>
      </c>
      <c r="C5" s="1">
        <f>C3+C4</f>
        <v>233</v>
      </c>
      <c r="D5" s="1">
        <f>D3+D4</f>
        <v>17</v>
      </c>
      <c r="E5" s="1">
        <f>E3+E4</f>
        <v>469</v>
      </c>
      <c r="F5" s="1">
        <f>F3+F4</f>
        <v>23</v>
      </c>
      <c r="G5" s="1">
        <v>0</v>
      </c>
      <c r="H5" s="1">
        <v>0</v>
      </c>
      <c r="I5" s="2">
        <f>I3+I4</f>
        <v>40</v>
      </c>
      <c r="J5" s="1">
        <f>J3+J4</f>
        <v>3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127</v>
      </c>
      <c r="D9" s="2">
        <v>10</v>
      </c>
      <c r="E9" s="1">
        <v>74</v>
      </c>
      <c r="F9" s="1">
        <v>2</v>
      </c>
    </row>
    <row r="10" spans="2:11">
      <c r="B10" s="1" t="s">
        <v>31</v>
      </c>
      <c r="C10" s="2">
        <v>11</v>
      </c>
      <c r="D10" s="2">
        <v>3</v>
      </c>
      <c r="E10" s="1">
        <v>64</v>
      </c>
      <c r="F10" s="1">
        <v>11</v>
      </c>
    </row>
    <row r="11" spans="2:11">
      <c r="B11" s="1" t="s">
        <v>8</v>
      </c>
      <c r="C11" s="2">
        <f>C9+C10</f>
        <v>138</v>
      </c>
      <c r="D11" s="2">
        <f>D9+D10</f>
        <v>13</v>
      </c>
      <c r="E11" s="1">
        <f>E9+E10</f>
        <v>138</v>
      </c>
      <c r="F11" s="1">
        <f>F9+F10</f>
        <v>13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14</v>
      </c>
      <c r="D15" s="7">
        <v>0</v>
      </c>
      <c r="E15" s="8">
        <v>8</v>
      </c>
      <c r="F15" s="6">
        <v>3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3</v>
      </c>
      <c r="D19" s="1">
        <v>0</v>
      </c>
      <c r="E19" s="1">
        <v>3</v>
      </c>
      <c r="F19" s="1">
        <v>0</v>
      </c>
    </row>
    <row r="20" spans="2:6">
      <c r="B20" s="2" t="s">
        <v>7</v>
      </c>
      <c r="C20" s="2">
        <v>5</v>
      </c>
      <c r="D20" s="1">
        <v>3</v>
      </c>
      <c r="E20" s="1">
        <v>0</v>
      </c>
      <c r="F20" s="1">
        <v>0</v>
      </c>
    </row>
    <row r="21" spans="2:6">
      <c r="B21" s="2" t="s">
        <v>8</v>
      </c>
      <c r="C21" s="2">
        <f>C19+C20</f>
        <v>8</v>
      </c>
      <c r="D21" s="1">
        <f>D19+D20</f>
        <v>3</v>
      </c>
      <c r="E21" s="1">
        <f>E19+E20</f>
        <v>3</v>
      </c>
      <c r="F21" s="1">
        <f>F19+G22</f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9</v>
      </c>
      <c r="D25" s="1">
        <v>1</v>
      </c>
      <c r="E25" s="1">
        <v>6</v>
      </c>
      <c r="F25" s="1">
        <v>0</v>
      </c>
    </row>
    <row r="26" spans="2:6">
      <c r="B26" s="2" t="s">
        <v>7</v>
      </c>
      <c r="C26" s="2">
        <v>0</v>
      </c>
      <c r="D26" s="1">
        <v>-1</v>
      </c>
      <c r="E26" s="1">
        <v>3</v>
      </c>
      <c r="F26" s="1">
        <v>1</v>
      </c>
    </row>
    <row r="27" spans="2:6">
      <c r="B27" s="2" t="s">
        <v>8</v>
      </c>
      <c r="C27" s="2">
        <f>C25+C26</f>
        <v>9</v>
      </c>
      <c r="D27" s="1">
        <f>D25+D26</f>
        <v>0</v>
      </c>
      <c r="E27" s="1">
        <f>E25+E26</f>
        <v>9</v>
      </c>
      <c r="F27" s="1">
        <f>F25+F26</f>
        <v>1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88</v>
      </c>
      <c r="E32" s="1">
        <v>3</v>
      </c>
    </row>
    <row r="33" spans="3:6">
      <c r="C33" s="1" t="s">
        <v>26</v>
      </c>
      <c r="D33" s="1">
        <v>28</v>
      </c>
      <c r="E33" s="1">
        <v>0</v>
      </c>
    </row>
    <row r="34" spans="3:6">
      <c r="C34" s="1" t="s">
        <v>18</v>
      </c>
      <c r="D34" s="1">
        <v>12</v>
      </c>
      <c r="E34" s="1">
        <v>1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89</v>
      </c>
      <c r="E36" s="1">
        <v>11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5" t="s">
        <v>24</v>
      </c>
      <c r="D39" s="5">
        <v>0</v>
      </c>
      <c r="E39" s="5">
        <v>0</v>
      </c>
    </row>
    <row r="40" spans="3:6">
      <c r="C40" s="1" t="s">
        <v>8</v>
      </c>
      <c r="D40" s="1">
        <f>D32+D33+D34+D35+D36+D37+D38+D39</f>
        <v>217</v>
      </c>
      <c r="E40" s="1">
        <f>E32+E33+E34+E35+E36+E37+E38+E39</f>
        <v>15</v>
      </c>
      <c r="F40" t="s">
        <v>46</v>
      </c>
    </row>
    <row r="43" spans="3:6">
      <c r="C43" s="9" t="s">
        <v>32</v>
      </c>
      <c r="D43" s="9" t="s">
        <v>33</v>
      </c>
    </row>
    <row r="44" spans="3:6">
      <c r="C44">
        <v>1</v>
      </c>
      <c r="D44">
        <v>1</v>
      </c>
    </row>
    <row r="45" spans="3:6">
      <c r="C45">
        <v>2</v>
      </c>
      <c r="D45">
        <v>9</v>
      </c>
    </row>
    <row r="46" spans="3:6">
      <c r="C46">
        <v>3</v>
      </c>
      <c r="D46">
        <v>10</v>
      </c>
    </row>
    <row r="47" spans="3:6">
      <c r="C47">
        <v>4</v>
      </c>
      <c r="D47">
        <v>11</v>
      </c>
    </row>
    <row r="48" spans="3:6">
      <c r="C48">
        <v>5</v>
      </c>
      <c r="D48">
        <v>12</v>
      </c>
    </row>
    <row r="49" spans="3:5">
      <c r="C49">
        <v>6</v>
      </c>
      <c r="D49">
        <v>13</v>
      </c>
    </row>
    <row r="50" spans="3:5">
      <c r="C50">
        <v>7</v>
      </c>
      <c r="D50">
        <v>7</v>
      </c>
    </row>
    <row r="51" spans="3:5">
      <c r="C51">
        <v>8</v>
      </c>
      <c r="D51">
        <v>7</v>
      </c>
    </row>
    <row r="52" spans="3:5">
      <c r="C52">
        <v>9</v>
      </c>
      <c r="D52">
        <v>14</v>
      </c>
    </row>
    <row r="53" spans="3:5">
      <c r="C53">
        <v>10</v>
      </c>
      <c r="D53">
        <v>16</v>
      </c>
    </row>
    <row r="54" spans="3:5">
      <c r="C54">
        <v>11</v>
      </c>
      <c r="D54">
        <v>14</v>
      </c>
    </row>
    <row r="55" spans="3:5">
      <c r="C55">
        <v>12</v>
      </c>
      <c r="D55">
        <v>14</v>
      </c>
    </row>
    <row r="56" spans="3:5">
      <c r="C56">
        <v>13</v>
      </c>
      <c r="D56">
        <v>14</v>
      </c>
    </row>
    <row r="57" spans="3:5">
      <c r="C57">
        <v>14</v>
      </c>
      <c r="D57">
        <v>9</v>
      </c>
      <c r="E57" t="s">
        <v>47</v>
      </c>
    </row>
    <row r="58" spans="3:5">
      <c r="C58">
        <v>15</v>
      </c>
      <c r="D58">
        <v>12</v>
      </c>
    </row>
    <row r="59" spans="3:5">
      <c r="C59">
        <v>16</v>
      </c>
      <c r="D59">
        <v>18</v>
      </c>
    </row>
    <row r="60" spans="3:5">
      <c r="C60">
        <v>17</v>
      </c>
      <c r="D60">
        <v>4</v>
      </c>
      <c r="E60" t="s">
        <v>48</v>
      </c>
    </row>
    <row r="61" spans="3:5">
      <c r="C61">
        <v>18</v>
      </c>
      <c r="D61">
        <v>10</v>
      </c>
    </row>
    <row r="62" spans="3:5">
      <c r="C62">
        <v>19</v>
      </c>
      <c r="D62">
        <v>18</v>
      </c>
    </row>
    <row r="63" spans="3:5">
      <c r="C63">
        <v>20</v>
      </c>
      <c r="D63">
        <v>15</v>
      </c>
    </row>
    <row r="66" spans="3:4">
      <c r="C66" s="9" t="s">
        <v>32</v>
      </c>
      <c r="D66" s="9" t="s">
        <v>33</v>
      </c>
    </row>
    <row r="67" spans="3:4">
      <c r="C67">
        <v>1</v>
      </c>
      <c r="D67">
        <v>1</v>
      </c>
    </row>
    <row r="68" spans="3:4">
      <c r="C68">
        <v>2</v>
      </c>
      <c r="D68">
        <v>10</v>
      </c>
    </row>
    <row r="69" spans="3:4">
      <c r="C69">
        <v>3</v>
      </c>
      <c r="D69">
        <v>20</v>
      </c>
    </row>
    <row r="70" spans="3:4">
      <c r="C70">
        <v>4</v>
      </c>
      <c r="D70">
        <v>31</v>
      </c>
    </row>
    <row r="71" spans="3:4">
      <c r="C71">
        <v>5</v>
      </c>
      <c r="D71">
        <v>43</v>
      </c>
    </row>
    <row r="72" spans="3:4">
      <c r="C72">
        <v>6</v>
      </c>
      <c r="D72">
        <v>56</v>
      </c>
    </row>
    <row r="73" spans="3:4">
      <c r="C73">
        <v>7</v>
      </c>
      <c r="D73">
        <v>63</v>
      </c>
    </row>
    <row r="74" spans="3:4">
      <c r="C74">
        <v>8</v>
      </c>
      <c r="D74">
        <v>70</v>
      </c>
    </row>
    <row r="75" spans="3:4">
      <c r="C75">
        <v>9</v>
      </c>
      <c r="D75">
        <v>84</v>
      </c>
    </row>
    <row r="76" spans="3:4">
      <c r="C76">
        <v>10</v>
      </c>
      <c r="D76">
        <v>100</v>
      </c>
    </row>
    <row r="77" spans="3:4">
      <c r="C77">
        <v>11</v>
      </c>
      <c r="D77">
        <v>114</v>
      </c>
    </row>
    <row r="78" spans="3:4">
      <c r="C78">
        <v>12</v>
      </c>
      <c r="D78">
        <v>131</v>
      </c>
    </row>
    <row r="79" spans="3:4">
      <c r="C79">
        <v>13</v>
      </c>
      <c r="D79">
        <v>145</v>
      </c>
    </row>
    <row r="80" spans="3:4">
      <c r="C80">
        <v>14</v>
      </c>
      <c r="D80">
        <v>154</v>
      </c>
    </row>
    <row r="81" spans="3:4">
      <c r="C81">
        <v>15</v>
      </c>
      <c r="D81">
        <v>166</v>
      </c>
    </row>
    <row r="82" spans="3:4">
      <c r="C82">
        <v>16</v>
      </c>
      <c r="D82">
        <v>185</v>
      </c>
    </row>
    <row r="83" spans="3:4">
      <c r="C83">
        <v>17</v>
      </c>
      <c r="D83">
        <v>189</v>
      </c>
    </row>
    <row r="84" spans="3:4">
      <c r="C84">
        <v>18</v>
      </c>
      <c r="D84">
        <v>199</v>
      </c>
    </row>
    <row r="85" spans="3:4">
      <c r="C85">
        <v>19</v>
      </c>
      <c r="D85">
        <v>217</v>
      </c>
    </row>
    <row r="86" spans="3:4">
      <c r="C86">
        <v>20</v>
      </c>
      <c r="D86">
        <v>233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K88"/>
  <sheetViews>
    <sheetView topLeftCell="A40" workbookViewId="0"/>
  </sheetViews>
  <sheetFormatPr defaultRowHeight="15"/>
  <cols>
    <col min="3" max="3" width="22" customWidth="1"/>
    <col min="5" max="5" width="22.140625" customWidth="1"/>
    <col min="7" max="7" width="13" customWidth="1"/>
    <col min="9" max="9" width="19.42578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225</v>
      </c>
      <c r="D3" s="1">
        <v>6</v>
      </c>
      <c r="E3" s="1">
        <v>14</v>
      </c>
      <c r="F3" s="1">
        <v>0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2</v>
      </c>
      <c r="D4" s="1">
        <v>-12</v>
      </c>
      <c r="E4" s="1">
        <v>470</v>
      </c>
      <c r="F4" s="1">
        <v>15</v>
      </c>
      <c r="G4" s="1">
        <v>0</v>
      </c>
      <c r="H4" s="1">
        <v>0</v>
      </c>
      <c r="I4" s="2">
        <v>40</v>
      </c>
      <c r="J4" s="1">
        <v>0</v>
      </c>
      <c r="K4" t="s">
        <v>35</v>
      </c>
    </row>
    <row r="5" spans="2:11">
      <c r="B5" s="1" t="s">
        <v>8</v>
      </c>
      <c r="C5" s="1">
        <f>C3+C4</f>
        <v>227</v>
      </c>
      <c r="D5" s="1">
        <f>D3+D4</f>
        <v>-6</v>
      </c>
      <c r="E5" s="1">
        <f>E3+E4</f>
        <v>484</v>
      </c>
      <c r="F5" s="1">
        <f>F3+F4</f>
        <v>15</v>
      </c>
      <c r="G5" s="1">
        <v>0</v>
      </c>
      <c r="H5" s="1">
        <v>0</v>
      </c>
      <c r="I5" s="2">
        <f>I3+I4</f>
        <v>40</v>
      </c>
      <c r="J5" s="1">
        <f>J3+J4</f>
        <v>0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131</v>
      </c>
      <c r="D9" s="2">
        <v>4</v>
      </c>
      <c r="E9" s="1">
        <v>78</v>
      </c>
      <c r="F9" s="1">
        <v>4</v>
      </c>
    </row>
    <row r="10" spans="2:11">
      <c r="B10" s="1" t="s">
        <v>31</v>
      </c>
      <c r="C10" s="2">
        <v>13</v>
      </c>
      <c r="D10" s="2">
        <v>2</v>
      </c>
      <c r="E10" s="1">
        <v>66</v>
      </c>
      <c r="F10" s="1">
        <v>2</v>
      </c>
    </row>
    <row r="11" spans="2:11">
      <c r="B11" s="1" t="s">
        <v>8</v>
      </c>
      <c r="C11" s="2">
        <f>C9+C10</f>
        <v>144</v>
      </c>
      <c r="D11" s="2">
        <f>D9+D10</f>
        <v>6</v>
      </c>
      <c r="E11" s="1">
        <f>E9+E10</f>
        <v>144</v>
      </c>
      <c r="F11" s="1">
        <f>F9+F10</f>
        <v>6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16</v>
      </c>
      <c r="D15" s="7">
        <v>2</v>
      </c>
      <c r="E15" s="8">
        <v>12</v>
      </c>
      <c r="F15" s="6">
        <v>4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3</v>
      </c>
      <c r="D19" s="1">
        <v>0</v>
      </c>
      <c r="E19" s="1">
        <v>3</v>
      </c>
      <c r="F19" s="1">
        <v>0</v>
      </c>
    </row>
    <row r="20" spans="2:6">
      <c r="B20" s="2" t="s">
        <v>7</v>
      </c>
      <c r="C20" s="2">
        <v>9</v>
      </c>
      <c r="D20" s="1">
        <v>4</v>
      </c>
      <c r="E20" s="1">
        <v>0</v>
      </c>
      <c r="F20" s="1">
        <v>0</v>
      </c>
    </row>
    <row r="21" spans="2:6">
      <c r="B21" s="2" t="s">
        <v>8</v>
      </c>
      <c r="C21" s="2">
        <f>C19+C20</f>
        <v>12</v>
      </c>
      <c r="D21" s="1">
        <f>D19+D20</f>
        <v>4</v>
      </c>
      <c r="E21" s="1">
        <f>E19+E20</f>
        <v>3</v>
      </c>
      <c r="F21" s="1">
        <f>F19+G22</f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9</v>
      </c>
      <c r="D25" s="1">
        <v>0</v>
      </c>
      <c r="E25" s="1">
        <v>7</v>
      </c>
      <c r="F25" s="1">
        <v>1</v>
      </c>
    </row>
    <row r="26" spans="2:6">
      <c r="B26" s="2" t="s">
        <v>7</v>
      </c>
      <c r="C26" s="2">
        <v>1</v>
      </c>
      <c r="D26" s="1">
        <v>1</v>
      </c>
      <c r="E26" s="1">
        <v>2</v>
      </c>
      <c r="F26" s="1">
        <v>-1</v>
      </c>
    </row>
    <row r="27" spans="2:6">
      <c r="B27" s="2" t="s">
        <v>8</v>
      </c>
      <c r="C27" s="2">
        <f>C25+C26</f>
        <v>10</v>
      </c>
      <c r="D27" s="1">
        <f>D25+D26</f>
        <v>1</v>
      </c>
      <c r="E27" s="1">
        <f>E25+E26</f>
        <v>9</v>
      </c>
      <c r="F27" s="1">
        <f>F25+F26</f>
        <v>0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89</v>
      </c>
      <c r="E32" s="1">
        <v>1</v>
      </c>
    </row>
    <row r="33" spans="3:6">
      <c r="C33" s="1" t="s">
        <v>26</v>
      </c>
      <c r="D33" s="1">
        <v>29</v>
      </c>
      <c r="E33" s="1">
        <v>1</v>
      </c>
    </row>
    <row r="34" spans="3:6">
      <c r="C34" s="1" t="s">
        <v>18</v>
      </c>
      <c r="D34" s="1">
        <v>12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93</v>
      </c>
      <c r="E36" s="1">
        <v>4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5" t="s">
        <v>24</v>
      </c>
      <c r="D39" s="5">
        <v>0</v>
      </c>
      <c r="E39" s="5">
        <v>0</v>
      </c>
    </row>
    <row r="40" spans="3:6">
      <c r="C40" s="1" t="s">
        <v>8</v>
      </c>
      <c r="D40" s="1">
        <f>D32+D33+D34+D35+D36+D37+D38+D39</f>
        <v>223</v>
      </c>
      <c r="E40" s="1">
        <f>E32+E33+E34+E35+E36+E37+E38+E39</f>
        <v>6</v>
      </c>
      <c r="F40" t="s">
        <v>46</v>
      </c>
    </row>
    <row r="43" spans="3:6">
      <c r="C43" s="9" t="s">
        <v>32</v>
      </c>
      <c r="D43" s="9" t="s">
        <v>33</v>
      </c>
    </row>
    <row r="44" spans="3:6">
      <c r="C44">
        <v>1</v>
      </c>
      <c r="D44">
        <v>1</v>
      </c>
    </row>
    <row r="45" spans="3:6">
      <c r="C45">
        <v>2</v>
      </c>
      <c r="D45">
        <v>9</v>
      </c>
    </row>
    <row r="46" spans="3:6">
      <c r="C46">
        <v>3</v>
      </c>
      <c r="D46">
        <v>10</v>
      </c>
    </row>
    <row r="47" spans="3:6">
      <c r="C47">
        <v>4</v>
      </c>
      <c r="D47">
        <v>11</v>
      </c>
    </row>
    <row r="48" spans="3:6">
      <c r="C48">
        <v>5</v>
      </c>
      <c r="D48">
        <v>12</v>
      </c>
    </row>
    <row r="49" spans="3:5">
      <c r="C49">
        <v>6</v>
      </c>
      <c r="D49">
        <v>13</v>
      </c>
    </row>
    <row r="50" spans="3:5">
      <c r="C50">
        <v>7</v>
      </c>
      <c r="D50">
        <v>7</v>
      </c>
    </row>
    <row r="51" spans="3:5">
      <c r="C51">
        <v>8</v>
      </c>
      <c r="D51">
        <v>7</v>
      </c>
    </row>
    <row r="52" spans="3:5">
      <c r="C52">
        <v>9</v>
      </c>
      <c r="D52">
        <v>14</v>
      </c>
    </row>
    <row r="53" spans="3:5">
      <c r="C53">
        <v>10</v>
      </c>
      <c r="D53">
        <v>16</v>
      </c>
    </row>
    <row r="54" spans="3:5">
      <c r="C54">
        <v>11</v>
      </c>
      <c r="D54">
        <v>14</v>
      </c>
    </row>
    <row r="55" spans="3:5">
      <c r="C55">
        <v>12</v>
      </c>
      <c r="D55">
        <v>14</v>
      </c>
    </row>
    <row r="56" spans="3:5">
      <c r="C56">
        <v>13</v>
      </c>
      <c r="D56">
        <v>14</v>
      </c>
    </row>
    <row r="57" spans="3:5">
      <c r="C57">
        <v>14</v>
      </c>
      <c r="D57">
        <v>9</v>
      </c>
      <c r="E57" t="s">
        <v>47</v>
      </c>
    </row>
    <row r="58" spans="3:5">
      <c r="C58">
        <v>15</v>
      </c>
      <c r="D58">
        <v>12</v>
      </c>
    </row>
    <row r="59" spans="3:5">
      <c r="C59">
        <v>16</v>
      </c>
      <c r="D59">
        <v>18</v>
      </c>
    </row>
    <row r="60" spans="3:5">
      <c r="C60">
        <v>17</v>
      </c>
      <c r="D60">
        <v>4</v>
      </c>
      <c r="E60" t="s">
        <v>48</v>
      </c>
    </row>
    <row r="61" spans="3:5">
      <c r="C61">
        <v>18</v>
      </c>
      <c r="D61">
        <v>10</v>
      </c>
    </row>
    <row r="62" spans="3:5">
      <c r="C62">
        <v>19</v>
      </c>
      <c r="D62">
        <v>18</v>
      </c>
    </row>
    <row r="63" spans="3:5">
      <c r="C63">
        <v>20</v>
      </c>
      <c r="D63">
        <v>15</v>
      </c>
    </row>
    <row r="64" spans="3:5">
      <c r="C64">
        <v>21</v>
      </c>
      <c r="D64">
        <v>6</v>
      </c>
      <c r="E64" t="s">
        <v>49</v>
      </c>
    </row>
    <row r="67" spans="3:4">
      <c r="C67" s="9" t="s">
        <v>32</v>
      </c>
      <c r="D67" s="9" t="s">
        <v>33</v>
      </c>
    </row>
    <row r="68" spans="3:4">
      <c r="C68">
        <v>1</v>
      </c>
      <c r="D68">
        <v>1</v>
      </c>
    </row>
    <row r="69" spans="3:4">
      <c r="C69">
        <v>2</v>
      </c>
      <c r="D69">
        <v>10</v>
      </c>
    </row>
    <row r="70" spans="3:4">
      <c r="C70">
        <v>3</v>
      </c>
      <c r="D70">
        <v>20</v>
      </c>
    </row>
    <row r="71" spans="3:4">
      <c r="C71">
        <v>4</v>
      </c>
      <c r="D71">
        <v>31</v>
      </c>
    </row>
    <row r="72" spans="3:4">
      <c r="C72">
        <v>5</v>
      </c>
      <c r="D72">
        <v>43</v>
      </c>
    </row>
    <row r="73" spans="3:4">
      <c r="C73">
        <v>6</v>
      </c>
      <c r="D73">
        <v>56</v>
      </c>
    </row>
    <row r="74" spans="3:4">
      <c r="C74">
        <v>7</v>
      </c>
      <c r="D74">
        <v>63</v>
      </c>
    </row>
    <row r="75" spans="3:4">
      <c r="C75">
        <v>8</v>
      </c>
      <c r="D75">
        <v>70</v>
      </c>
    </row>
    <row r="76" spans="3:4">
      <c r="C76">
        <v>9</v>
      </c>
      <c r="D76">
        <v>84</v>
      </c>
    </row>
    <row r="77" spans="3:4">
      <c r="C77">
        <v>10</v>
      </c>
      <c r="D77">
        <v>100</v>
      </c>
    </row>
    <row r="78" spans="3:4">
      <c r="C78">
        <v>11</v>
      </c>
      <c r="D78">
        <v>114</v>
      </c>
    </row>
    <row r="79" spans="3:4">
      <c r="C79">
        <v>12</v>
      </c>
      <c r="D79">
        <v>131</v>
      </c>
    </row>
    <row r="80" spans="3:4">
      <c r="C80">
        <v>13</v>
      </c>
      <c r="D80">
        <v>145</v>
      </c>
    </row>
    <row r="81" spans="3:4">
      <c r="C81">
        <v>14</v>
      </c>
      <c r="D81">
        <v>154</v>
      </c>
    </row>
    <row r="82" spans="3:4">
      <c r="C82">
        <v>15</v>
      </c>
      <c r="D82">
        <v>166</v>
      </c>
    </row>
    <row r="83" spans="3:4">
      <c r="C83">
        <v>16</v>
      </c>
      <c r="D83">
        <v>185</v>
      </c>
    </row>
    <row r="84" spans="3:4">
      <c r="C84">
        <v>17</v>
      </c>
      <c r="D84">
        <v>189</v>
      </c>
    </row>
    <row r="85" spans="3:4">
      <c r="C85">
        <v>18</v>
      </c>
      <c r="D85">
        <v>199</v>
      </c>
    </row>
    <row r="86" spans="3:4">
      <c r="C86">
        <v>19</v>
      </c>
      <c r="D86">
        <v>217</v>
      </c>
    </row>
    <row r="87" spans="3:4">
      <c r="C87">
        <v>20</v>
      </c>
      <c r="D87">
        <v>233</v>
      </c>
    </row>
    <row r="88" spans="3:4">
      <c r="C88">
        <v>21</v>
      </c>
      <c r="D88">
        <v>239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2:K90"/>
  <sheetViews>
    <sheetView topLeftCell="A74" workbookViewId="0">
      <selection activeCell="C91" sqref="C91"/>
    </sheetView>
  </sheetViews>
  <sheetFormatPr defaultRowHeight="15"/>
  <cols>
    <col min="3" max="3" width="22.5703125" customWidth="1"/>
    <col min="5" max="5" width="22.28515625" customWidth="1"/>
    <col min="7" max="7" width="12.7109375" customWidth="1"/>
    <col min="9" max="9" width="19.28515625" customWidth="1"/>
    <col min="10" max="10" width="8.5703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230</v>
      </c>
      <c r="D3" s="1">
        <v>5</v>
      </c>
      <c r="E3" s="1">
        <v>14</v>
      </c>
      <c r="F3" s="1">
        <v>0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3</v>
      </c>
      <c r="D4" s="1">
        <v>1</v>
      </c>
      <c r="E4" s="1">
        <v>470</v>
      </c>
      <c r="F4" s="1">
        <v>0</v>
      </c>
      <c r="G4" s="1">
        <v>0</v>
      </c>
      <c r="H4" s="1">
        <v>0</v>
      </c>
      <c r="I4" s="2">
        <v>40</v>
      </c>
      <c r="J4" s="1">
        <v>0</v>
      </c>
      <c r="K4" t="s">
        <v>35</v>
      </c>
    </row>
    <row r="5" spans="2:11">
      <c r="B5" s="1" t="s">
        <v>8</v>
      </c>
      <c r="C5" s="1">
        <f>C3+C4</f>
        <v>233</v>
      </c>
      <c r="D5" s="1">
        <f>D3+D4</f>
        <v>6</v>
      </c>
      <c r="E5" s="1">
        <f>E3+E4</f>
        <v>484</v>
      </c>
      <c r="F5" s="1">
        <f>F3+F4</f>
        <v>0</v>
      </c>
      <c r="G5" s="1">
        <v>0</v>
      </c>
      <c r="H5" s="1">
        <v>0</v>
      </c>
      <c r="I5" s="2">
        <f>I3+I4</f>
        <v>40</v>
      </c>
      <c r="J5" s="1">
        <f>J3+J4</f>
        <v>0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133</v>
      </c>
      <c r="D9" s="2">
        <v>2</v>
      </c>
      <c r="E9" s="1">
        <v>78</v>
      </c>
      <c r="F9" s="1">
        <v>0</v>
      </c>
    </row>
    <row r="10" spans="2:11">
      <c r="B10" s="1" t="s">
        <v>31</v>
      </c>
      <c r="C10" s="2">
        <v>15</v>
      </c>
      <c r="D10" s="2">
        <v>2</v>
      </c>
      <c r="E10" s="1">
        <v>70</v>
      </c>
      <c r="F10" s="1">
        <v>4</v>
      </c>
    </row>
    <row r="11" spans="2:11">
      <c r="B11" s="1" t="s">
        <v>8</v>
      </c>
      <c r="C11" s="2">
        <f>C9+C10</f>
        <v>148</v>
      </c>
      <c r="D11" s="2">
        <f>D9+D10</f>
        <v>4</v>
      </c>
      <c r="E11" s="1">
        <f>E9+E10</f>
        <v>148</v>
      </c>
      <c r="F11" s="1">
        <f>F9+F10</f>
        <v>4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6" t="s">
        <v>8</v>
      </c>
      <c r="C15" s="7">
        <v>21</v>
      </c>
      <c r="D15" s="7">
        <v>5</v>
      </c>
      <c r="E15" s="8">
        <v>12</v>
      </c>
      <c r="F15" s="6">
        <v>0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3</v>
      </c>
      <c r="D19" s="1">
        <v>0</v>
      </c>
      <c r="E19" s="1">
        <v>3</v>
      </c>
      <c r="F19" s="1">
        <v>0</v>
      </c>
    </row>
    <row r="20" spans="2:6">
      <c r="B20" s="2" t="s">
        <v>7</v>
      </c>
      <c r="C20" s="2">
        <v>9</v>
      </c>
      <c r="D20" s="1">
        <v>0</v>
      </c>
      <c r="E20" s="1">
        <v>0</v>
      </c>
      <c r="F20" s="1">
        <v>0</v>
      </c>
    </row>
    <row r="21" spans="2:6">
      <c r="B21" s="2" t="s">
        <v>8</v>
      </c>
      <c r="C21" s="2">
        <f>C19+C20</f>
        <v>12</v>
      </c>
      <c r="D21" s="1">
        <f>D19+D20</f>
        <v>0</v>
      </c>
      <c r="E21" s="1">
        <f>E19+E20</f>
        <v>3</v>
      </c>
      <c r="F21" s="1">
        <f>F19+G22</f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10</v>
      </c>
      <c r="D25" s="1">
        <v>1</v>
      </c>
      <c r="E25" s="1">
        <v>8</v>
      </c>
      <c r="F25" s="1">
        <v>1</v>
      </c>
    </row>
    <row r="26" spans="2:6">
      <c r="B26" s="2" t="s">
        <v>7</v>
      </c>
      <c r="C26" s="2">
        <v>0</v>
      </c>
      <c r="D26" s="1">
        <v>-1</v>
      </c>
      <c r="E26" s="1">
        <v>2</v>
      </c>
      <c r="F26" s="1">
        <v>0</v>
      </c>
    </row>
    <row r="27" spans="2:6">
      <c r="B27" s="2" t="s">
        <v>8</v>
      </c>
      <c r="C27" s="2">
        <f>C25+C26</f>
        <v>10</v>
      </c>
      <c r="D27" s="1">
        <f>D25+D26</f>
        <v>0</v>
      </c>
      <c r="E27" s="1">
        <f>E25+E26</f>
        <v>10</v>
      </c>
      <c r="F27" s="1">
        <f>F25+F26</f>
        <v>1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91</v>
      </c>
      <c r="E32" s="1">
        <v>2</v>
      </c>
    </row>
    <row r="33" spans="3:6">
      <c r="C33" s="1" t="s">
        <v>26</v>
      </c>
      <c r="D33" s="1">
        <v>29</v>
      </c>
      <c r="E33" s="1">
        <v>0</v>
      </c>
    </row>
    <row r="34" spans="3:6">
      <c r="C34" s="1" t="s">
        <v>18</v>
      </c>
      <c r="D34" s="1">
        <v>12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96</v>
      </c>
      <c r="E36" s="1">
        <v>3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5" t="s">
        <v>24</v>
      </c>
      <c r="D39" s="5">
        <v>0</v>
      </c>
      <c r="E39" s="5">
        <v>0</v>
      </c>
    </row>
    <row r="40" spans="3:6">
      <c r="C40" s="1" t="s">
        <v>8</v>
      </c>
      <c r="D40" s="1">
        <f>D32+D33+D34+D35+D36+D37+D38+D39</f>
        <v>228</v>
      </c>
      <c r="E40" s="1">
        <f>E32+E33+E34+E35+E36+E37+E38+E39</f>
        <v>5</v>
      </c>
      <c r="F40" t="s">
        <v>46</v>
      </c>
    </row>
    <row r="43" spans="3:6">
      <c r="C43" s="9" t="s">
        <v>32</v>
      </c>
      <c r="D43" s="9" t="s">
        <v>33</v>
      </c>
    </row>
    <row r="44" spans="3:6">
      <c r="C44">
        <v>1</v>
      </c>
      <c r="D44">
        <v>1</v>
      </c>
    </row>
    <row r="45" spans="3:6">
      <c r="C45">
        <v>2</v>
      </c>
      <c r="D45">
        <v>9</v>
      </c>
    </row>
    <row r="46" spans="3:6">
      <c r="C46">
        <v>3</v>
      </c>
      <c r="D46">
        <v>10</v>
      </c>
    </row>
    <row r="47" spans="3:6">
      <c r="C47">
        <v>4</v>
      </c>
      <c r="D47">
        <v>11</v>
      </c>
    </row>
    <row r="48" spans="3:6">
      <c r="C48">
        <v>5</v>
      </c>
      <c r="D48">
        <v>12</v>
      </c>
    </row>
    <row r="49" spans="3:5">
      <c r="C49">
        <v>6</v>
      </c>
      <c r="D49">
        <v>13</v>
      </c>
    </row>
    <row r="50" spans="3:5">
      <c r="C50">
        <v>7</v>
      </c>
      <c r="D50">
        <v>7</v>
      </c>
    </row>
    <row r="51" spans="3:5">
      <c r="C51">
        <v>8</v>
      </c>
      <c r="D51">
        <v>7</v>
      </c>
    </row>
    <row r="52" spans="3:5">
      <c r="C52">
        <v>9</v>
      </c>
      <c r="D52">
        <v>14</v>
      </c>
    </row>
    <row r="53" spans="3:5">
      <c r="C53">
        <v>10</v>
      </c>
      <c r="D53">
        <v>16</v>
      </c>
    </row>
    <row r="54" spans="3:5">
      <c r="C54">
        <v>11</v>
      </c>
      <c r="D54">
        <v>14</v>
      </c>
    </row>
    <row r="55" spans="3:5">
      <c r="C55">
        <v>12</v>
      </c>
      <c r="D55">
        <v>14</v>
      </c>
    </row>
    <row r="56" spans="3:5">
      <c r="C56">
        <v>13</v>
      </c>
      <c r="D56">
        <v>14</v>
      </c>
    </row>
    <row r="57" spans="3:5">
      <c r="C57">
        <v>14</v>
      </c>
      <c r="D57">
        <v>9</v>
      </c>
      <c r="E57" t="s">
        <v>47</v>
      </c>
    </row>
    <row r="58" spans="3:5">
      <c r="C58">
        <v>15</v>
      </c>
      <c r="D58">
        <v>12</v>
      </c>
    </row>
    <row r="59" spans="3:5">
      <c r="C59">
        <v>16</v>
      </c>
      <c r="D59">
        <v>18</v>
      </c>
    </row>
    <row r="60" spans="3:5">
      <c r="C60">
        <v>17</v>
      </c>
      <c r="D60">
        <v>4</v>
      </c>
      <c r="E60" t="s">
        <v>48</v>
      </c>
    </row>
    <row r="61" spans="3:5">
      <c r="C61">
        <v>18</v>
      </c>
      <c r="D61">
        <v>10</v>
      </c>
    </row>
    <row r="62" spans="3:5">
      <c r="C62">
        <v>19</v>
      </c>
      <c r="D62">
        <v>18</v>
      </c>
    </row>
    <row r="63" spans="3:5">
      <c r="C63">
        <v>20</v>
      </c>
      <c r="D63">
        <v>15</v>
      </c>
    </row>
    <row r="64" spans="3:5">
      <c r="C64">
        <v>21</v>
      </c>
      <c r="D64">
        <v>6</v>
      </c>
      <c r="E64" t="s">
        <v>49</v>
      </c>
    </row>
    <row r="65" spans="3:5">
      <c r="C65">
        <v>22</v>
      </c>
      <c r="D65">
        <v>5</v>
      </c>
      <c r="E65" t="s">
        <v>50</v>
      </c>
    </row>
    <row r="68" spans="3:5">
      <c r="C68" s="9" t="s">
        <v>32</v>
      </c>
      <c r="D68" s="9" t="s">
        <v>33</v>
      </c>
    </row>
    <row r="69" spans="3:5">
      <c r="C69">
        <v>1</v>
      </c>
      <c r="D69">
        <v>1</v>
      </c>
    </row>
    <row r="70" spans="3:5">
      <c r="C70">
        <v>2</v>
      </c>
      <c r="D70">
        <v>10</v>
      </c>
    </row>
    <row r="71" spans="3:5">
      <c r="C71">
        <v>3</v>
      </c>
      <c r="D71">
        <v>20</v>
      </c>
    </row>
    <row r="72" spans="3:5">
      <c r="C72">
        <v>4</v>
      </c>
      <c r="D72">
        <v>31</v>
      </c>
    </row>
    <row r="73" spans="3:5">
      <c r="C73">
        <v>5</v>
      </c>
      <c r="D73">
        <v>43</v>
      </c>
    </row>
    <row r="74" spans="3:5">
      <c r="C74">
        <v>6</v>
      </c>
      <c r="D74">
        <v>56</v>
      </c>
    </row>
    <row r="75" spans="3:5">
      <c r="C75">
        <v>7</v>
      </c>
      <c r="D75">
        <v>63</v>
      </c>
    </row>
    <row r="76" spans="3:5">
      <c r="C76">
        <v>8</v>
      </c>
      <c r="D76">
        <v>70</v>
      </c>
    </row>
    <row r="77" spans="3:5">
      <c r="C77">
        <v>9</v>
      </c>
      <c r="D77">
        <v>84</v>
      </c>
    </row>
    <row r="78" spans="3:5">
      <c r="C78">
        <v>10</v>
      </c>
      <c r="D78">
        <v>100</v>
      </c>
    </row>
    <row r="79" spans="3:5">
      <c r="C79">
        <v>11</v>
      </c>
      <c r="D79">
        <v>114</v>
      </c>
    </row>
    <row r="80" spans="3:5">
      <c r="C80">
        <v>12</v>
      </c>
      <c r="D80">
        <v>131</v>
      </c>
    </row>
    <row r="81" spans="3:4">
      <c r="C81">
        <v>13</v>
      </c>
      <c r="D81">
        <v>145</v>
      </c>
    </row>
    <row r="82" spans="3:4">
      <c r="C82">
        <v>14</v>
      </c>
      <c r="D82">
        <v>154</v>
      </c>
    </row>
    <row r="83" spans="3:4">
      <c r="C83">
        <v>15</v>
      </c>
      <c r="D83">
        <v>166</v>
      </c>
    </row>
    <row r="84" spans="3:4">
      <c r="C84">
        <v>16</v>
      </c>
      <c r="D84">
        <v>185</v>
      </c>
    </row>
    <row r="85" spans="3:4">
      <c r="C85">
        <v>17</v>
      </c>
      <c r="D85">
        <v>189</v>
      </c>
    </row>
    <row r="86" spans="3:4">
      <c r="C86">
        <v>18</v>
      </c>
      <c r="D86">
        <v>199</v>
      </c>
    </row>
    <row r="87" spans="3:4">
      <c r="C87">
        <v>19</v>
      </c>
      <c r="D87">
        <v>217</v>
      </c>
    </row>
    <row r="88" spans="3:4">
      <c r="C88">
        <v>20</v>
      </c>
      <c r="D88">
        <v>233</v>
      </c>
    </row>
    <row r="89" spans="3:4">
      <c r="C89">
        <v>21</v>
      </c>
      <c r="D89">
        <v>239</v>
      </c>
    </row>
    <row r="90" spans="3:4">
      <c r="C90">
        <v>22</v>
      </c>
      <c r="D90">
        <v>244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K101"/>
  <sheetViews>
    <sheetView workbookViewId="0">
      <selection activeCell="E11" sqref="E11"/>
    </sheetView>
  </sheetViews>
  <sheetFormatPr defaultRowHeight="15"/>
  <cols>
    <col min="3" max="3" width="23.5703125" customWidth="1"/>
    <col min="4" max="4" width="10.85546875" customWidth="1"/>
    <col min="5" max="5" width="23.140625" customWidth="1"/>
    <col min="7" max="7" width="13.42578125" customWidth="1"/>
    <col min="9" max="9" width="19.5703125" customWidth="1"/>
  </cols>
  <sheetData>
    <row r="2" spans="2:11"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2" t="s">
        <v>4</v>
      </c>
      <c r="J2" s="1" t="s">
        <v>1</v>
      </c>
    </row>
    <row r="3" spans="2:11">
      <c r="B3" s="1" t="s">
        <v>5</v>
      </c>
      <c r="C3" s="1">
        <v>245</v>
      </c>
      <c r="D3" s="1">
        <v>15</v>
      </c>
      <c r="E3" s="1">
        <v>15</v>
      </c>
      <c r="F3" s="1">
        <v>1</v>
      </c>
      <c r="G3" s="1">
        <v>0</v>
      </c>
      <c r="H3" s="1">
        <v>0</v>
      </c>
      <c r="I3" s="2">
        <v>0</v>
      </c>
      <c r="J3" s="1">
        <v>0</v>
      </c>
    </row>
    <row r="4" spans="2:11">
      <c r="B4" s="1" t="s">
        <v>34</v>
      </c>
      <c r="C4" s="1">
        <v>2</v>
      </c>
      <c r="D4" s="1">
        <v>-1</v>
      </c>
      <c r="E4" s="1">
        <v>470</v>
      </c>
      <c r="F4" s="1">
        <v>0</v>
      </c>
      <c r="G4" s="1">
        <v>0</v>
      </c>
      <c r="H4" s="1">
        <v>0</v>
      </c>
      <c r="I4" s="2">
        <v>40</v>
      </c>
      <c r="J4" s="1">
        <v>0</v>
      </c>
      <c r="K4" t="s">
        <v>35</v>
      </c>
    </row>
    <row r="5" spans="2:11">
      <c r="B5" s="1" t="s">
        <v>8</v>
      </c>
      <c r="C5" s="1">
        <f>C3+C4</f>
        <v>247</v>
      </c>
      <c r="D5" s="1">
        <f>D3+D4</f>
        <v>14</v>
      </c>
      <c r="E5" s="1">
        <f>E3+E4</f>
        <v>485</v>
      </c>
      <c r="F5" s="1">
        <f>F3+F4</f>
        <v>1</v>
      </c>
      <c r="G5" s="1">
        <v>0</v>
      </c>
      <c r="H5" s="1">
        <v>0</v>
      </c>
      <c r="I5" s="2">
        <f>I3+I4</f>
        <v>40</v>
      </c>
      <c r="J5" s="1">
        <f>J3+J4</f>
        <v>0</v>
      </c>
    </row>
    <row r="8" spans="2:11">
      <c r="C8" s="3" t="s">
        <v>29</v>
      </c>
      <c r="D8" s="2" t="s">
        <v>1</v>
      </c>
      <c r="E8" s="1" t="s">
        <v>30</v>
      </c>
      <c r="F8" s="1" t="s">
        <v>1</v>
      </c>
    </row>
    <row r="9" spans="2:11">
      <c r="B9" s="1" t="s">
        <v>5</v>
      </c>
      <c r="C9" s="2">
        <v>138</v>
      </c>
      <c r="D9" s="2">
        <v>5</v>
      </c>
      <c r="E9" s="1">
        <v>84</v>
      </c>
      <c r="F9" s="1">
        <v>6</v>
      </c>
    </row>
    <row r="10" spans="2:11">
      <c r="B10" s="1" t="s">
        <v>31</v>
      </c>
      <c r="C10" s="2">
        <v>14</v>
      </c>
      <c r="D10" s="2">
        <v>-1</v>
      </c>
      <c r="E10" s="1">
        <v>68</v>
      </c>
      <c r="F10" s="1">
        <v>-2</v>
      </c>
    </row>
    <row r="11" spans="2:11">
      <c r="B11" s="1" t="s">
        <v>8</v>
      </c>
      <c r="C11" s="2">
        <f>C9+C10</f>
        <v>152</v>
      </c>
      <c r="D11" s="2">
        <f>D9+D10</f>
        <v>4</v>
      </c>
      <c r="E11" s="1">
        <f>E9+E10</f>
        <v>152</v>
      </c>
      <c r="F11" s="1">
        <f>F9+F10</f>
        <v>4</v>
      </c>
    </row>
    <row r="14" spans="2:11">
      <c r="C14" s="5" t="s">
        <v>40</v>
      </c>
      <c r="D14" s="5" t="s">
        <v>1</v>
      </c>
      <c r="E14" s="3" t="s">
        <v>11</v>
      </c>
      <c r="F14" s="5" t="s">
        <v>1</v>
      </c>
    </row>
    <row r="15" spans="2:11">
      <c r="B15" s="1" t="s">
        <v>8</v>
      </c>
      <c r="C15" s="4">
        <v>24</v>
      </c>
      <c r="D15" s="4">
        <v>3</v>
      </c>
      <c r="E15" s="2">
        <v>13</v>
      </c>
      <c r="F15" s="1">
        <v>1</v>
      </c>
    </row>
    <row r="18" spans="2:6">
      <c r="C18" s="2" t="s">
        <v>12</v>
      </c>
      <c r="D18" s="1" t="s">
        <v>1</v>
      </c>
      <c r="E18" s="1" t="s">
        <v>25</v>
      </c>
      <c r="F18" s="1" t="s">
        <v>1</v>
      </c>
    </row>
    <row r="19" spans="2:6">
      <c r="B19" s="2" t="s">
        <v>5</v>
      </c>
      <c r="C19" s="2">
        <v>3</v>
      </c>
      <c r="D19" s="1">
        <v>0</v>
      </c>
      <c r="E19" s="1">
        <v>3</v>
      </c>
      <c r="F19" s="1">
        <v>0</v>
      </c>
    </row>
    <row r="20" spans="2:6">
      <c r="B20" s="2" t="s">
        <v>7</v>
      </c>
      <c r="C20" s="2">
        <v>10</v>
      </c>
      <c r="D20" s="1">
        <v>1</v>
      </c>
      <c r="E20" s="1">
        <v>0</v>
      </c>
      <c r="F20" s="1">
        <v>0</v>
      </c>
    </row>
    <row r="21" spans="2:6">
      <c r="B21" s="2" t="s">
        <v>8</v>
      </c>
      <c r="C21" s="2">
        <f>C19+C20</f>
        <v>13</v>
      </c>
      <c r="D21" s="1">
        <f>D19+D20</f>
        <v>1</v>
      </c>
      <c r="E21" s="1">
        <f>E19+E20</f>
        <v>3</v>
      </c>
      <c r="F21" s="1">
        <f>F19+G22</f>
        <v>0</v>
      </c>
    </row>
    <row r="24" spans="2:6">
      <c r="C24" s="2" t="s">
        <v>38</v>
      </c>
      <c r="D24" s="1" t="s">
        <v>1</v>
      </c>
      <c r="E24" s="1" t="s">
        <v>39</v>
      </c>
      <c r="F24" s="1" t="s">
        <v>1</v>
      </c>
    </row>
    <row r="25" spans="2:6">
      <c r="B25" s="2" t="s">
        <v>5</v>
      </c>
      <c r="C25" s="2">
        <v>11</v>
      </c>
      <c r="D25" s="1">
        <v>1</v>
      </c>
      <c r="E25" s="1">
        <v>8</v>
      </c>
      <c r="F25" s="1">
        <v>0</v>
      </c>
    </row>
    <row r="26" spans="2:6">
      <c r="B26" s="2" t="s">
        <v>7</v>
      </c>
      <c r="C26" s="2">
        <v>2</v>
      </c>
      <c r="D26" s="1">
        <v>2</v>
      </c>
      <c r="E26" s="1">
        <v>3</v>
      </c>
      <c r="F26" s="1">
        <v>1</v>
      </c>
    </row>
    <row r="27" spans="2:6">
      <c r="B27" s="2" t="s">
        <v>8</v>
      </c>
      <c r="C27" s="2">
        <f>C25+C26</f>
        <v>13</v>
      </c>
      <c r="D27" s="1">
        <f>D25+D26</f>
        <v>3</v>
      </c>
      <c r="E27" s="1">
        <f>E25+E26</f>
        <v>11</v>
      </c>
      <c r="F27" s="1">
        <f>F25+F26</f>
        <v>1</v>
      </c>
    </row>
    <row r="30" spans="2:6">
      <c r="C30" s="87" t="s">
        <v>14</v>
      </c>
      <c r="D30" s="87"/>
      <c r="E30" s="87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93</v>
      </c>
      <c r="E32" s="1">
        <v>2</v>
      </c>
    </row>
    <row r="33" spans="3:6">
      <c r="C33" s="1" t="s">
        <v>26</v>
      </c>
      <c r="D33" s="1">
        <v>30</v>
      </c>
      <c r="E33" s="1">
        <v>1</v>
      </c>
    </row>
    <row r="34" spans="3:6">
      <c r="C34" s="1" t="s">
        <v>18</v>
      </c>
      <c r="D34" s="1">
        <v>13</v>
      </c>
      <c r="E34" s="1">
        <v>1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107</v>
      </c>
      <c r="E36" s="1">
        <v>11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5" t="s">
        <v>24</v>
      </c>
      <c r="D39" s="5">
        <v>0</v>
      </c>
      <c r="E39" s="5">
        <v>0</v>
      </c>
    </row>
    <row r="40" spans="3:6">
      <c r="C40" s="1" t="s">
        <v>8</v>
      </c>
      <c r="D40" s="1">
        <f>D32+D33+D34+D35+D36+D37+D38+D39</f>
        <v>243</v>
      </c>
      <c r="E40" s="1">
        <f>E32+E33+E34+E35+E36+E37+E38+E39</f>
        <v>15</v>
      </c>
      <c r="F40" t="s">
        <v>46</v>
      </c>
    </row>
    <row r="43" spans="3:6">
      <c r="C43" s="9" t="s">
        <v>32</v>
      </c>
      <c r="D43" s="9" t="s">
        <v>33</v>
      </c>
    </row>
    <row r="44" spans="3:6">
      <c r="C44">
        <v>1</v>
      </c>
      <c r="D44">
        <v>1</v>
      </c>
    </row>
    <row r="45" spans="3:6">
      <c r="C45">
        <v>2</v>
      </c>
      <c r="D45">
        <v>9</v>
      </c>
    </row>
    <row r="46" spans="3:6">
      <c r="C46">
        <v>3</v>
      </c>
      <c r="D46">
        <v>10</v>
      </c>
    </row>
    <row r="47" spans="3:6">
      <c r="C47">
        <v>4</v>
      </c>
      <c r="D47">
        <v>11</v>
      </c>
    </row>
    <row r="48" spans="3:6">
      <c r="C48">
        <v>5</v>
      </c>
      <c r="D48">
        <v>12</v>
      </c>
    </row>
    <row r="49" spans="3:5">
      <c r="C49">
        <v>6</v>
      </c>
      <c r="D49">
        <v>13</v>
      </c>
    </row>
    <row r="50" spans="3:5">
      <c r="C50">
        <v>7</v>
      </c>
      <c r="D50">
        <v>7</v>
      </c>
    </row>
    <row r="51" spans="3:5">
      <c r="C51">
        <v>8</v>
      </c>
      <c r="D51">
        <v>7</v>
      </c>
    </row>
    <row r="52" spans="3:5">
      <c r="C52">
        <v>9</v>
      </c>
      <c r="D52">
        <v>14</v>
      </c>
    </row>
    <row r="53" spans="3:5">
      <c r="C53">
        <v>10</v>
      </c>
      <c r="D53">
        <v>16</v>
      </c>
    </row>
    <row r="54" spans="3:5">
      <c r="C54">
        <v>11</v>
      </c>
      <c r="D54">
        <v>14</v>
      </c>
    </row>
    <row r="55" spans="3:5">
      <c r="C55">
        <v>12</v>
      </c>
      <c r="D55">
        <v>14</v>
      </c>
    </row>
    <row r="56" spans="3:5">
      <c r="C56">
        <v>13</v>
      </c>
      <c r="D56">
        <v>14</v>
      </c>
    </row>
    <row r="57" spans="3:5">
      <c r="C57">
        <v>14</v>
      </c>
      <c r="D57">
        <v>9</v>
      </c>
      <c r="E57" t="s">
        <v>47</v>
      </c>
    </row>
    <row r="58" spans="3:5">
      <c r="C58">
        <v>15</v>
      </c>
      <c r="D58">
        <v>12</v>
      </c>
    </row>
    <row r="59" spans="3:5">
      <c r="C59">
        <v>16</v>
      </c>
      <c r="D59">
        <v>18</v>
      </c>
    </row>
    <row r="60" spans="3:5">
      <c r="C60">
        <v>17</v>
      </c>
      <c r="D60">
        <v>4</v>
      </c>
      <c r="E60" t="s">
        <v>48</v>
      </c>
    </row>
    <row r="61" spans="3:5">
      <c r="C61">
        <v>18</v>
      </c>
      <c r="D61">
        <v>10</v>
      </c>
    </row>
    <row r="62" spans="3:5">
      <c r="C62">
        <v>19</v>
      </c>
      <c r="D62">
        <v>18</v>
      </c>
    </row>
    <row r="63" spans="3:5">
      <c r="C63">
        <v>20</v>
      </c>
      <c r="D63">
        <v>15</v>
      </c>
    </row>
    <row r="64" spans="3:5">
      <c r="C64">
        <v>21</v>
      </c>
      <c r="D64">
        <v>6</v>
      </c>
      <c r="E64" t="s">
        <v>49</v>
      </c>
    </row>
    <row r="65" spans="3:5">
      <c r="C65">
        <v>22</v>
      </c>
      <c r="D65">
        <v>5</v>
      </c>
      <c r="E65" t="s">
        <v>50</v>
      </c>
    </row>
    <row r="66" spans="3:5">
      <c r="C66">
        <v>23</v>
      </c>
      <c r="D66">
        <v>15</v>
      </c>
    </row>
    <row r="69" spans="3:5">
      <c r="C69" s="9" t="s">
        <v>32</v>
      </c>
      <c r="D69" s="9" t="s">
        <v>33</v>
      </c>
    </row>
    <row r="70" spans="3:5">
      <c r="C70">
        <v>1</v>
      </c>
      <c r="D70">
        <v>1</v>
      </c>
    </row>
    <row r="71" spans="3:5">
      <c r="C71">
        <v>2</v>
      </c>
      <c r="D71">
        <v>10</v>
      </c>
    </row>
    <row r="72" spans="3:5">
      <c r="C72">
        <v>3</v>
      </c>
      <c r="D72">
        <v>20</v>
      </c>
    </row>
    <row r="73" spans="3:5">
      <c r="C73">
        <v>4</v>
      </c>
      <c r="D73">
        <v>31</v>
      </c>
    </row>
    <row r="74" spans="3:5">
      <c r="C74">
        <v>5</v>
      </c>
      <c r="D74">
        <v>43</v>
      </c>
    </row>
    <row r="75" spans="3:5">
      <c r="C75">
        <v>6</v>
      </c>
      <c r="D75">
        <v>56</v>
      </c>
    </row>
    <row r="76" spans="3:5">
      <c r="C76">
        <v>7</v>
      </c>
      <c r="D76">
        <v>63</v>
      </c>
    </row>
    <row r="77" spans="3:5">
      <c r="C77">
        <v>8</v>
      </c>
      <c r="D77">
        <v>70</v>
      </c>
    </row>
    <row r="78" spans="3:5">
      <c r="C78">
        <v>9</v>
      </c>
      <c r="D78">
        <v>84</v>
      </c>
    </row>
    <row r="79" spans="3:5">
      <c r="C79">
        <v>10</v>
      </c>
      <c r="D79">
        <v>100</v>
      </c>
    </row>
    <row r="80" spans="3:5">
      <c r="C80">
        <v>11</v>
      </c>
      <c r="D80">
        <v>114</v>
      </c>
    </row>
    <row r="81" spans="3:4">
      <c r="C81">
        <v>12</v>
      </c>
      <c r="D81">
        <v>131</v>
      </c>
    </row>
    <row r="82" spans="3:4">
      <c r="C82">
        <v>13</v>
      </c>
      <c r="D82">
        <v>145</v>
      </c>
    </row>
    <row r="83" spans="3:4">
      <c r="C83">
        <v>14</v>
      </c>
      <c r="D83">
        <v>154</v>
      </c>
    </row>
    <row r="84" spans="3:4">
      <c r="C84">
        <v>15</v>
      </c>
      <c r="D84">
        <v>166</v>
      </c>
    </row>
    <row r="85" spans="3:4">
      <c r="C85">
        <v>16</v>
      </c>
      <c r="D85">
        <v>185</v>
      </c>
    </row>
    <row r="86" spans="3:4">
      <c r="C86">
        <v>17</v>
      </c>
      <c r="D86">
        <v>189</v>
      </c>
    </row>
    <row r="87" spans="3:4">
      <c r="C87">
        <v>18</v>
      </c>
      <c r="D87">
        <v>199</v>
      </c>
    </row>
    <row r="88" spans="3:4">
      <c r="C88">
        <v>19</v>
      </c>
      <c r="D88">
        <v>217</v>
      </c>
    </row>
    <row r="89" spans="3:4">
      <c r="C89">
        <v>20</v>
      </c>
      <c r="D89">
        <v>233</v>
      </c>
    </row>
    <row r="90" spans="3:4">
      <c r="C90">
        <v>21</v>
      </c>
      <c r="D90">
        <v>239</v>
      </c>
    </row>
    <row r="91" spans="3:4">
      <c r="C91">
        <v>22</v>
      </c>
      <c r="D91">
        <v>244</v>
      </c>
    </row>
    <row r="92" spans="3:4">
      <c r="C92">
        <v>23</v>
      </c>
      <c r="D92">
        <v>260</v>
      </c>
    </row>
    <row r="95" spans="3:4">
      <c r="C95" s="10" t="s">
        <v>51</v>
      </c>
    </row>
    <row r="96" spans="3:4">
      <c r="C96" s="11">
        <f>3/7</f>
        <v>0.42857142857142855</v>
      </c>
      <c r="D96" t="s">
        <v>52</v>
      </c>
    </row>
    <row r="97" spans="3:5">
      <c r="C97" s="11">
        <f>5/23</f>
        <v>0.21739130434782608</v>
      </c>
      <c r="D97" t="s">
        <v>53</v>
      </c>
    </row>
    <row r="98" spans="3:5">
      <c r="C98">
        <v>0</v>
      </c>
      <c r="D98" t="s">
        <v>54</v>
      </c>
      <c r="E98" t="s">
        <v>55</v>
      </c>
    </row>
    <row r="99" spans="3:5">
      <c r="C99">
        <f>0/31</f>
        <v>0</v>
      </c>
      <c r="D99" t="s">
        <v>56</v>
      </c>
    </row>
    <row r="100" spans="3:5">
      <c r="C100" s="11">
        <f>1/10</f>
        <v>0.1</v>
      </c>
      <c r="D100" t="s">
        <v>57</v>
      </c>
    </row>
    <row r="101" spans="3:5">
      <c r="C101" s="11">
        <f>2/16</f>
        <v>0.125</v>
      </c>
      <c r="D101" t="s">
        <v>58</v>
      </c>
    </row>
  </sheetData>
  <mergeCells count="1">
    <mergeCell ref="C30:E3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K103"/>
  <sheetViews>
    <sheetView topLeftCell="A9" workbookViewId="0">
      <selection activeCell="I26" sqref="I26"/>
    </sheetView>
  </sheetViews>
  <sheetFormatPr defaultRowHeight="15"/>
  <cols>
    <col min="3" max="3" width="22.140625" customWidth="1"/>
    <col min="5" max="5" width="22.28515625" customWidth="1"/>
    <col min="7" max="7" width="13.5703125" customWidth="1"/>
    <col min="9" max="9" width="19.7109375" customWidth="1"/>
  </cols>
  <sheetData>
    <row r="2" spans="2:11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1">
      <c r="B3" s="1" t="s">
        <v>5</v>
      </c>
      <c r="C3" s="1">
        <v>260</v>
      </c>
      <c r="D3" s="1">
        <v>15</v>
      </c>
      <c r="E3" s="1">
        <v>16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1">
      <c r="B4" s="1" t="s">
        <v>34</v>
      </c>
      <c r="C4" s="1">
        <v>2</v>
      </c>
      <c r="D4" s="1">
        <v>0</v>
      </c>
      <c r="E4" s="1">
        <v>470</v>
      </c>
      <c r="F4" s="1">
        <v>0</v>
      </c>
      <c r="G4" s="1">
        <v>0</v>
      </c>
      <c r="H4" s="1">
        <v>0</v>
      </c>
      <c r="I4" s="1">
        <v>40</v>
      </c>
      <c r="J4" s="1">
        <v>0</v>
      </c>
      <c r="K4" t="s">
        <v>35</v>
      </c>
    </row>
    <row r="5" spans="2:11">
      <c r="B5" s="1" t="s">
        <v>8</v>
      </c>
      <c r="C5" s="1">
        <f t="shared" ref="C5:J5" si="0">C3+C4</f>
        <v>262</v>
      </c>
      <c r="D5" s="1">
        <f t="shared" si="0"/>
        <v>15</v>
      </c>
      <c r="E5" s="1">
        <f t="shared" si="0"/>
        <v>486</v>
      </c>
      <c r="F5" s="1">
        <f t="shared" si="0"/>
        <v>1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1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1">
      <c r="B9" s="1" t="s">
        <v>5</v>
      </c>
      <c r="C9" s="1">
        <v>147</v>
      </c>
      <c r="D9" s="1">
        <v>9</v>
      </c>
      <c r="E9" s="1">
        <v>87</v>
      </c>
      <c r="F9" s="1">
        <v>3</v>
      </c>
    </row>
    <row r="10" spans="2:11">
      <c r="B10" s="1" t="s">
        <v>31</v>
      </c>
      <c r="C10" s="1">
        <v>16</v>
      </c>
      <c r="D10" s="1">
        <v>2</v>
      </c>
      <c r="E10" s="1">
        <v>76</v>
      </c>
      <c r="F10" s="1">
        <v>8</v>
      </c>
    </row>
    <row r="11" spans="2:11">
      <c r="B11" s="1" t="s">
        <v>8</v>
      </c>
      <c r="C11" s="1">
        <f>C9+C10</f>
        <v>163</v>
      </c>
      <c r="D11" s="1">
        <f>D9+D10</f>
        <v>11</v>
      </c>
      <c r="E11" s="1">
        <f>E9+E10</f>
        <v>163</v>
      </c>
      <c r="F11" s="1">
        <f>F9+F10</f>
        <v>11</v>
      </c>
    </row>
    <row r="14" spans="2:11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1">
      <c r="B15" s="1" t="s">
        <v>8</v>
      </c>
      <c r="C15" s="1">
        <v>24</v>
      </c>
      <c r="D15" s="1">
        <v>0</v>
      </c>
      <c r="E15" s="1">
        <v>14</v>
      </c>
      <c r="F15" s="1">
        <v>1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4</v>
      </c>
      <c r="D19" s="1">
        <v>1</v>
      </c>
      <c r="E19" s="1">
        <v>4</v>
      </c>
      <c r="F19" s="1">
        <v>1</v>
      </c>
    </row>
    <row r="20" spans="2:6">
      <c r="B20" s="1" t="s">
        <v>7</v>
      </c>
      <c r="C20" s="1">
        <v>10</v>
      </c>
      <c r="D20" s="1">
        <v>0</v>
      </c>
      <c r="E20" s="1">
        <v>0</v>
      </c>
      <c r="F20" s="1">
        <v>0</v>
      </c>
    </row>
    <row r="21" spans="2:6">
      <c r="B21" s="1" t="s">
        <v>8</v>
      </c>
      <c r="C21" s="1">
        <f>C19+C20</f>
        <v>14</v>
      </c>
      <c r="D21" s="1">
        <f>D19+D20</f>
        <v>1</v>
      </c>
      <c r="E21" s="1">
        <f>E19+E20</f>
        <v>4</v>
      </c>
      <c r="F21" s="1">
        <f>F19+F20</f>
        <v>1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12</v>
      </c>
      <c r="D25" s="1">
        <v>1</v>
      </c>
      <c r="E25" s="1">
        <v>9</v>
      </c>
      <c r="F25" s="1">
        <v>1</v>
      </c>
    </row>
    <row r="26" spans="2:6">
      <c r="B26" s="1" t="s">
        <v>7</v>
      </c>
      <c r="C26" s="1">
        <v>2</v>
      </c>
      <c r="D26" s="1">
        <v>0</v>
      </c>
      <c r="E26" s="1">
        <v>2</v>
      </c>
      <c r="F26" s="1">
        <v>-1</v>
      </c>
    </row>
    <row r="27" spans="2:6">
      <c r="B27" s="1" t="s">
        <v>8</v>
      </c>
      <c r="C27" s="1">
        <f>C25+C26</f>
        <v>14</v>
      </c>
      <c r="D27" s="1">
        <f>D25+D26</f>
        <v>1</v>
      </c>
      <c r="E27" s="1">
        <f>E25+E26</f>
        <v>11</v>
      </c>
      <c r="F27" s="1">
        <f>F25+F26</f>
        <v>0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93</v>
      </c>
      <c r="E32" s="1">
        <v>0</v>
      </c>
    </row>
    <row r="33" spans="3:6">
      <c r="C33" s="1" t="s">
        <v>26</v>
      </c>
      <c r="D33" s="1">
        <v>30</v>
      </c>
      <c r="E33" s="1">
        <v>0</v>
      </c>
    </row>
    <row r="34" spans="3:6">
      <c r="C34" s="1" t="s">
        <v>18</v>
      </c>
      <c r="D34" s="1">
        <v>13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122</v>
      </c>
      <c r="E36" s="1">
        <v>15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1" t="s">
        <v>24</v>
      </c>
      <c r="D39" s="1">
        <v>0</v>
      </c>
      <c r="E39" s="1">
        <v>0</v>
      </c>
    </row>
    <row r="40" spans="3:6">
      <c r="C40" s="1" t="s">
        <v>8</v>
      </c>
      <c r="D40" s="1">
        <f>D32+D33+D34+D35+D36+D37+D38+D39</f>
        <v>258</v>
      </c>
      <c r="E40" s="1">
        <f>E32+E33+E34+E35+E36+E37+E38+E39</f>
        <v>15</v>
      </c>
      <c r="F40" t="s">
        <v>46</v>
      </c>
    </row>
    <row r="43" spans="3:6">
      <c r="C43" s="9" t="s">
        <v>32</v>
      </c>
      <c r="D43" s="9" t="s">
        <v>33</v>
      </c>
    </row>
    <row r="44" spans="3:6">
      <c r="C44">
        <v>1</v>
      </c>
      <c r="D44">
        <v>1</v>
      </c>
    </row>
    <row r="45" spans="3:6">
      <c r="C45">
        <v>2</v>
      </c>
      <c r="D45">
        <v>9</v>
      </c>
    </row>
    <row r="46" spans="3:6">
      <c r="C46">
        <v>3</v>
      </c>
      <c r="D46">
        <v>10</v>
      </c>
    </row>
    <row r="47" spans="3:6">
      <c r="C47">
        <v>4</v>
      </c>
      <c r="D47">
        <v>11</v>
      </c>
    </row>
    <row r="48" spans="3:6">
      <c r="C48">
        <v>5</v>
      </c>
      <c r="D48">
        <v>12</v>
      </c>
    </row>
    <row r="49" spans="3:5">
      <c r="C49">
        <v>6</v>
      </c>
      <c r="D49">
        <v>13</v>
      </c>
    </row>
    <row r="50" spans="3:5">
      <c r="C50">
        <v>7</v>
      </c>
      <c r="D50">
        <v>7</v>
      </c>
    </row>
    <row r="51" spans="3:5">
      <c r="C51">
        <v>8</v>
      </c>
      <c r="D51">
        <v>7</v>
      </c>
    </row>
    <row r="52" spans="3:5">
      <c r="C52">
        <v>9</v>
      </c>
      <c r="D52">
        <v>14</v>
      </c>
    </row>
    <row r="53" spans="3:5">
      <c r="C53">
        <v>10</v>
      </c>
      <c r="D53">
        <v>16</v>
      </c>
    </row>
    <row r="54" spans="3:5">
      <c r="C54">
        <v>11</v>
      </c>
      <c r="D54">
        <v>14</v>
      </c>
    </row>
    <row r="55" spans="3:5">
      <c r="C55">
        <v>12</v>
      </c>
      <c r="D55">
        <v>14</v>
      </c>
    </row>
    <row r="56" spans="3:5">
      <c r="C56">
        <v>13</v>
      </c>
      <c r="D56">
        <v>14</v>
      </c>
    </row>
    <row r="57" spans="3:5">
      <c r="C57">
        <v>14</v>
      </c>
      <c r="D57">
        <v>9</v>
      </c>
      <c r="E57" t="s">
        <v>47</v>
      </c>
    </row>
    <row r="58" spans="3:5">
      <c r="C58">
        <v>15</v>
      </c>
      <c r="D58">
        <v>12</v>
      </c>
    </row>
    <row r="59" spans="3:5">
      <c r="C59">
        <v>16</v>
      </c>
      <c r="D59">
        <v>18</v>
      </c>
    </row>
    <row r="60" spans="3:5">
      <c r="C60">
        <v>17</v>
      </c>
      <c r="D60">
        <v>4</v>
      </c>
      <c r="E60" t="s">
        <v>48</v>
      </c>
    </row>
    <row r="61" spans="3:5">
      <c r="C61">
        <v>18</v>
      </c>
      <c r="D61">
        <v>10</v>
      </c>
    </row>
    <row r="62" spans="3:5">
      <c r="C62">
        <v>19</v>
      </c>
      <c r="D62">
        <v>18</v>
      </c>
    </row>
    <row r="63" spans="3:5">
      <c r="C63">
        <v>20</v>
      </c>
      <c r="D63">
        <v>15</v>
      </c>
    </row>
    <row r="64" spans="3:5">
      <c r="C64">
        <v>21</v>
      </c>
      <c r="D64">
        <v>6</v>
      </c>
      <c r="E64" t="s">
        <v>49</v>
      </c>
    </row>
    <row r="65" spans="3:5">
      <c r="C65">
        <v>22</v>
      </c>
      <c r="D65">
        <v>5</v>
      </c>
      <c r="E65" t="s">
        <v>50</v>
      </c>
    </row>
    <row r="66" spans="3:5">
      <c r="C66">
        <v>23</v>
      </c>
      <c r="D66">
        <v>15</v>
      </c>
    </row>
    <row r="67" spans="3:5">
      <c r="C67">
        <v>24</v>
      </c>
      <c r="D67">
        <v>15</v>
      </c>
    </row>
    <row r="70" spans="3:5">
      <c r="C70" s="9" t="s">
        <v>32</v>
      </c>
      <c r="D70" s="9" t="s">
        <v>33</v>
      </c>
    </row>
    <row r="71" spans="3:5">
      <c r="C71">
        <v>1</v>
      </c>
      <c r="D71">
        <v>1</v>
      </c>
    </row>
    <row r="72" spans="3:5">
      <c r="C72">
        <v>2</v>
      </c>
      <c r="D72">
        <v>10</v>
      </c>
    </row>
    <row r="73" spans="3:5">
      <c r="C73">
        <v>3</v>
      </c>
      <c r="D73">
        <v>20</v>
      </c>
    </row>
    <row r="74" spans="3:5">
      <c r="C74">
        <v>4</v>
      </c>
      <c r="D74">
        <v>31</v>
      </c>
    </row>
    <row r="75" spans="3:5">
      <c r="C75">
        <v>5</v>
      </c>
      <c r="D75">
        <v>43</v>
      </c>
    </row>
    <row r="76" spans="3:5">
      <c r="C76">
        <v>6</v>
      </c>
      <c r="D76">
        <v>56</v>
      </c>
    </row>
    <row r="77" spans="3:5">
      <c r="C77">
        <v>7</v>
      </c>
      <c r="D77">
        <v>63</v>
      </c>
    </row>
    <row r="78" spans="3:5">
      <c r="C78">
        <v>8</v>
      </c>
      <c r="D78">
        <v>70</v>
      </c>
    </row>
    <row r="79" spans="3:5">
      <c r="C79">
        <v>9</v>
      </c>
      <c r="D79">
        <v>84</v>
      </c>
    </row>
    <row r="80" spans="3:5">
      <c r="C80">
        <v>10</v>
      </c>
      <c r="D80">
        <v>100</v>
      </c>
    </row>
    <row r="81" spans="3:4">
      <c r="C81">
        <v>11</v>
      </c>
      <c r="D81">
        <v>114</v>
      </c>
    </row>
    <row r="82" spans="3:4">
      <c r="C82">
        <v>12</v>
      </c>
      <c r="D82">
        <v>131</v>
      </c>
    </row>
    <row r="83" spans="3:4">
      <c r="C83">
        <v>13</v>
      </c>
      <c r="D83">
        <v>145</v>
      </c>
    </row>
    <row r="84" spans="3:4">
      <c r="C84">
        <v>14</v>
      </c>
      <c r="D84">
        <v>154</v>
      </c>
    </row>
    <row r="85" spans="3:4">
      <c r="C85">
        <v>15</v>
      </c>
      <c r="D85">
        <v>166</v>
      </c>
    </row>
    <row r="86" spans="3:4">
      <c r="C86">
        <v>16</v>
      </c>
      <c r="D86">
        <v>185</v>
      </c>
    </row>
    <row r="87" spans="3:4">
      <c r="C87">
        <v>17</v>
      </c>
      <c r="D87">
        <v>189</v>
      </c>
    </row>
    <row r="88" spans="3:4">
      <c r="C88">
        <v>18</v>
      </c>
      <c r="D88">
        <v>199</v>
      </c>
    </row>
    <row r="89" spans="3:4">
      <c r="C89">
        <v>19</v>
      </c>
      <c r="D89">
        <v>217</v>
      </c>
    </row>
    <row r="90" spans="3:4">
      <c r="C90">
        <v>20</v>
      </c>
      <c r="D90">
        <v>233</v>
      </c>
    </row>
    <row r="91" spans="3:4">
      <c r="C91">
        <v>21</v>
      </c>
      <c r="D91">
        <v>239</v>
      </c>
    </row>
    <row r="92" spans="3:4">
      <c r="C92">
        <v>22</v>
      </c>
      <c r="D92">
        <v>244</v>
      </c>
    </row>
    <row r="93" spans="3:4">
      <c r="C93">
        <v>23</v>
      </c>
      <c r="D93">
        <v>260</v>
      </c>
    </row>
    <row r="94" spans="3:4">
      <c r="C94">
        <v>24</v>
      </c>
      <c r="D94">
        <v>276</v>
      </c>
    </row>
    <row r="97" spans="3:5">
      <c r="C97" s="9" t="s">
        <v>51</v>
      </c>
      <c r="D97" s="9"/>
      <c r="E97" s="9"/>
    </row>
    <row r="98" spans="3:5">
      <c r="C98" s="11">
        <f>3/7</f>
        <v>0.42857142857142855</v>
      </c>
      <c r="D98" t="s">
        <v>52</v>
      </c>
    </row>
    <row r="99" spans="3:5">
      <c r="C99" s="11">
        <f>6/34</f>
        <v>0.17647058823529413</v>
      </c>
      <c r="D99" t="s">
        <v>53</v>
      </c>
    </row>
    <row r="100" spans="3:5">
      <c r="C100">
        <f>0/13</f>
        <v>0</v>
      </c>
      <c r="D100" t="s">
        <v>54</v>
      </c>
    </row>
    <row r="101" spans="3:5">
      <c r="C101">
        <f>1/23</f>
        <v>4.3478260869565216E-2</v>
      </c>
      <c r="D101" t="s">
        <v>56</v>
      </c>
    </row>
    <row r="102" spans="3:5">
      <c r="C102" s="11">
        <f>1/10</f>
        <v>0.1</v>
      </c>
      <c r="D102" t="s">
        <v>57</v>
      </c>
    </row>
    <row r="103" spans="3:5">
      <c r="C103" s="11">
        <f>4/15</f>
        <v>0.26666666666666666</v>
      </c>
      <c r="D103" t="s">
        <v>58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K114"/>
  <sheetViews>
    <sheetView topLeftCell="A81" workbookViewId="0">
      <selection activeCell="D98" sqref="D98"/>
    </sheetView>
  </sheetViews>
  <sheetFormatPr defaultRowHeight="15"/>
  <cols>
    <col min="3" max="3" width="23" customWidth="1"/>
    <col min="5" max="5" width="22" customWidth="1"/>
    <col min="7" max="7" width="13" customWidth="1"/>
    <col min="9" max="9" width="18.85546875" customWidth="1"/>
  </cols>
  <sheetData>
    <row r="2" spans="2:11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1">
      <c r="B3" s="1" t="s">
        <v>5</v>
      </c>
      <c r="C3" s="1">
        <v>268</v>
      </c>
      <c r="D3" s="1">
        <v>8</v>
      </c>
      <c r="E3" s="1">
        <v>17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1">
      <c r="B4" s="1" t="s">
        <v>34</v>
      </c>
      <c r="C4" s="1">
        <v>4</v>
      </c>
      <c r="D4" s="1">
        <v>2</v>
      </c>
      <c r="E4" s="1">
        <v>470</v>
      </c>
      <c r="F4" s="1">
        <v>0</v>
      </c>
      <c r="G4" s="1">
        <v>0</v>
      </c>
      <c r="H4" s="1">
        <v>0</v>
      </c>
      <c r="I4" s="1">
        <v>40</v>
      </c>
      <c r="J4" s="1">
        <v>0</v>
      </c>
      <c r="K4" t="s">
        <v>35</v>
      </c>
    </row>
    <row r="5" spans="2:11">
      <c r="B5" s="1" t="s">
        <v>8</v>
      </c>
      <c r="C5" s="1">
        <f t="shared" ref="C5:J5" si="0">C3+C4</f>
        <v>272</v>
      </c>
      <c r="D5" s="1">
        <f t="shared" si="0"/>
        <v>10</v>
      </c>
      <c r="E5" s="1">
        <f t="shared" si="0"/>
        <v>487</v>
      </c>
      <c r="F5" s="1">
        <f t="shared" si="0"/>
        <v>1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1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1">
      <c r="B9" s="1" t="s">
        <v>5</v>
      </c>
      <c r="C9" s="1">
        <v>152</v>
      </c>
      <c r="D9" s="1">
        <v>5</v>
      </c>
      <c r="E9" s="1">
        <v>90</v>
      </c>
      <c r="F9" s="1">
        <v>3</v>
      </c>
    </row>
    <row r="10" spans="2:11">
      <c r="B10" s="1" t="s">
        <v>31</v>
      </c>
      <c r="C10" s="1">
        <v>16</v>
      </c>
      <c r="D10" s="1">
        <v>0</v>
      </c>
      <c r="E10" s="1">
        <v>78</v>
      </c>
      <c r="F10" s="1">
        <v>2</v>
      </c>
    </row>
    <row r="11" spans="2:11">
      <c r="B11" s="1" t="s">
        <v>8</v>
      </c>
      <c r="C11" s="1">
        <f>C9+C10</f>
        <v>168</v>
      </c>
      <c r="D11" s="1">
        <f>D9+D10</f>
        <v>5</v>
      </c>
      <c r="E11" s="1">
        <f>E9+E10</f>
        <v>168</v>
      </c>
      <c r="F11" s="1">
        <f>F9+F10</f>
        <v>5</v>
      </c>
    </row>
    <row r="14" spans="2:11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1">
      <c r="B15" s="1" t="s">
        <v>8</v>
      </c>
      <c r="C15" s="1">
        <v>25</v>
      </c>
      <c r="D15" s="1">
        <v>1</v>
      </c>
      <c r="E15" s="1">
        <v>18</v>
      </c>
      <c r="F15" s="1">
        <v>4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5</v>
      </c>
      <c r="D19" s="1">
        <v>1</v>
      </c>
      <c r="E19" s="1">
        <v>5</v>
      </c>
      <c r="F19" s="1">
        <v>1</v>
      </c>
    </row>
    <row r="20" spans="2:6">
      <c r="B20" s="1" t="s">
        <v>7</v>
      </c>
      <c r="C20" s="1">
        <v>12</v>
      </c>
      <c r="D20" s="1">
        <v>-1</v>
      </c>
      <c r="E20" s="1">
        <v>0</v>
      </c>
      <c r="F20" s="1">
        <v>0</v>
      </c>
    </row>
    <row r="21" spans="2:6">
      <c r="B21" s="1" t="s">
        <v>8</v>
      </c>
      <c r="C21" s="1">
        <f>C19+C20</f>
        <v>17</v>
      </c>
      <c r="D21" s="1">
        <f>D19+D20</f>
        <v>0</v>
      </c>
      <c r="E21" s="1">
        <f>E19+E20</f>
        <v>5</v>
      </c>
      <c r="F21" s="1">
        <f>F19+F20</f>
        <v>1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13</v>
      </c>
      <c r="D25" s="1">
        <v>1</v>
      </c>
      <c r="E25" s="1">
        <v>9</v>
      </c>
      <c r="F25" s="1">
        <v>0</v>
      </c>
    </row>
    <row r="26" spans="2:6">
      <c r="B26" s="1" t="s">
        <v>7</v>
      </c>
      <c r="C26" s="1">
        <v>3</v>
      </c>
      <c r="D26" s="1">
        <v>1</v>
      </c>
      <c r="E26" s="1">
        <v>2</v>
      </c>
      <c r="F26" s="1">
        <v>0</v>
      </c>
    </row>
    <row r="27" spans="2:6">
      <c r="B27" s="1" t="s">
        <v>8</v>
      </c>
      <c r="C27" s="1">
        <f>C25+C26</f>
        <v>16</v>
      </c>
      <c r="D27" s="1">
        <f>D25+D26</f>
        <v>2</v>
      </c>
      <c r="E27" s="1">
        <f>E25+E26</f>
        <v>11</v>
      </c>
      <c r="F27" s="1">
        <f>F25+F26</f>
        <v>0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93</v>
      </c>
      <c r="E32" s="1">
        <v>0</v>
      </c>
    </row>
    <row r="33" spans="3:6">
      <c r="C33" s="1" t="s">
        <v>26</v>
      </c>
      <c r="D33" s="1">
        <v>30</v>
      </c>
      <c r="E33" s="1">
        <v>0</v>
      </c>
    </row>
    <row r="34" spans="3:6">
      <c r="C34" s="1" t="s">
        <v>18</v>
      </c>
      <c r="D34" s="1">
        <v>13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128</v>
      </c>
      <c r="E36" s="1">
        <v>6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1" t="s">
        <v>59</v>
      </c>
      <c r="D39" s="1">
        <v>3</v>
      </c>
      <c r="E39" s="1">
        <v>3</v>
      </c>
    </row>
    <row r="40" spans="3:6">
      <c r="C40" s="1" t="s">
        <v>24</v>
      </c>
      <c r="D40" s="1">
        <v>0</v>
      </c>
      <c r="E40" s="1">
        <v>0</v>
      </c>
    </row>
    <row r="41" spans="3:6">
      <c r="C41" s="1" t="s">
        <v>8</v>
      </c>
      <c r="D41" s="1">
        <f>D32+D33+D34+D35+D36+D37+D38+D40+D39</f>
        <v>267</v>
      </c>
      <c r="E41" s="1">
        <f>E32+E33+E34+E35+E36+E37+E38+E40+E39</f>
        <v>9</v>
      </c>
      <c r="F41" t="s">
        <v>46</v>
      </c>
    </row>
    <row r="44" spans="3:6">
      <c r="C44" s="9" t="s">
        <v>32</v>
      </c>
      <c r="D44" s="9" t="s">
        <v>33</v>
      </c>
    </row>
    <row r="45" spans="3:6">
      <c r="C45">
        <v>1</v>
      </c>
      <c r="D45">
        <v>1</v>
      </c>
    </row>
    <row r="46" spans="3:6">
      <c r="C46">
        <v>2</v>
      </c>
      <c r="D46">
        <v>9</v>
      </c>
    </row>
    <row r="47" spans="3:6">
      <c r="C47">
        <v>3</v>
      </c>
      <c r="D47">
        <v>10</v>
      </c>
    </row>
    <row r="48" spans="3:6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47</v>
      </c>
    </row>
    <row r="59" spans="3:5">
      <c r="C59">
        <v>15</v>
      </c>
      <c r="D59">
        <v>12</v>
      </c>
    </row>
    <row r="60" spans="3:5">
      <c r="C60">
        <v>16</v>
      </c>
      <c r="D60">
        <v>18</v>
      </c>
    </row>
    <row r="61" spans="3:5">
      <c r="C61">
        <v>17</v>
      </c>
      <c r="D61">
        <v>4</v>
      </c>
      <c r="E61" t="s">
        <v>48</v>
      </c>
    </row>
    <row r="62" spans="3:5">
      <c r="C62">
        <v>18</v>
      </c>
      <c r="D62">
        <v>10</v>
      </c>
    </row>
    <row r="63" spans="3:5">
      <c r="C63">
        <v>19</v>
      </c>
      <c r="D63">
        <v>18</v>
      </c>
    </row>
    <row r="64" spans="3:5">
      <c r="C64">
        <v>20</v>
      </c>
      <c r="D64">
        <v>15</v>
      </c>
    </row>
    <row r="65" spans="3:5">
      <c r="C65">
        <v>21</v>
      </c>
      <c r="D65">
        <v>6</v>
      </c>
      <c r="E65" t="s">
        <v>49</v>
      </c>
    </row>
    <row r="66" spans="3:5">
      <c r="C66">
        <v>22</v>
      </c>
      <c r="D66">
        <v>5</v>
      </c>
      <c r="E66" t="s">
        <v>50</v>
      </c>
    </row>
    <row r="67" spans="3:5">
      <c r="C67">
        <v>23</v>
      </c>
      <c r="D67">
        <v>15</v>
      </c>
    </row>
    <row r="68" spans="3:5">
      <c r="C68">
        <v>24</v>
      </c>
      <c r="D68">
        <v>15</v>
      </c>
    </row>
    <row r="69" spans="3:5">
      <c r="C69">
        <v>25</v>
      </c>
      <c r="D69">
        <v>8</v>
      </c>
    </row>
    <row r="72" spans="3:5">
      <c r="C72" s="9" t="s">
        <v>32</v>
      </c>
      <c r="D72" s="9" t="s">
        <v>33</v>
      </c>
    </row>
    <row r="73" spans="3:5">
      <c r="C73">
        <v>1</v>
      </c>
      <c r="D73">
        <v>1</v>
      </c>
    </row>
    <row r="74" spans="3:5">
      <c r="C74">
        <v>2</v>
      </c>
      <c r="D74">
        <v>10</v>
      </c>
    </row>
    <row r="75" spans="3:5">
      <c r="C75">
        <v>3</v>
      </c>
      <c r="D75">
        <v>20</v>
      </c>
    </row>
    <row r="76" spans="3:5">
      <c r="C76">
        <v>4</v>
      </c>
      <c r="D76">
        <v>31</v>
      </c>
    </row>
    <row r="77" spans="3:5">
      <c r="C77">
        <v>5</v>
      </c>
      <c r="D77">
        <v>43</v>
      </c>
    </row>
    <row r="78" spans="3:5">
      <c r="C78">
        <v>6</v>
      </c>
      <c r="D78">
        <v>56</v>
      </c>
    </row>
    <row r="79" spans="3:5">
      <c r="C79">
        <v>7</v>
      </c>
      <c r="D79">
        <v>63</v>
      </c>
    </row>
    <row r="80" spans="3:5">
      <c r="C80">
        <v>8</v>
      </c>
      <c r="D80">
        <v>70</v>
      </c>
    </row>
    <row r="81" spans="3:4">
      <c r="C81">
        <v>9</v>
      </c>
      <c r="D81">
        <v>84</v>
      </c>
    </row>
    <row r="82" spans="3:4">
      <c r="C82">
        <v>10</v>
      </c>
      <c r="D82">
        <v>100</v>
      </c>
    </row>
    <row r="83" spans="3:4">
      <c r="C83">
        <v>11</v>
      </c>
      <c r="D83">
        <v>114</v>
      </c>
    </row>
    <row r="84" spans="3:4">
      <c r="C84">
        <v>12</v>
      </c>
      <c r="D84">
        <v>131</v>
      </c>
    </row>
    <row r="85" spans="3:4">
      <c r="C85">
        <v>13</v>
      </c>
      <c r="D85">
        <v>145</v>
      </c>
    </row>
    <row r="86" spans="3:4">
      <c r="C86">
        <v>14</v>
      </c>
      <c r="D86">
        <v>154</v>
      </c>
    </row>
    <row r="87" spans="3:4">
      <c r="C87">
        <v>15</v>
      </c>
      <c r="D87">
        <v>166</v>
      </c>
    </row>
    <row r="88" spans="3:4">
      <c r="C88">
        <v>16</v>
      </c>
      <c r="D88">
        <v>185</v>
      </c>
    </row>
    <row r="89" spans="3:4">
      <c r="C89">
        <v>17</v>
      </c>
      <c r="D89">
        <v>189</v>
      </c>
    </row>
    <row r="90" spans="3:4">
      <c r="C90">
        <v>18</v>
      </c>
      <c r="D90">
        <v>199</v>
      </c>
    </row>
    <row r="91" spans="3:4">
      <c r="C91">
        <v>19</v>
      </c>
      <c r="D91">
        <v>217</v>
      </c>
    </row>
    <row r="92" spans="3:4">
      <c r="C92">
        <v>20</v>
      </c>
      <c r="D92">
        <v>233</v>
      </c>
    </row>
    <row r="93" spans="3:4">
      <c r="C93">
        <v>21</v>
      </c>
      <c r="D93">
        <v>239</v>
      </c>
    </row>
    <row r="94" spans="3:4">
      <c r="C94">
        <v>22</v>
      </c>
      <c r="D94">
        <v>244</v>
      </c>
    </row>
    <row r="95" spans="3:4">
      <c r="C95">
        <v>23</v>
      </c>
      <c r="D95">
        <v>260</v>
      </c>
    </row>
    <row r="96" spans="3:4">
      <c r="C96">
        <v>24</v>
      </c>
      <c r="D96">
        <v>276</v>
      </c>
    </row>
    <row r="97" spans="3:5">
      <c r="C97">
        <v>25</v>
      </c>
      <c r="D97">
        <v>285</v>
      </c>
    </row>
    <row r="99" spans="3:5">
      <c r="C99" s="10"/>
    </row>
    <row r="100" spans="3:5">
      <c r="C100" s="10" t="s">
        <v>60</v>
      </c>
    </row>
    <row r="101" spans="3:5">
      <c r="C101" s="11">
        <v>0.25</v>
      </c>
      <c r="D101" t="s">
        <v>52</v>
      </c>
    </row>
    <row r="102" spans="3:5">
      <c r="C102" s="11" t="s">
        <v>6</v>
      </c>
      <c r="D102" t="s">
        <v>53</v>
      </c>
      <c r="E102" t="s">
        <v>61</v>
      </c>
    </row>
    <row r="103" spans="3:5">
      <c r="C103" s="11" t="s">
        <v>6</v>
      </c>
      <c r="D103" t="s">
        <v>54</v>
      </c>
      <c r="E103" t="s">
        <v>61</v>
      </c>
    </row>
    <row r="104" spans="3:5">
      <c r="C104" s="11">
        <f>4/25</f>
        <v>0.16</v>
      </c>
      <c r="D104" t="s">
        <v>56</v>
      </c>
    </row>
    <row r="105" spans="3:5">
      <c r="C105" s="11">
        <f>0/7</f>
        <v>0</v>
      </c>
      <c r="D105" t="s">
        <v>57</v>
      </c>
    </row>
    <row r="106" spans="3:5">
      <c r="C106" s="11">
        <f>0/12</f>
        <v>0</v>
      </c>
      <c r="D106" t="s">
        <v>58</v>
      </c>
    </row>
    <row r="108" spans="3:5">
      <c r="C108" s="10" t="s">
        <v>62</v>
      </c>
    </row>
    <row r="109" spans="3:5">
      <c r="C109" s="11">
        <f>2/9</f>
        <v>0.22222222222222221</v>
      </c>
      <c r="D109" t="s">
        <v>52</v>
      </c>
    </row>
    <row r="110" spans="3:5">
      <c r="C110" s="11" t="s">
        <v>6</v>
      </c>
      <c r="D110" t="s">
        <v>53</v>
      </c>
      <c r="E110" t="s">
        <v>61</v>
      </c>
    </row>
    <row r="111" spans="3:5">
      <c r="C111" s="11" t="s">
        <v>6</v>
      </c>
      <c r="D111" t="s">
        <v>54</v>
      </c>
      <c r="E111" t="s">
        <v>61</v>
      </c>
    </row>
    <row r="112" spans="3:5">
      <c r="C112" s="11">
        <f>4/9</f>
        <v>0.44444444444444442</v>
      </c>
      <c r="D112" t="s">
        <v>56</v>
      </c>
    </row>
    <row r="113" spans="3:4">
      <c r="C113" s="11">
        <f>0/9</f>
        <v>0</v>
      </c>
      <c r="D113" t="s">
        <v>57</v>
      </c>
    </row>
    <row r="114" spans="3:4">
      <c r="C114" s="11">
        <f>0/9</f>
        <v>0</v>
      </c>
      <c r="D114" t="s">
        <v>58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2:K116"/>
  <sheetViews>
    <sheetView topLeftCell="A5" workbookViewId="0">
      <selection activeCell="I22" sqref="I22"/>
    </sheetView>
  </sheetViews>
  <sheetFormatPr defaultRowHeight="15"/>
  <cols>
    <col min="3" max="3" width="22" customWidth="1"/>
    <col min="5" max="5" width="22.28515625" customWidth="1"/>
    <col min="7" max="7" width="12.85546875" customWidth="1"/>
    <col min="9" max="9" width="19.7109375" customWidth="1"/>
  </cols>
  <sheetData>
    <row r="2" spans="2:11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1">
      <c r="B3" s="1" t="s">
        <v>5</v>
      </c>
      <c r="C3" s="1">
        <v>282</v>
      </c>
      <c r="D3" s="1">
        <v>13</v>
      </c>
      <c r="E3" s="1">
        <v>17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1">
      <c r="B4" s="1" t="s">
        <v>34</v>
      </c>
      <c r="C4" s="1">
        <v>1</v>
      </c>
      <c r="D4" s="1">
        <v>-3</v>
      </c>
      <c r="E4" s="1">
        <v>470</v>
      </c>
      <c r="F4" s="1">
        <v>0</v>
      </c>
      <c r="G4" s="1">
        <v>0</v>
      </c>
      <c r="H4" s="1">
        <v>0</v>
      </c>
      <c r="I4" s="1">
        <v>40</v>
      </c>
      <c r="J4" s="1">
        <v>0</v>
      </c>
      <c r="K4" t="s">
        <v>35</v>
      </c>
    </row>
    <row r="5" spans="2:11">
      <c r="B5" s="1" t="s">
        <v>8</v>
      </c>
      <c r="C5" s="1">
        <f t="shared" ref="C5:J5" si="0">C3+C4</f>
        <v>283</v>
      </c>
      <c r="D5" s="1">
        <f t="shared" si="0"/>
        <v>10</v>
      </c>
      <c r="E5" s="1">
        <f t="shared" si="0"/>
        <v>487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1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1">
      <c r="B9" s="1" t="s">
        <v>5</v>
      </c>
      <c r="C9" s="1">
        <v>157</v>
      </c>
      <c r="D9" s="1">
        <v>5</v>
      </c>
      <c r="E9" s="1">
        <v>93</v>
      </c>
      <c r="F9" s="1">
        <v>3</v>
      </c>
    </row>
    <row r="10" spans="2:11">
      <c r="B10" s="1" t="s">
        <v>31</v>
      </c>
      <c r="C10" s="1">
        <v>18</v>
      </c>
      <c r="D10" s="1">
        <v>2</v>
      </c>
      <c r="E10" s="1">
        <v>82</v>
      </c>
      <c r="F10" s="1">
        <v>4</v>
      </c>
    </row>
    <row r="11" spans="2:11">
      <c r="B11" s="1" t="s">
        <v>8</v>
      </c>
      <c r="C11" s="1">
        <f>C9+C10</f>
        <v>175</v>
      </c>
      <c r="D11" s="1">
        <f>D9+D10</f>
        <v>7</v>
      </c>
      <c r="E11" s="1">
        <f>E9+E10</f>
        <v>175</v>
      </c>
      <c r="F11" s="1">
        <f>F9+F10</f>
        <v>7</v>
      </c>
    </row>
    <row r="14" spans="2:11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1">
      <c r="B15" s="1" t="s">
        <v>8</v>
      </c>
      <c r="C15" s="1">
        <v>26</v>
      </c>
      <c r="D15" s="1">
        <v>1</v>
      </c>
      <c r="E15" s="1">
        <v>18</v>
      </c>
      <c r="F15" s="1">
        <v>0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10</v>
      </c>
      <c r="D19" s="1">
        <v>5</v>
      </c>
      <c r="E19" s="1">
        <v>7</v>
      </c>
      <c r="F19" s="1">
        <v>2</v>
      </c>
    </row>
    <row r="20" spans="2:6">
      <c r="B20" s="1" t="s">
        <v>7</v>
      </c>
      <c r="C20" s="1">
        <v>7</v>
      </c>
      <c r="D20" s="1">
        <v>-5</v>
      </c>
      <c r="E20" s="1">
        <v>3</v>
      </c>
      <c r="F20" s="1">
        <v>3</v>
      </c>
    </row>
    <row r="21" spans="2:6">
      <c r="B21" s="1" t="s">
        <v>8</v>
      </c>
      <c r="C21" s="1">
        <f>C19+C20</f>
        <v>17</v>
      </c>
      <c r="D21" s="1">
        <f>D19+D20</f>
        <v>0</v>
      </c>
      <c r="E21" s="1">
        <f>E19+E20</f>
        <v>10</v>
      </c>
      <c r="F21" s="1">
        <f>F19+F20</f>
        <v>5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15</v>
      </c>
      <c r="D25" s="1">
        <v>2</v>
      </c>
      <c r="E25" s="1">
        <v>9</v>
      </c>
      <c r="F25" s="1">
        <v>1</v>
      </c>
    </row>
    <row r="26" spans="2:6">
      <c r="B26" s="1" t="s">
        <v>7</v>
      </c>
      <c r="C26" s="1">
        <v>1</v>
      </c>
      <c r="D26" s="1">
        <v>-2</v>
      </c>
      <c r="E26" s="1">
        <v>3</v>
      </c>
      <c r="F26" s="1">
        <v>1</v>
      </c>
    </row>
    <row r="27" spans="2:6">
      <c r="B27" s="1" t="s">
        <v>8</v>
      </c>
      <c r="C27" s="1">
        <f>C25+C26</f>
        <v>16</v>
      </c>
      <c r="D27" s="1">
        <f>D25+D26</f>
        <v>0</v>
      </c>
      <c r="E27" s="1">
        <f>E25+E26</f>
        <v>12</v>
      </c>
      <c r="F27" s="1">
        <f>F25+F26</f>
        <v>2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94</v>
      </c>
      <c r="E32" s="1">
        <v>1</v>
      </c>
    </row>
    <row r="33" spans="3:6">
      <c r="C33" s="1" t="s">
        <v>26</v>
      </c>
      <c r="D33" s="1">
        <v>30</v>
      </c>
      <c r="E33" s="1">
        <v>0</v>
      </c>
    </row>
    <row r="34" spans="3:6">
      <c r="C34" s="1" t="s">
        <v>18</v>
      </c>
      <c r="D34" s="1">
        <v>14</v>
      </c>
      <c r="E34" s="1">
        <v>1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137</v>
      </c>
      <c r="E36" s="1">
        <v>9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1" t="s">
        <v>59</v>
      </c>
      <c r="D39" s="1">
        <v>5</v>
      </c>
      <c r="E39" s="1">
        <v>2</v>
      </c>
    </row>
    <row r="40" spans="3:6">
      <c r="C40" s="1" t="s">
        <v>24</v>
      </c>
      <c r="D40" s="1">
        <v>0</v>
      </c>
      <c r="E40" s="1">
        <v>0</v>
      </c>
    </row>
    <row r="41" spans="3:6">
      <c r="C41" s="1" t="s">
        <v>8</v>
      </c>
      <c r="D41" s="1">
        <f>D32+D33+D34+D35+D36+D37+D38+D40+D39</f>
        <v>280</v>
      </c>
      <c r="E41" s="1">
        <f>E32+E33+E34+E35+E36+E37+E38+E40+E39</f>
        <v>13</v>
      </c>
      <c r="F41" t="s">
        <v>46</v>
      </c>
    </row>
    <row r="44" spans="3:6">
      <c r="C44" s="9" t="s">
        <v>32</v>
      </c>
      <c r="D44" s="9" t="s">
        <v>33</v>
      </c>
    </row>
    <row r="45" spans="3:6">
      <c r="C45">
        <v>1</v>
      </c>
      <c r="D45">
        <v>1</v>
      </c>
    </row>
    <row r="46" spans="3:6">
      <c r="C46">
        <v>2</v>
      </c>
      <c r="D46">
        <v>9</v>
      </c>
    </row>
    <row r="47" spans="3:6">
      <c r="C47">
        <v>3</v>
      </c>
      <c r="D47">
        <v>10</v>
      </c>
    </row>
    <row r="48" spans="3:6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47</v>
      </c>
    </row>
    <row r="59" spans="3:5">
      <c r="C59">
        <v>15</v>
      </c>
      <c r="D59">
        <v>12</v>
      </c>
    </row>
    <row r="60" spans="3:5">
      <c r="C60">
        <v>16</v>
      </c>
      <c r="D60">
        <v>18</v>
      </c>
    </row>
    <row r="61" spans="3:5">
      <c r="C61">
        <v>17</v>
      </c>
      <c r="D61">
        <v>4</v>
      </c>
      <c r="E61" t="s">
        <v>48</v>
      </c>
    </row>
    <row r="62" spans="3:5">
      <c r="C62">
        <v>18</v>
      </c>
      <c r="D62">
        <v>10</v>
      </c>
    </row>
    <row r="63" spans="3:5">
      <c r="C63">
        <v>19</v>
      </c>
      <c r="D63">
        <v>18</v>
      </c>
    </row>
    <row r="64" spans="3:5">
      <c r="C64">
        <v>20</v>
      </c>
      <c r="D64">
        <v>15</v>
      </c>
    </row>
    <row r="65" spans="3:5">
      <c r="C65">
        <v>21</v>
      </c>
      <c r="D65">
        <v>6</v>
      </c>
      <c r="E65" t="s">
        <v>49</v>
      </c>
    </row>
    <row r="66" spans="3:5">
      <c r="C66">
        <v>22</v>
      </c>
      <c r="D66">
        <v>5</v>
      </c>
      <c r="E66" t="s">
        <v>50</v>
      </c>
    </row>
    <row r="67" spans="3:5">
      <c r="C67">
        <v>23</v>
      </c>
      <c r="D67">
        <v>15</v>
      </c>
    </row>
    <row r="68" spans="3:5">
      <c r="C68">
        <v>24</v>
      </c>
      <c r="D68">
        <v>15</v>
      </c>
    </row>
    <row r="69" spans="3:5">
      <c r="C69">
        <v>25</v>
      </c>
      <c r="D69">
        <v>9</v>
      </c>
    </row>
    <row r="70" spans="3:5">
      <c r="C70">
        <v>26</v>
      </c>
      <c r="D70">
        <v>13</v>
      </c>
    </row>
    <row r="73" spans="3:5">
      <c r="C73" s="9" t="s">
        <v>32</v>
      </c>
      <c r="D73" s="9" t="s">
        <v>33</v>
      </c>
    </row>
    <row r="74" spans="3:5">
      <c r="C74">
        <v>1</v>
      </c>
      <c r="D74">
        <v>1</v>
      </c>
    </row>
    <row r="75" spans="3:5">
      <c r="C75">
        <v>2</v>
      </c>
      <c r="D75">
        <v>10</v>
      </c>
    </row>
    <row r="76" spans="3:5">
      <c r="C76">
        <v>3</v>
      </c>
      <c r="D76">
        <v>20</v>
      </c>
    </row>
    <row r="77" spans="3:5">
      <c r="C77">
        <v>4</v>
      </c>
      <c r="D77">
        <v>31</v>
      </c>
    </row>
    <row r="78" spans="3:5">
      <c r="C78">
        <v>5</v>
      </c>
      <c r="D78">
        <v>43</v>
      </c>
    </row>
    <row r="79" spans="3:5">
      <c r="C79">
        <v>6</v>
      </c>
      <c r="D79">
        <v>56</v>
      </c>
    </row>
    <row r="80" spans="3:5">
      <c r="C80">
        <v>7</v>
      </c>
      <c r="D80">
        <v>63</v>
      </c>
    </row>
    <row r="81" spans="3:4">
      <c r="C81">
        <v>8</v>
      </c>
      <c r="D81">
        <v>70</v>
      </c>
    </row>
    <row r="82" spans="3:4">
      <c r="C82">
        <v>9</v>
      </c>
      <c r="D82">
        <v>84</v>
      </c>
    </row>
    <row r="83" spans="3:4">
      <c r="C83">
        <v>10</v>
      </c>
      <c r="D83">
        <v>100</v>
      </c>
    </row>
    <row r="84" spans="3:4">
      <c r="C84">
        <v>11</v>
      </c>
      <c r="D84">
        <v>114</v>
      </c>
    </row>
    <row r="85" spans="3:4">
      <c r="C85">
        <v>12</v>
      </c>
      <c r="D85">
        <v>131</v>
      </c>
    </row>
    <row r="86" spans="3:4">
      <c r="C86">
        <v>13</v>
      </c>
      <c r="D86">
        <v>145</v>
      </c>
    </row>
    <row r="87" spans="3:4">
      <c r="C87">
        <v>14</v>
      </c>
      <c r="D87">
        <v>154</v>
      </c>
    </row>
    <row r="88" spans="3:4">
      <c r="C88">
        <v>15</v>
      </c>
      <c r="D88">
        <v>166</v>
      </c>
    </row>
    <row r="89" spans="3:4">
      <c r="C89">
        <v>16</v>
      </c>
      <c r="D89">
        <v>185</v>
      </c>
    </row>
    <row r="90" spans="3:4">
      <c r="C90">
        <v>17</v>
      </c>
      <c r="D90">
        <v>189</v>
      </c>
    </row>
    <row r="91" spans="3:4">
      <c r="C91">
        <v>18</v>
      </c>
      <c r="D91">
        <v>199</v>
      </c>
    </row>
    <row r="92" spans="3:4">
      <c r="C92">
        <v>19</v>
      </c>
      <c r="D92">
        <v>217</v>
      </c>
    </row>
    <row r="93" spans="3:4">
      <c r="C93">
        <v>20</v>
      </c>
      <c r="D93">
        <v>233</v>
      </c>
    </row>
    <row r="94" spans="3:4">
      <c r="C94">
        <v>21</v>
      </c>
      <c r="D94">
        <v>239</v>
      </c>
    </row>
    <row r="95" spans="3:4">
      <c r="C95">
        <v>22</v>
      </c>
      <c r="D95">
        <v>244</v>
      </c>
    </row>
    <row r="96" spans="3:4">
      <c r="C96">
        <v>23</v>
      </c>
      <c r="D96">
        <v>260</v>
      </c>
    </row>
    <row r="97" spans="3:5">
      <c r="C97">
        <v>24</v>
      </c>
      <c r="D97">
        <v>276</v>
      </c>
    </row>
    <row r="98" spans="3:5">
      <c r="C98">
        <v>25</v>
      </c>
      <c r="D98">
        <v>286</v>
      </c>
    </row>
    <row r="99" spans="3:5">
      <c r="C99">
        <v>26</v>
      </c>
      <c r="D99">
        <v>299</v>
      </c>
    </row>
    <row r="101" spans="3:5">
      <c r="C101" s="10"/>
    </row>
    <row r="102" spans="3:5">
      <c r="C102" s="10" t="s">
        <v>60</v>
      </c>
    </row>
    <row r="103" spans="3:5">
      <c r="C103" s="11">
        <f>3/6</f>
        <v>0.5</v>
      </c>
      <c r="D103" t="s">
        <v>52</v>
      </c>
    </row>
    <row r="104" spans="3:5">
      <c r="C104" s="11" t="s">
        <v>6</v>
      </c>
      <c r="D104" t="s">
        <v>53</v>
      </c>
      <c r="E104" t="s">
        <v>63</v>
      </c>
    </row>
    <row r="105" spans="3:5">
      <c r="C105" s="11">
        <f>0/4</f>
        <v>0</v>
      </c>
      <c r="D105" t="s">
        <v>54</v>
      </c>
    </row>
    <row r="106" spans="3:5">
      <c r="C106" s="11">
        <f>6/27</f>
        <v>0.22222222222222221</v>
      </c>
      <c r="D106" t="s">
        <v>56</v>
      </c>
    </row>
    <row r="107" spans="3:5">
      <c r="C107" s="11">
        <f>0/18</f>
        <v>0</v>
      </c>
      <c r="D107" t="s">
        <v>57</v>
      </c>
    </row>
    <row r="108" spans="3:5">
      <c r="C108" s="11">
        <f>0/13</f>
        <v>0</v>
      </c>
      <c r="D108" t="s">
        <v>58</v>
      </c>
    </row>
    <row r="110" spans="3:5">
      <c r="C110" s="10" t="s">
        <v>62</v>
      </c>
    </row>
    <row r="111" spans="3:5">
      <c r="C111" s="11">
        <f>3/13</f>
        <v>0.23076923076923078</v>
      </c>
      <c r="D111" t="s">
        <v>52</v>
      </c>
    </row>
    <row r="112" spans="3:5">
      <c r="C112" s="11" t="s">
        <v>6</v>
      </c>
      <c r="D112" t="s">
        <v>53</v>
      </c>
      <c r="E112" t="s">
        <v>63</v>
      </c>
    </row>
    <row r="113" spans="3:4">
      <c r="C113" s="11">
        <f>0/13</f>
        <v>0</v>
      </c>
      <c r="D113" t="s">
        <v>54</v>
      </c>
    </row>
    <row r="114" spans="3:4">
      <c r="C114" s="11">
        <f>6/13</f>
        <v>0.46153846153846156</v>
      </c>
      <c r="D114" t="s">
        <v>56</v>
      </c>
    </row>
    <row r="115" spans="3:4">
      <c r="C115" s="11">
        <f>0/13</f>
        <v>0</v>
      </c>
      <c r="D115" t="s">
        <v>57</v>
      </c>
    </row>
    <row r="116" spans="3:4">
      <c r="C116" s="11">
        <f>0/13</f>
        <v>0</v>
      </c>
      <c r="D116" t="s">
        <v>58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19"/>
  <sheetViews>
    <sheetView topLeftCell="A104" workbookViewId="0"/>
  </sheetViews>
  <sheetFormatPr defaultRowHeight="15"/>
  <cols>
    <col min="3" max="3" width="23.140625" customWidth="1"/>
    <col min="5" max="5" width="22.7109375" customWidth="1"/>
    <col min="7" max="7" width="13.140625" customWidth="1"/>
    <col min="9" max="9" width="19.5703125" customWidth="1"/>
  </cols>
  <sheetData>
    <row r="1" spans="1:11">
      <c r="A1" t="s">
        <v>64</v>
      </c>
    </row>
    <row r="2" spans="1:11">
      <c r="A2" t="s">
        <v>65</v>
      </c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1:11">
      <c r="B3" s="1" t="s">
        <v>5</v>
      </c>
      <c r="C3" s="1">
        <v>286</v>
      </c>
      <c r="D3" s="1">
        <v>4</v>
      </c>
      <c r="E3" s="1">
        <v>17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1">
      <c r="B4" s="1" t="s">
        <v>34</v>
      </c>
      <c r="C4" s="1">
        <v>2</v>
      </c>
      <c r="D4" s="1">
        <v>1</v>
      </c>
      <c r="E4" s="1">
        <v>473</v>
      </c>
      <c r="F4" s="1">
        <v>3</v>
      </c>
      <c r="G4" s="1">
        <v>0</v>
      </c>
      <c r="H4" s="1">
        <v>0</v>
      </c>
      <c r="I4" s="1">
        <v>40</v>
      </c>
      <c r="J4" s="1">
        <v>0</v>
      </c>
      <c r="K4" t="s">
        <v>35</v>
      </c>
    </row>
    <row r="5" spans="1:11">
      <c r="B5" s="1" t="s">
        <v>8</v>
      </c>
      <c r="C5" s="1">
        <f t="shared" ref="C5:J5" si="0">C3+C4</f>
        <v>288</v>
      </c>
      <c r="D5" s="1">
        <f t="shared" si="0"/>
        <v>5</v>
      </c>
      <c r="E5" s="1">
        <f t="shared" si="0"/>
        <v>490</v>
      </c>
      <c r="F5" s="1">
        <f t="shared" si="0"/>
        <v>3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1:11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1:11">
      <c r="B9" s="1" t="s">
        <v>5</v>
      </c>
      <c r="C9" s="1">
        <v>164</v>
      </c>
      <c r="D9" s="1">
        <v>7</v>
      </c>
      <c r="E9" s="1">
        <v>99</v>
      </c>
      <c r="F9" s="1">
        <v>6</v>
      </c>
    </row>
    <row r="10" spans="1:11">
      <c r="B10" s="1" t="s">
        <v>31</v>
      </c>
      <c r="C10" s="1">
        <v>18</v>
      </c>
      <c r="D10" s="1">
        <v>0</v>
      </c>
      <c r="E10" s="1">
        <v>83</v>
      </c>
      <c r="F10" s="1">
        <v>1</v>
      </c>
    </row>
    <row r="11" spans="1:11">
      <c r="B11" s="1" t="s">
        <v>8</v>
      </c>
      <c r="C11" s="1">
        <f>C9+C10</f>
        <v>182</v>
      </c>
      <c r="D11" s="1">
        <f>D9+D10</f>
        <v>7</v>
      </c>
      <c r="E11" s="1">
        <f>E9+E10</f>
        <v>182</v>
      </c>
      <c r="F11" s="1">
        <f>F9+F10</f>
        <v>7</v>
      </c>
    </row>
    <row r="14" spans="1:11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1:11">
      <c r="B15" s="1" t="s">
        <v>8</v>
      </c>
      <c r="C15" s="1">
        <v>27</v>
      </c>
      <c r="D15" s="1">
        <v>1</v>
      </c>
      <c r="E15" s="1">
        <v>18</v>
      </c>
      <c r="F15" s="1">
        <v>0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10</v>
      </c>
      <c r="D19" s="1">
        <v>0</v>
      </c>
      <c r="E19" s="1">
        <v>10</v>
      </c>
      <c r="F19" s="1">
        <v>3</v>
      </c>
    </row>
    <row r="20" spans="2:6">
      <c r="B20" s="1" t="s">
        <v>7</v>
      </c>
      <c r="C20" s="1">
        <v>7</v>
      </c>
      <c r="D20" s="1">
        <v>0</v>
      </c>
      <c r="E20" s="1">
        <v>0</v>
      </c>
      <c r="F20" s="1">
        <v>-3</v>
      </c>
    </row>
    <row r="21" spans="2:6">
      <c r="B21" s="1" t="s">
        <v>8</v>
      </c>
      <c r="C21" s="1">
        <f>C19+C20</f>
        <v>17</v>
      </c>
      <c r="D21" s="1">
        <f>D19+D20</f>
        <v>0</v>
      </c>
      <c r="E21" s="1">
        <f>E19+E20</f>
        <v>10</v>
      </c>
      <c r="F21" s="1">
        <f>F19+F20</f>
        <v>0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15</v>
      </c>
      <c r="D25" s="1">
        <v>0</v>
      </c>
      <c r="E25" s="1">
        <v>10</v>
      </c>
      <c r="F25" s="1">
        <v>1</v>
      </c>
    </row>
    <row r="26" spans="2:6">
      <c r="B26" s="1" t="s">
        <v>7</v>
      </c>
      <c r="C26" s="1">
        <v>2</v>
      </c>
      <c r="D26" s="1">
        <v>1</v>
      </c>
      <c r="E26" s="1">
        <v>2</v>
      </c>
      <c r="F26" s="1">
        <v>-1</v>
      </c>
    </row>
    <row r="27" spans="2:6">
      <c r="B27" s="1" t="s">
        <v>8</v>
      </c>
      <c r="C27" s="1">
        <f>C25+C26</f>
        <v>17</v>
      </c>
      <c r="D27" s="1">
        <f>D25+D26</f>
        <v>1</v>
      </c>
      <c r="E27" s="1">
        <f>E25+E26</f>
        <v>12</v>
      </c>
      <c r="F27" s="1">
        <f>F25+F26</f>
        <v>0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95</v>
      </c>
      <c r="E32" s="1">
        <v>1</v>
      </c>
    </row>
    <row r="33" spans="3:6">
      <c r="C33" s="1" t="s">
        <v>26</v>
      </c>
      <c r="D33" s="1">
        <v>30</v>
      </c>
      <c r="E33" s="1">
        <v>0</v>
      </c>
    </row>
    <row r="34" spans="3:6">
      <c r="C34" s="1" t="s">
        <v>18</v>
      </c>
      <c r="D34" s="1">
        <v>14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140</v>
      </c>
      <c r="E36" s="1">
        <v>3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1" t="s">
        <v>59</v>
      </c>
      <c r="D39" s="1">
        <v>5</v>
      </c>
      <c r="E39" s="1">
        <v>0</v>
      </c>
    </row>
    <row r="40" spans="3:6">
      <c r="C40" s="1" t="s">
        <v>24</v>
      </c>
      <c r="D40" s="1">
        <v>0</v>
      </c>
      <c r="E40" s="1">
        <v>0</v>
      </c>
    </row>
    <row r="41" spans="3:6">
      <c r="C41" s="1" t="s">
        <v>8</v>
      </c>
      <c r="D41" s="1">
        <f>D32+D33+D34+D35+D36+D37+D38+D40+D39</f>
        <v>284</v>
      </c>
      <c r="E41" s="1">
        <f>E32+E33+E34+E35+E36+E37+E38+E40+E39</f>
        <v>4</v>
      </c>
      <c r="F41" t="s">
        <v>46</v>
      </c>
    </row>
    <row r="44" spans="3:6">
      <c r="C44" s="9" t="s">
        <v>32</v>
      </c>
      <c r="D44" s="9" t="s">
        <v>33</v>
      </c>
    </row>
    <row r="45" spans="3:6">
      <c r="C45">
        <v>1</v>
      </c>
      <c r="D45">
        <v>1</v>
      </c>
    </row>
    <row r="46" spans="3:6">
      <c r="C46">
        <v>2</v>
      </c>
      <c r="D46">
        <v>9</v>
      </c>
    </row>
    <row r="47" spans="3:6">
      <c r="C47">
        <v>3</v>
      </c>
      <c r="D47">
        <v>10</v>
      </c>
    </row>
    <row r="48" spans="3:6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47</v>
      </c>
    </row>
    <row r="59" spans="3:5">
      <c r="C59">
        <v>15</v>
      </c>
      <c r="D59">
        <v>12</v>
      </c>
    </row>
    <row r="60" spans="3:5">
      <c r="C60">
        <v>16</v>
      </c>
      <c r="D60">
        <v>18</v>
      </c>
    </row>
    <row r="61" spans="3:5">
      <c r="C61">
        <v>17</v>
      </c>
      <c r="D61">
        <v>4</v>
      </c>
      <c r="E61" t="s">
        <v>48</v>
      </c>
    </row>
    <row r="62" spans="3:5">
      <c r="C62">
        <v>18</v>
      </c>
      <c r="D62">
        <v>10</v>
      </c>
    </row>
    <row r="63" spans="3:5">
      <c r="C63">
        <v>19</v>
      </c>
      <c r="D63">
        <v>18</v>
      </c>
    </row>
    <row r="64" spans="3:5">
      <c r="C64">
        <v>20</v>
      </c>
      <c r="D64">
        <v>15</v>
      </c>
    </row>
    <row r="65" spans="3:5">
      <c r="C65">
        <v>21</v>
      </c>
      <c r="D65">
        <v>6</v>
      </c>
      <c r="E65" t="s">
        <v>49</v>
      </c>
    </row>
    <row r="66" spans="3:5">
      <c r="C66">
        <v>22</v>
      </c>
      <c r="D66">
        <v>5</v>
      </c>
      <c r="E66" t="s">
        <v>50</v>
      </c>
    </row>
    <row r="67" spans="3:5">
      <c r="C67">
        <v>23</v>
      </c>
      <c r="D67">
        <v>15</v>
      </c>
    </row>
    <row r="68" spans="3:5">
      <c r="C68">
        <v>24</v>
      </c>
      <c r="D68">
        <v>15</v>
      </c>
    </row>
    <row r="69" spans="3:5">
      <c r="C69">
        <v>25</v>
      </c>
      <c r="D69">
        <v>9</v>
      </c>
    </row>
    <row r="70" spans="3:5">
      <c r="C70">
        <v>26</v>
      </c>
      <c r="D70">
        <v>13</v>
      </c>
    </row>
    <row r="71" spans="3:5">
      <c r="C71">
        <v>27</v>
      </c>
      <c r="D71">
        <v>4</v>
      </c>
    </row>
    <row r="74" spans="3:5">
      <c r="C74" s="9" t="s">
        <v>32</v>
      </c>
      <c r="D74" s="9" t="s">
        <v>33</v>
      </c>
    </row>
    <row r="75" spans="3:5">
      <c r="C75">
        <v>1</v>
      </c>
      <c r="D75">
        <v>1</v>
      </c>
    </row>
    <row r="76" spans="3:5">
      <c r="C76">
        <v>2</v>
      </c>
      <c r="D76">
        <v>10</v>
      </c>
    </row>
    <row r="77" spans="3:5">
      <c r="C77">
        <v>3</v>
      </c>
      <c r="D77">
        <v>20</v>
      </c>
    </row>
    <row r="78" spans="3:5">
      <c r="C78">
        <v>4</v>
      </c>
      <c r="D78">
        <v>31</v>
      </c>
    </row>
    <row r="79" spans="3:5">
      <c r="C79">
        <v>5</v>
      </c>
      <c r="D79">
        <v>43</v>
      </c>
    </row>
    <row r="80" spans="3:5">
      <c r="C80">
        <v>6</v>
      </c>
      <c r="D80">
        <v>56</v>
      </c>
    </row>
    <row r="81" spans="3:4">
      <c r="C81">
        <v>7</v>
      </c>
      <c r="D81">
        <v>63</v>
      </c>
    </row>
    <row r="82" spans="3:4">
      <c r="C82">
        <v>8</v>
      </c>
      <c r="D82">
        <v>70</v>
      </c>
    </row>
    <row r="83" spans="3:4">
      <c r="C83">
        <v>9</v>
      </c>
      <c r="D83">
        <v>84</v>
      </c>
    </row>
    <row r="84" spans="3:4">
      <c r="C84">
        <v>10</v>
      </c>
      <c r="D84">
        <v>100</v>
      </c>
    </row>
    <row r="85" spans="3:4">
      <c r="C85">
        <v>11</v>
      </c>
      <c r="D85">
        <v>114</v>
      </c>
    </row>
    <row r="86" spans="3:4">
      <c r="C86">
        <v>12</v>
      </c>
      <c r="D86">
        <v>131</v>
      </c>
    </row>
    <row r="87" spans="3:4">
      <c r="C87">
        <v>13</v>
      </c>
      <c r="D87">
        <v>145</v>
      </c>
    </row>
    <row r="88" spans="3:4">
      <c r="C88">
        <v>14</v>
      </c>
      <c r="D88">
        <v>154</v>
      </c>
    </row>
    <row r="89" spans="3:4">
      <c r="C89">
        <v>15</v>
      </c>
      <c r="D89">
        <v>166</v>
      </c>
    </row>
    <row r="90" spans="3:4">
      <c r="C90">
        <v>16</v>
      </c>
      <c r="D90">
        <v>185</v>
      </c>
    </row>
    <row r="91" spans="3:4">
      <c r="C91">
        <v>17</v>
      </c>
      <c r="D91">
        <v>189</v>
      </c>
    </row>
    <row r="92" spans="3:4">
      <c r="C92">
        <v>18</v>
      </c>
      <c r="D92">
        <v>199</v>
      </c>
    </row>
    <row r="93" spans="3:4">
      <c r="C93">
        <v>19</v>
      </c>
      <c r="D93">
        <v>217</v>
      </c>
    </row>
    <row r="94" spans="3:4">
      <c r="C94">
        <v>20</v>
      </c>
      <c r="D94">
        <v>233</v>
      </c>
    </row>
    <row r="95" spans="3:4">
      <c r="C95">
        <v>21</v>
      </c>
      <c r="D95">
        <v>239</v>
      </c>
    </row>
    <row r="96" spans="3:4">
      <c r="C96">
        <v>22</v>
      </c>
      <c r="D96">
        <v>244</v>
      </c>
    </row>
    <row r="97" spans="3:5">
      <c r="C97">
        <v>23</v>
      </c>
      <c r="D97">
        <v>260</v>
      </c>
    </row>
    <row r="98" spans="3:5">
      <c r="C98">
        <v>24</v>
      </c>
      <c r="D98">
        <v>276</v>
      </c>
    </row>
    <row r="99" spans="3:5">
      <c r="C99">
        <v>25</v>
      </c>
      <c r="D99">
        <v>286</v>
      </c>
    </row>
    <row r="100" spans="3:5">
      <c r="C100">
        <v>26</v>
      </c>
      <c r="D100">
        <v>299</v>
      </c>
    </row>
    <row r="101" spans="3:5">
      <c r="C101">
        <v>27</v>
      </c>
      <c r="D101">
        <v>303</v>
      </c>
    </row>
    <row r="103" spans="3:5">
      <c r="C103" s="10"/>
    </row>
    <row r="104" spans="3:5">
      <c r="C104" s="10" t="s">
        <v>60</v>
      </c>
    </row>
    <row r="105" spans="3:5">
      <c r="C105" s="11" t="s">
        <v>6</v>
      </c>
      <c r="D105" t="s">
        <v>52</v>
      </c>
      <c r="E105" t="s">
        <v>66</v>
      </c>
    </row>
    <row r="106" spans="3:5">
      <c r="C106" s="11" t="s">
        <v>6</v>
      </c>
      <c r="D106" t="s">
        <v>53</v>
      </c>
      <c r="E106" t="s">
        <v>66</v>
      </c>
    </row>
    <row r="107" spans="3:5">
      <c r="C107" s="11">
        <f>0/12</f>
        <v>0</v>
      </c>
      <c r="D107" t="s">
        <v>54</v>
      </c>
    </row>
    <row r="108" spans="3:5">
      <c r="C108" s="11">
        <f>1/24</f>
        <v>4.1666666666666664E-2</v>
      </c>
      <c r="D108" t="s">
        <v>56</v>
      </c>
    </row>
    <row r="109" spans="3:5">
      <c r="C109" s="11">
        <f>2/8</f>
        <v>0.25</v>
      </c>
      <c r="D109" t="s">
        <v>57</v>
      </c>
    </row>
    <row r="110" spans="3:5">
      <c r="C110" s="11">
        <f>0/15</f>
        <v>0</v>
      </c>
      <c r="D110" t="s">
        <v>58</v>
      </c>
    </row>
    <row r="112" spans="3:5">
      <c r="C112" s="10" t="s">
        <v>62</v>
      </c>
    </row>
    <row r="113" spans="3:5">
      <c r="C113" s="11" t="s">
        <v>6</v>
      </c>
      <c r="D113" t="s">
        <v>52</v>
      </c>
      <c r="E113" t="s">
        <v>66</v>
      </c>
    </row>
    <row r="114" spans="3:5">
      <c r="C114" s="11" t="s">
        <v>6</v>
      </c>
      <c r="D114" t="s">
        <v>53</v>
      </c>
      <c r="E114" t="s">
        <v>66</v>
      </c>
    </row>
    <row r="115" spans="3:5">
      <c r="C115" s="11">
        <f>0/4</f>
        <v>0</v>
      </c>
      <c r="D115" t="s">
        <v>54</v>
      </c>
    </row>
    <row r="116" spans="3:5">
      <c r="C116" s="11">
        <f>1/4</f>
        <v>0.25</v>
      </c>
      <c r="D116" t="s">
        <v>56</v>
      </c>
    </row>
    <row r="117" spans="3:5">
      <c r="C117" s="11">
        <f>2/4</f>
        <v>0.5</v>
      </c>
      <c r="D117" t="s">
        <v>57</v>
      </c>
    </row>
    <row r="118" spans="3:5">
      <c r="C118" s="11">
        <f>0/4</f>
        <v>0</v>
      </c>
      <c r="D118" t="s">
        <v>58</v>
      </c>
    </row>
    <row r="119" spans="3:5">
      <c r="C119" s="11">
        <f>1/4</f>
        <v>0.25</v>
      </c>
      <c r="D119" t="s">
        <v>67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2:K121"/>
  <sheetViews>
    <sheetView topLeftCell="A35" workbookViewId="0">
      <selection activeCell="C79" sqref="C79"/>
    </sheetView>
  </sheetViews>
  <sheetFormatPr defaultRowHeight="15"/>
  <cols>
    <col min="3" max="3" width="22.5703125" customWidth="1"/>
    <col min="5" max="5" width="23.140625" customWidth="1"/>
    <col min="7" max="7" width="13.140625" customWidth="1"/>
    <col min="9" max="9" width="19" customWidth="1"/>
  </cols>
  <sheetData>
    <row r="2" spans="2:11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1">
      <c r="B3" s="1" t="s">
        <v>5</v>
      </c>
      <c r="C3" s="1">
        <v>296</v>
      </c>
      <c r="D3" s="1">
        <v>10</v>
      </c>
      <c r="E3" s="1">
        <v>20</v>
      </c>
      <c r="F3" s="1">
        <v>3</v>
      </c>
      <c r="G3" s="1">
        <v>0</v>
      </c>
      <c r="H3" s="1">
        <v>0</v>
      </c>
      <c r="I3" s="1">
        <v>0</v>
      </c>
      <c r="J3" s="1">
        <v>0</v>
      </c>
    </row>
    <row r="4" spans="2:11">
      <c r="B4" s="1" t="s">
        <v>34</v>
      </c>
      <c r="C4" s="1">
        <v>2</v>
      </c>
      <c r="D4" s="1">
        <v>0</v>
      </c>
      <c r="E4" s="1">
        <v>471</v>
      </c>
      <c r="F4" s="1">
        <v>-2</v>
      </c>
      <c r="G4" s="1">
        <v>0</v>
      </c>
      <c r="H4" s="1">
        <v>0</v>
      </c>
      <c r="I4" s="1">
        <v>40</v>
      </c>
      <c r="J4" s="1">
        <v>0</v>
      </c>
      <c r="K4" t="s">
        <v>35</v>
      </c>
    </row>
    <row r="5" spans="2:11">
      <c r="B5" s="1" t="s">
        <v>8</v>
      </c>
      <c r="C5" s="1">
        <f t="shared" ref="C5:J5" si="0">C3+C4</f>
        <v>298</v>
      </c>
      <c r="D5" s="1">
        <f t="shared" si="0"/>
        <v>10</v>
      </c>
      <c r="E5" s="1">
        <f t="shared" si="0"/>
        <v>491</v>
      </c>
      <c r="F5" s="1">
        <f t="shared" si="0"/>
        <v>1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1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1">
      <c r="B9" s="1" t="s">
        <v>5</v>
      </c>
      <c r="C9" s="1">
        <v>168</v>
      </c>
      <c r="D9" s="1">
        <v>4</v>
      </c>
      <c r="E9" s="1">
        <v>102</v>
      </c>
      <c r="F9" s="1">
        <v>3</v>
      </c>
    </row>
    <row r="10" spans="2:11">
      <c r="B10" s="1" t="s">
        <v>31</v>
      </c>
      <c r="C10" s="1">
        <v>18</v>
      </c>
      <c r="D10" s="1">
        <v>0</v>
      </c>
      <c r="E10" s="1">
        <v>84</v>
      </c>
      <c r="F10" s="1">
        <v>1</v>
      </c>
    </row>
    <row r="11" spans="2:11">
      <c r="B11" s="1" t="s">
        <v>8</v>
      </c>
      <c r="C11" s="1">
        <f>C9+C10</f>
        <v>186</v>
      </c>
      <c r="D11" s="1">
        <f>D9+D10</f>
        <v>4</v>
      </c>
      <c r="E11" s="1">
        <f>E9+E10</f>
        <v>186</v>
      </c>
      <c r="F11" s="1">
        <f>F9+F10</f>
        <v>4</v>
      </c>
    </row>
    <row r="14" spans="2:11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1">
      <c r="B15" s="1" t="s">
        <v>8</v>
      </c>
      <c r="C15" s="1">
        <v>36</v>
      </c>
      <c r="D15" s="1">
        <v>9</v>
      </c>
      <c r="E15" s="1">
        <v>20</v>
      </c>
      <c r="F15" s="1">
        <v>2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12</v>
      </c>
      <c r="D19" s="1">
        <v>2</v>
      </c>
      <c r="E19" s="1">
        <v>10</v>
      </c>
      <c r="F19" s="1">
        <v>0</v>
      </c>
    </row>
    <row r="20" spans="2:6">
      <c r="B20" s="1" t="s">
        <v>7</v>
      </c>
      <c r="C20" s="1">
        <v>7</v>
      </c>
      <c r="D20" s="1">
        <v>2</v>
      </c>
      <c r="E20" s="1">
        <v>2</v>
      </c>
      <c r="F20" s="1">
        <v>-3</v>
      </c>
    </row>
    <row r="21" spans="2:6">
      <c r="B21" s="1" t="s">
        <v>8</v>
      </c>
      <c r="C21" s="1">
        <f>C19+C20</f>
        <v>19</v>
      </c>
      <c r="D21" s="1">
        <f>D19+D20</f>
        <v>4</v>
      </c>
      <c r="E21" s="1">
        <f>E19+E20</f>
        <v>12</v>
      </c>
      <c r="F21" s="1">
        <f>F19+F20</f>
        <v>-3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18</v>
      </c>
      <c r="D25" s="1">
        <v>1</v>
      </c>
      <c r="E25" s="1">
        <v>13</v>
      </c>
      <c r="F25" s="1">
        <v>1</v>
      </c>
    </row>
    <row r="26" spans="2:6">
      <c r="B26" s="1" t="s">
        <v>7</v>
      </c>
      <c r="C26" s="1">
        <v>11</v>
      </c>
      <c r="D26" s="1">
        <v>6</v>
      </c>
      <c r="E26" s="1">
        <v>5</v>
      </c>
      <c r="F26" s="1">
        <v>-1</v>
      </c>
    </row>
    <row r="27" spans="2:6">
      <c r="B27" s="1" t="s">
        <v>8</v>
      </c>
      <c r="C27" s="1">
        <f>C25+C26</f>
        <v>29</v>
      </c>
      <c r="D27" s="1">
        <f>D25+D26</f>
        <v>7</v>
      </c>
      <c r="E27" s="1">
        <f>E25+E26</f>
        <v>18</v>
      </c>
      <c r="F27" s="1">
        <f>F25+F26</f>
        <v>0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95</v>
      </c>
      <c r="E32" s="1">
        <v>0</v>
      </c>
    </row>
    <row r="33" spans="3:6">
      <c r="C33" s="1" t="s">
        <v>26</v>
      </c>
      <c r="D33" s="1">
        <v>30</v>
      </c>
      <c r="E33" s="1">
        <v>0</v>
      </c>
    </row>
    <row r="34" spans="3:6">
      <c r="C34" s="1" t="s">
        <v>18</v>
      </c>
      <c r="D34" s="1">
        <v>14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150</v>
      </c>
      <c r="E36" s="1">
        <v>10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1" t="s">
        <v>59</v>
      </c>
      <c r="D39" s="1">
        <v>5</v>
      </c>
      <c r="E39" s="1">
        <v>0</v>
      </c>
    </row>
    <row r="40" spans="3:6">
      <c r="C40" s="1" t="s">
        <v>24</v>
      </c>
      <c r="D40" s="1">
        <v>0</v>
      </c>
      <c r="E40" s="1">
        <v>0</v>
      </c>
    </row>
    <row r="41" spans="3:6">
      <c r="C41" s="1" t="s">
        <v>8</v>
      </c>
      <c r="D41" s="1">
        <f>D32+D33+D34+D35+D36+D37+D38+D40+D39</f>
        <v>294</v>
      </c>
      <c r="E41" s="1">
        <f>E32+E33+E34+E35+E36+E37+E38+E40+E39</f>
        <v>10</v>
      </c>
      <c r="F41" t="s">
        <v>46</v>
      </c>
    </row>
    <row r="44" spans="3:6">
      <c r="C44" s="9" t="s">
        <v>32</v>
      </c>
      <c r="D44" s="9" t="s">
        <v>33</v>
      </c>
    </row>
    <row r="45" spans="3:6">
      <c r="C45">
        <v>1</v>
      </c>
      <c r="D45">
        <v>1</v>
      </c>
    </row>
    <row r="46" spans="3:6">
      <c r="C46">
        <v>2</v>
      </c>
      <c r="D46">
        <v>9</v>
      </c>
    </row>
    <row r="47" spans="3:6">
      <c r="C47">
        <v>3</v>
      </c>
      <c r="D47">
        <v>10</v>
      </c>
    </row>
    <row r="48" spans="3:6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47</v>
      </c>
    </row>
    <row r="59" spans="3:5">
      <c r="C59">
        <v>15</v>
      </c>
      <c r="D59">
        <v>12</v>
      </c>
    </row>
    <row r="60" spans="3:5">
      <c r="C60">
        <v>16</v>
      </c>
      <c r="D60">
        <v>18</v>
      </c>
    </row>
    <row r="61" spans="3:5">
      <c r="C61">
        <v>17</v>
      </c>
      <c r="D61">
        <v>4</v>
      </c>
      <c r="E61" t="s">
        <v>48</v>
      </c>
    </row>
    <row r="62" spans="3:5">
      <c r="C62">
        <v>18</v>
      </c>
      <c r="D62">
        <v>10</v>
      </c>
    </row>
    <row r="63" spans="3:5">
      <c r="C63">
        <v>19</v>
      </c>
      <c r="D63">
        <v>18</v>
      </c>
    </row>
    <row r="64" spans="3:5">
      <c r="C64">
        <v>20</v>
      </c>
      <c r="D64">
        <v>15</v>
      </c>
    </row>
    <row r="65" spans="3:5">
      <c r="C65">
        <v>21</v>
      </c>
      <c r="D65">
        <v>6</v>
      </c>
      <c r="E65" t="s">
        <v>49</v>
      </c>
    </row>
    <row r="66" spans="3:5">
      <c r="C66">
        <v>22</v>
      </c>
      <c r="D66">
        <v>5</v>
      </c>
      <c r="E66" t="s">
        <v>50</v>
      </c>
    </row>
    <row r="67" spans="3:5">
      <c r="C67">
        <v>23</v>
      </c>
      <c r="D67">
        <v>15</v>
      </c>
    </row>
    <row r="68" spans="3:5">
      <c r="C68">
        <v>24</v>
      </c>
      <c r="D68">
        <v>15</v>
      </c>
    </row>
    <row r="69" spans="3:5">
      <c r="C69">
        <v>25</v>
      </c>
      <c r="D69">
        <v>9</v>
      </c>
    </row>
    <row r="70" spans="3:5">
      <c r="C70">
        <v>26</v>
      </c>
      <c r="D70">
        <v>13</v>
      </c>
    </row>
    <row r="71" spans="3:5">
      <c r="C71">
        <v>27</v>
      </c>
      <c r="D71">
        <v>4</v>
      </c>
    </row>
    <row r="72" spans="3:5">
      <c r="C72">
        <v>28</v>
      </c>
      <c r="D72">
        <v>10</v>
      </c>
    </row>
    <row r="75" spans="3:5">
      <c r="C75" s="9" t="s">
        <v>32</v>
      </c>
      <c r="D75" s="9" t="s">
        <v>33</v>
      </c>
    </row>
    <row r="76" spans="3:5">
      <c r="C76">
        <v>1</v>
      </c>
      <c r="D76">
        <v>1</v>
      </c>
    </row>
    <row r="77" spans="3:5">
      <c r="C77">
        <v>2</v>
      </c>
      <c r="D77">
        <v>10</v>
      </c>
    </row>
    <row r="78" spans="3:5">
      <c r="C78">
        <v>3</v>
      </c>
      <c r="D78">
        <v>20</v>
      </c>
    </row>
    <row r="79" spans="3:5">
      <c r="C79">
        <v>4</v>
      </c>
      <c r="D79">
        <v>31</v>
      </c>
    </row>
    <row r="80" spans="3:5">
      <c r="C80">
        <v>5</v>
      </c>
      <c r="D80">
        <v>43</v>
      </c>
    </row>
    <row r="81" spans="3:4">
      <c r="C81">
        <v>6</v>
      </c>
      <c r="D81">
        <v>56</v>
      </c>
    </row>
    <row r="82" spans="3:4">
      <c r="C82">
        <v>7</v>
      </c>
      <c r="D82">
        <v>63</v>
      </c>
    </row>
    <row r="83" spans="3:4">
      <c r="C83">
        <v>8</v>
      </c>
      <c r="D83">
        <v>70</v>
      </c>
    </row>
    <row r="84" spans="3:4">
      <c r="C84">
        <v>9</v>
      </c>
      <c r="D84">
        <v>84</v>
      </c>
    </row>
    <row r="85" spans="3:4">
      <c r="C85">
        <v>10</v>
      </c>
      <c r="D85">
        <v>100</v>
      </c>
    </row>
    <row r="86" spans="3:4">
      <c r="C86">
        <v>11</v>
      </c>
      <c r="D86">
        <v>114</v>
      </c>
    </row>
    <row r="87" spans="3:4">
      <c r="C87">
        <v>12</v>
      </c>
      <c r="D87">
        <v>131</v>
      </c>
    </row>
    <row r="88" spans="3:4">
      <c r="C88">
        <v>13</v>
      </c>
      <c r="D88">
        <v>145</v>
      </c>
    </row>
    <row r="89" spans="3:4">
      <c r="C89">
        <v>14</v>
      </c>
      <c r="D89">
        <v>154</v>
      </c>
    </row>
    <row r="90" spans="3:4">
      <c r="C90">
        <v>15</v>
      </c>
      <c r="D90">
        <v>166</v>
      </c>
    </row>
    <row r="91" spans="3:4">
      <c r="C91">
        <v>16</v>
      </c>
      <c r="D91">
        <v>185</v>
      </c>
    </row>
    <row r="92" spans="3:4">
      <c r="C92">
        <v>17</v>
      </c>
      <c r="D92">
        <v>189</v>
      </c>
    </row>
    <row r="93" spans="3:4">
      <c r="C93">
        <v>18</v>
      </c>
      <c r="D93">
        <v>199</v>
      </c>
    </row>
    <row r="94" spans="3:4">
      <c r="C94">
        <v>19</v>
      </c>
      <c r="D94">
        <v>217</v>
      </c>
    </row>
    <row r="95" spans="3:4">
      <c r="C95">
        <v>20</v>
      </c>
      <c r="D95">
        <v>233</v>
      </c>
    </row>
    <row r="96" spans="3:4">
      <c r="C96">
        <v>21</v>
      </c>
      <c r="D96">
        <v>239</v>
      </c>
    </row>
    <row r="97" spans="3:4">
      <c r="C97">
        <v>22</v>
      </c>
      <c r="D97">
        <v>244</v>
      </c>
    </row>
    <row r="98" spans="3:4">
      <c r="C98">
        <v>23</v>
      </c>
      <c r="D98">
        <v>260</v>
      </c>
    </row>
    <row r="99" spans="3:4">
      <c r="C99">
        <v>24</v>
      </c>
      <c r="D99">
        <v>276</v>
      </c>
    </row>
    <row r="100" spans="3:4">
      <c r="C100">
        <v>25</v>
      </c>
      <c r="D100">
        <v>286</v>
      </c>
    </row>
    <row r="101" spans="3:4">
      <c r="C101">
        <v>26</v>
      </c>
      <c r="D101">
        <v>299</v>
      </c>
    </row>
    <row r="102" spans="3:4">
      <c r="C102">
        <v>27</v>
      </c>
      <c r="D102">
        <v>303</v>
      </c>
    </row>
    <row r="103" spans="3:4">
      <c r="C103">
        <v>28</v>
      </c>
      <c r="D103">
        <v>316</v>
      </c>
    </row>
    <row r="105" spans="3:4">
      <c r="C105" s="10"/>
    </row>
    <row r="106" spans="3:4">
      <c r="C106" s="10" t="s">
        <v>60</v>
      </c>
    </row>
    <row r="107" spans="3:4">
      <c r="C107" s="11">
        <f>2/5</f>
        <v>0.4</v>
      </c>
      <c r="D107" t="s">
        <v>52</v>
      </c>
    </row>
    <row r="108" spans="3:4">
      <c r="C108" s="11">
        <f>6/32</f>
        <v>0.1875</v>
      </c>
      <c r="D108" t="s">
        <v>53</v>
      </c>
    </row>
    <row r="109" spans="3:4">
      <c r="C109" s="11">
        <f>0/12</f>
        <v>0</v>
      </c>
      <c r="D109" t="s">
        <v>54</v>
      </c>
    </row>
    <row r="110" spans="3:4">
      <c r="C110" s="11">
        <f>1/22</f>
        <v>4.5454545454545456E-2</v>
      </c>
      <c r="D110" t="s">
        <v>56</v>
      </c>
    </row>
    <row r="111" spans="3:4">
      <c r="C111" s="11">
        <f>1/12</f>
        <v>8.3333333333333329E-2</v>
      </c>
      <c r="D111" t="s">
        <v>57</v>
      </c>
    </row>
    <row r="112" spans="3:4">
      <c r="C112" s="11">
        <f>0/10</f>
        <v>0</v>
      </c>
      <c r="D112" t="s">
        <v>58</v>
      </c>
    </row>
    <row r="114" spans="3:4">
      <c r="C114" s="10" t="s">
        <v>62</v>
      </c>
    </row>
    <row r="115" spans="3:4">
      <c r="C115" s="11">
        <f>2/10</f>
        <v>0.2</v>
      </c>
      <c r="D115" t="s">
        <v>52</v>
      </c>
    </row>
    <row r="116" spans="3:4">
      <c r="C116" s="11">
        <f>6/10</f>
        <v>0.6</v>
      </c>
      <c r="D116" t="s">
        <v>53</v>
      </c>
    </row>
    <row r="117" spans="3:4">
      <c r="C117" s="11">
        <f>0/10</f>
        <v>0</v>
      </c>
      <c r="D117" t="s">
        <v>54</v>
      </c>
    </row>
    <row r="118" spans="3:4">
      <c r="C118" s="11">
        <f>1/10</f>
        <v>0.1</v>
      </c>
      <c r="D118" t="s">
        <v>56</v>
      </c>
    </row>
    <row r="119" spans="3:4">
      <c r="C119" s="11">
        <f>1/10</f>
        <v>0.1</v>
      </c>
      <c r="D119" t="s">
        <v>57</v>
      </c>
    </row>
    <row r="120" spans="3:4">
      <c r="C120" s="11">
        <f>0/10</f>
        <v>0</v>
      </c>
      <c r="D120" t="s">
        <v>58</v>
      </c>
    </row>
    <row r="121" spans="3:4">
      <c r="C121" s="11">
        <f>0/10</f>
        <v>0</v>
      </c>
      <c r="D121" t="s">
        <v>67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2:K123"/>
  <sheetViews>
    <sheetView topLeftCell="A26" workbookViewId="0">
      <selection activeCell="D37" sqref="D37"/>
    </sheetView>
  </sheetViews>
  <sheetFormatPr defaultRowHeight="15"/>
  <cols>
    <col min="3" max="3" width="23.5703125" customWidth="1"/>
    <col min="5" max="5" width="22.140625" customWidth="1"/>
    <col min="7" max="7" width="12.5703125" customWidth="1"/>
    <col min="9" max="9" width="19" customWidth="1"/>
  </cols>
  <sheetData>
    <row r="2" spans="2:11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1">
      <c r="B3" s="1" t="s">
        <v>5</v>
      </c>
      <c r="C3" s="1">
        <v>302</v>
      </c>
      <c r="D3" s="1">
        <v>6</v>
      </c>
      <c r="E3" s="1">
        <v>20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1">
      <c r="B4" s="1" t="s">
        <v>34</v>
      </c>
      <c r="C4" s="1">
        <v>2</v>
      </c>
      <c r="D4" s="1">
        <v>0</v>
      </c>
      <c r="E4" s="1">
        <v>473</v>
      </c>
      <c r="F4" s="1">
        <v>2</v>
      </c>
      <c r="G4" s="1">
        <v>0</v>
      </c>
      <c r="H4" s="1">
        <v>0</v>
      </c>
      <c r="I4" s="1">
        <v>40</v>
      </c>
      <c r="J4" s="1">
        <v>0</v>
      </c>
      <c r="K4" t="s">
        <v>35</v>
      </c>
    </row>
    <row r="5" spans="2:11">
      <c r="B5" s="1" t="s">
        <v>8</v>
      </c>
      <c r="C5" s="1">
        <f t="shared" ref="C5:J5" si="0">C3+C4</f>
        <v>304</v>
      </c>
      <c r="D5" s="1">
        <f t="shared" si="0"/>
        <v>6</v>
      </c>
      <c r="E5" s="1">
        <f t="shared" si="0"/>
        <v>493</v>
      </c>
      <c r="F5" s="1">
        <f t="shared" si="0"/>
        <v>2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1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1">
      <c r="B9" s="1" t="s">
        <v>5</v>
      </c>
      <c r="C9" s="1">
        <v>190</v>
      </c>
      <c r="D9" s="1">
        <v>22</v>
      </c>
      <c r="E9" s="1">
        <v>102</v>
      </c>
      <c r="F9" s="1">
        <v>3</v>
      </c>
    </row>
    <row r="10" spans="2:11">
      <c r="B10" s="1" t="s">
        <v>31</v>
      </c>
      <c r="C10" s="1">
        <v>21</v>
      </c>
      <c r="D10" s="1">
        <v>3</v>
      </c>
      <c r="E10" s="1">
        <v>84</v>
      </c>
      <c r="F10" s="1">
        <v>1</v>
      </c>
    </row>
    <row r="11" spans="2:11">
      <c r="B11" s="1" t="s">
        <v>8</v>
      </c>
      <c r="C11" s="1">
        <f>C9+C10</f>
        <v>211</v>
      </c>
      <c r="D11" s="1">
        <f>D9+D10</f>
        <v>25</v>
      </c>
      <c r="E11" s="1">
        <f>E9+E10</f>
        <v>186</v>
      </c>
      <c r="F11" s="1">
        <f>F9+F10</f>
        <v>4</v>
      </c>
    </row>
    <row r="14" spans="2:11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1">
      <c r="B15" s="1" t="s">
        <v>8</v>
      </c>
      <c r="C15" s="1">
        <v>40</v>
      </c>
      <c r="D15" s="1">
        <v>4</v>
      </c>
      <c r="E15" s="1">
        <v>23</v>
      </c>
      <c r="F15" s="1">
        <v>3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12</v>
      </c>
      <c r="D19" s="1">
        <v>0</v>
      </c>
      <c r="E19" s="1">
        <v>12</v>
      </c>
      <c r="F19" s="1">
        <v>2</v>
      </c>
    </row>
    <row r="20" spans="2:6">
      <c r="B20" s="1" t="s">
        <v>7</v>
      </c>
      <c r="C20" s="1">
        <v>13</v>
      </c>
      <c r="D20" s="1">
        <v>5</v>
      </c>
      <c r="E20" s="1">
        <v>0</v>
      </c>
      <c r="F20" s="1">
        <v>-3</v>
      </c>
    </row>
    <row r="21" spans="2:6">
      <c r="B21" s="1" t="s">
        <v>8</v>
      </c>
      <c r="C21" s="1">
        <f>C19+C20</f>
        <v>25</v>
      </c>
      <c r="D21" s="1">
        <f>D19+D20</f>
        <v>5</v>
      </c>
      <c r="E21" s="1">
        <f>E19+E20</f>
        <v>12</v>
      </c>
      <c r="F21" s="1">
        <f>F19+F20</f>
        <v>-1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20</v>
      </c>
      <c r="D25" s="1">
        <v>2</v>
      </c>
      <c r="E25" s="1">
        <v>14</v>
      </c>
      <c r="F25" s="1">
        <v>1</v>
      </c>
    </row>
    <row r="26" spans="2:6">
      <c r="B26" s="1" t="s">
        <v>7</v>
      </c>
      <c r="C26" s="1">
        <v>16</v>
      </c>
      <c r="D26" s="1">
        <v>5</v>
      </c>
      <c r="E26" s="1">
        <v>5</v>
      </c>
      <c r="F26" s="1">
        <v>-1</v>
      </c>
    </row>
    <row r="27" spans="2:6">
      <c r="B27" s="1" t="s">
        <v>8</v>
      </c>
      <c r="C27" s="1">
        <f>C25+C26</f>
        <v>36</v>
      </c>
      <c r="D27" s="1">
        <f>D25+D26</f>
        <v>7</v>
      </c>
      <c r="E27" s="1">
        <f>E25+E26</f>
        <v>19</v>
      </c>
      <c r="F27" s="1">
        <f>F25+F26</f>
        <v>0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95</v>
      </c>
      <c r="E32" s="1">
        <v>0</v>
      </c>
    </row>
    <row r="33" spans="3:6">
      <c r="C33" s="1" t="s">
        <v>26</v>
      </c>
      <c r="D33" s="1">
        <v>30</v>
      </c>
      <c r="E33" s="1">
        <v>0</v>
      </c>
    </row>
    <row r="34" spans="3:6">
      <c r="C34" s="1" t="s">
        <v>18</v>
      </c>
      <c r="D34" s="1">
        <v>14</v>
      </c>
      <c r="E34" s="1">
        <v>0</v>
      </c>
    </row>
    <row r="35" spans="3:6">
      <c r="C35" s="1" t="s">
        <v>19</v>
      </c>
      <c r="D35" s="1">
        <v>0</v>
      </c>
      <c r="E35" s="1">
        <v>0</v>
      </c>
    </row>
    <row r="36" spans="3:6">
      <c r="C36" s="1" t="s">
        <v>20</v>
      </c>
      <c r="D36" s="1">
        <v>156</v>
      </c>
      <c r="E36" s="1">
        <v>6</v>
      </c>
    </row>
    <row r="37" spans="3:6">
      <c r="C37" s="1" t="s">
        <v>21</v>
      </c>
      <c r="D37" s="1">
        <v>0</v>
      </c>
      <c r="E37" s="1">
        <v>0</v>
      </c>
    </row>
    <row r="38" spans="3:6">
      <c r="C38" s="1" t="s">
        <v>22</v>
      </c>
      <c r="D38" s="1">
        <v>0</v>
      </c>
      <c r="E38" s="1">
        <v>0</v>
      </c>
    </row>
    <row r="39" spans="3:6">
      <c r="C39" s="1" t="s">
        <v>59</v>
      </c>
      <c r="D39" s="1">
        <v>5</v>
      </c>
      <c r="E39" s="1">
        <v>0</v>
      </c>
    </row>
    <row r="40" spans="3:6">
      <c r="C40" s="1" t="s">
        <v>24</v>
      </c>
      <c r="D40" s="1">
        <v>0</v>
      </c>
      <c r="E40" s="1">
        <v>0</v>
      </c>
    </row>
    <row r="41" spans="3:6">
      <c r="C41" s="1" t="s">
        <v>8</v>
      </c>
      <c r="D41" s="1">
        <f>D32+D33+D34+D35+D36+D37+D38+D40+D39</f>
        <v>300</v>
      </c>
      <c r="E41" s="1">
        <v>6</v>
      </c>
      <c r="F41" t="s">
        <v>46</v>
      </c>
    </row>
    <row r="44" spans="3:6">
      <c r="C44" s="9" t="s">
        <v>32</v>
      </c>
      <c r="D44" s="9" t="s">
        <v>33</v>
      </c>
    </row>
    <row r="45" spans="3:6">
      <c r="C45">
        <v>1</v>
      </c>
      <c r="D45">
        <v>1</v>
      </c>
    </row>
    <row r="46" spans="3:6">
      <c r="C46">
        <v>2</v>
      </c>
      <c r="D46">
        <v>9</v>
      </c>
    </row>
    <row r="47" spans="3:6">
      <c r="C47">
        <v>3</v>
      </c>
      <c r="D47">
        <v>10</v>
      </c>
    </row>
    <row r="48" spans="3:6">
      <c r="C48">
        <v>4</v>
      </c>
      <c r="D48">
        <v>11</v>
      </c>
    </row>
    <row r="49" spans="3:5">
      <c r="C49">
        <v>5</v>
      </c>
      <c r="D49">
        <v>12</v>
      </c>
    </row>
    <row r="50" spans="3:5">
      <c r="C50">
        <v>6</v>
      </c>
      <c r="D50">
        <v>13</v>
      </c>
    </row>
    <row r="51" spans="3:5">
      <c r="C51">
        <v>7</v>
      </c>
      <c r="D51">
        <v>7</v>
      </c>
    </row>
    <row r="52" spans="3:5">
      <c r="C52">
        <v>8</v>
      </c>
      <c r="D52">
        <v>7</v>
      </c>
    </row>
    <row r="53" spans="3:5">
      <c r="C53">
        <v>9</v>
      </c>
      <c r="D53">
        <v>14</v>
      </c>
    </row>
    <row r="54" spans="3:5">
      <c r="C54">
        <v>10</v>
      </c>
      <c r="D54">
        <v>16</v>
      </c>
    </row>
    <row r="55" spans="3:5">
      <c r="C55">
        <v>11</v>
      </c>
      <c r="D55">
        <v>14</v>
      </c>
    </row>
    <row r="56" spans="3:5">
      <c r="C56">
        <v>12</v>
      </c>
      <c r="D56">
        <v>14</v>
      </c>
    </row>
    <row r="57" spans="3:5">
      <c r="C57">
        <v>13</v>
      </c>
      <c r="D57">
        <v>14</v>
      </c>
    </row>
    <row r="58" spans="3:5">
      <c r="C58">
        <v>14</v>
      </c>
      <c r="D58">
        <v>9</v>
      </c>
      <c r="E58" t="s">
        <v>47</v>
      </c>
    </row>
    <row r="59" spans="3:5">
      <c r="C59">
        <v>15</v>
      </c>
      <c r="D59">
        <v>12</v>
      </c>
    </row>
    <row r="60" spans="3:5">
      <c r="C60">
        <v>16</v>
      </c>
      <c r="D60">
        <v>18</v>
      </c>
    </row>
    <row r="61" spans="3:5">
      <c r="C61">
        <v>17</v>
      </c>
      <c r="D61">
        <v>4</v>
      </c>
      <c r="E61" t="s">
        <v>48</v>
      </c>
    </row>
    <row r="62" spans="3:5">
      <c r="C62">
        <v>18</v>
      </c>
      <c r="D62">
        <v>10</v>
      </c>
    </row>
    <row r="63" spans="3:5">
      <c r="C63">
        <v>19</v>
      </c>
      <c r="D63">
        <v>18</v>
      </c>
    </row>
    <row r="64" spans="3:5">
      <c r="C64">
        <v>20</v>
      </c>
      <c r="D64">
        <v>15</v>
      </c>
    </row>
    <row r="65" spans="3:5">
      <c r="C65">
        <v>21</v>
      </c>
      <c r="D65">
        <v>6</v>
      </c>
      <c r="E65" t="s">
        <v>49</v>
      </c>
    </row>
    <row r="66" spans="3:5">
      <c r="C66">
        <v>22</v>
      </c>
      <c r="D66">
        <v>5</v>
      </c>
      <c r="E66" t="s">
        <v>50</v>
      </c>
    </row>
    <row r="67" spans="3:5">
      <c r="C67">
        <v>23</v>
      </c>
      <c r="D67">
        <v>15</v>
      </c>
    </row>
    <row r="68" spans="3:5">
      <c r="C68">
        <v>24</v>
      </c>
      <c r="D68">
        <v>15</v>
      </c>
    </row>
    <row r="69" spans="3:5">
      <c r="C69">
        <v>25</v>
      </c>
      <c r="D69">
        <v>9</v>
      </c>
    </row>
    <row r="70" spans="3:5">
      <c r="C70">
        <v>26</v>
      </c>
      <c r="D70">
        <v>13</v>
      </c>
    </row>
    <row r="71" spans="3:5">
      <c r="C71">
        <v>27</v>
      </c>
      <c r="D71">
        <v>4</v>
      </c>
    </row>
    <row r="72" spans="3:5">
      <c r="C72">
        <v>28</v>
      </c>
      <c r="D72">
        <v>13</v>
      </c>
    </row>
    <row r="73" spans="3:5">
      <c r="C73">
        <v>29</v>
      </c>
      <c r="D73">
        <v>6</v>
      </c>
    </row>
    <row r="76" spans="3:5">
      <c r="C76" s="9" t="s">
        <v>32</v>
      </c>
      <c r="D76" s="9" t="s">
        <v>33</v>
      </c>
    </row>
    <row r="77" spans="3:5">
      <c r="C77">
        <v>1</v>
      </c>
      <c r="D77">
        <v>1</v>
      </c>
    </row>
    <row r="78" spans="3:5">
      <c r="C78">
        <v>2</v>
      </c>
      <c r="D78">
        <v>10</v>
      </c>
    </row>
    <row r="79" spans="3:5">
      <c r="C79">
        <v>3</v>
      </c>
      <c r="D79">
        <v>20</v>
      </c>
    </row>
    <row r="80" spans="3:5">
      <c r="C80">
        <v>4</v>
      </c>
      <c r="D80">
        <v>31</v>
      </c>
    </row>
    <row r="81" spans="3:4">
      <c r="C81">
        <v>5</v>
      </c>
      <c r="D81">
        <v>43</v>
      </c>
    </row>
    <row r="82" spans="3:4">
      <c r="C82">
        <v>6</v>
      </c>
      <c r="D82">
        <v>56</v>
      </c>
    </row>
    <row r="83" spans="3:4">
      <c r="C83">
        <v>7</v>
      </c>
      <c r="D83">
        <v>63</v>
      </c>
    </row>
    <row r="84" spans="3:4">
      <c r="C84">
        <v>8</v>
      </c>
      <c r="D84">
        <v>70</v>
      </c>
    </row>
    <row r="85" spans="3:4">
      <c r="C85">
        <v>9</v>
      </c>
      <c r="D85">
        <v>84</v>
      </c>
    </row>
    <row r="86" spans="3:4">
      <c r="C86">
        <v>10</v>
      </c>
      <c r="D86">
        <v>100</v>
      </c>
    </row>
    <row r="87" spans="3:4">
      <c r="C87">
        <v>11</v>
      </c>
      <c r="D87">
        <v>114</v>
      </c>
    </row>
    <row r="88" spans="3:4">
      <c r="C88">
        <v>12</v>
      </c>
      <c r="D88">
        <v>131</v>
      </c>
    </row>
    <row r="89" spans="3:4">
      <c r="C89">
        <v>13</v>
      </c>
      <c r="D89">
        <v>145</v>
      </c>
    </row>
    <row r="90" spans="3:4">
      <c r="C90">
        <v>14</v>
      </c>
      <c r="D90">
        <v>154</v>
      </c>
    </row>
    <row r="91" spans="3:4">
      <c r="C91">
        <v>15</v>
      </c>
      <c r="D91">
        <v>166</v>
      </c>
    </row>
    <row r="92" spans="3:4">
      <c r="C92">
        <v>16</v>
      </c>
      <c r="D92">
        <v>185</v>
      </c>
    </row>
    <row r="93" spans="3:4">
      <c r="C93">
        <v>17</v>
      </c>
      <c r="D93">
        <v>189</v>
      </c>
    </row>
    <row r="94" spans="3:4">
      <c r="C94">
        <v>18</v>
      </c>
      <c r="D94">
        <v>199</v>
      </c>
    </row>
    <row r="95" spans="3:4">
      <c r="C95">
        <v>19</v>
      </c>
      <c r="D95">
        <v>217</v>
      </c>
    </row>
    <row r="96" spans="3:4">
      <c r="C96">
        <v>20</v>
      </c>
      <c r="D96">
        <v>233</v>
      </c>
    </row>
    <row r="97" spans="3:4">
      <c r="C97">
        <v>21</v>
      </c>
      <c r="D97">
        <v>239</v>
      </c>
    </row>
    <row r="98" spans="3:4">
      <c r="C98">
        <v>22</v>
      </c>
      <c r="D98">
        <v>244</v>
      </c>
    </row>
    <row r="99" spans="3:4">
      <c r="C99">
        <v>23</v>
      </c>
      <c r="D99">
        <v>260</v>
      </c>
    </row>
    <row r="100" spans="3:4">
      <c r="C100">
        <v>24</v>
      </c>
      <c r="D100">
        <v>276</v>
      </c>
    </row>
    <row r="101" spans="3:4">
      <c r="C101">
        <v>25</v>
      </c>
      <c r="D101">
        <v>286</v>
      </c>
    </row>
    <row r="102" spans="3:4">
      <c r="C102">
        <v>26</v>
      </c>
      <c r="D102">
        <v>299</v>
      </c>
    </row>
    <row r="103" spans="3:4">
      <c r="C103">
        <v>27</v>
      </c>
      <c r="D103">
        <v>303</v>
      </c>
    </row>
    <row r="104" spans="3:4">
      <c r="C104">
        <v>28</v>
      </c>
      <c r="D104">
        <v>316</v>
      </c>
    </row>
    <row r="105" spans="3:4">
      <c r="C105">
        <v>29</v>
      </c>
      <c r="D105">
        <v>322</v>
      </c>
    </row>
    <row r="107" spans="3:4">
      <c r="C107" s="10"/>
    </row>
    <row r="108" spans="3:4">
      <c r="C108" s="10" t="s">
        <v>60</v>
      </c>
    </row>
    <row r="109" spans="3:4">
      <c r="C109" s="11"/>
      <c r="D109" t="s">
        <v>52</v>
      </c>
    </row>
    <row r="110" spans="3:4">
      <c r="C110" s="11"/>
      <c r="D110" t="s">
        <v>53</v>
      </c>
    </row>
    <row r="111" spans="3:4">
      <c r="C111" s="11"/>
      <c r="D111" t="s">
        <v>54</v>
      </c>
    </row>
    <row r="112" spans="3:4">
      <c r="C112" s="11"/>
      <c r="D112" t="s">
        <v>56</v>
      </c>
    </row>
    <row r="113" spans="3:4">
      <c r="C113" s="11"/>
      <c r="D113" t="s">
        <v>57</v>
      </c>
    </row>
    <row r="114" spans="3:4">
      <c r="C114" s="11"/>
      <c r="D114" t="s">
        <v>58</v>
      </c>
    </row>
    <row r="116" spans="3:4">
      <c r="C116" s="10" t="s">
        <v>62</v>
      </c>
    </row>
    <row r="117" spans="3:4">
      <c r="C117" s="11"/>
      <c r="D117" t="s">
        <v>52</v>
      </c>
    </row>
    <row r="118" spans="3:4">
      <c r="C118" s="11"/>
      <c r="D118" t="s">
        <v>53</v>
      </c>
    </row>
    <row r="119" spans="3:4">
      <c r="C119" s="11"/>
      <c r="D119" t="s">
        <v>54</v>
      </c>
    </row>
    <row r="120" spans="3:4">
      <c r="C120" s="11"/>
      <c r="D120" t="s">
        <v>56</v>
      </c>
    </row>
    <row r="121" spans="3:4">
      <c r="C121" s="11"/>
      <c r="D121" t="s">
        <v>57</v>
      </c>
    </row>
    <row r="122" spans="3:4">
      <c r="C122" s="11"/>
      <c r="D122" t="s">
        <v>58</v>
      </c>
    </row>
    <row r="123" spans="3:4">
      <c r="C123" s="11"/>
      <c r="D123" t="s">
        <v>67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2:J126"/>
  <sheetViews>
    <sheetView topLeftCell="A110" workbookViewId="0"/>
  </sheetViews>
  <sheetFormatPr defaultRowHeight="15"/>
  <cols>
    <col min="2" max="2" width="9.85546875" bestFit="1" customWidth="1"/>
    <col min="3" max="3" width="23.42578125" customWidth="1"/>
    <col min="4" max="4" width="9.7109375" customWidth="1"/>
    <col min="5" max="5" width="22.7109375" customWidth="1"/>
    <col min="6" max="6" width="7.85546875" customWidth="1"/>
    <col min="7" max="7" width="13" customWidth="1"/>
    <col min="8" max="8" width="8.28515625" customWidth="1"/>
    <col min="9" max="9" width="19.5703125" customWidth="1"/>
    <col min="10" max="10" width="8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310</v>
      </c>
      <c r="D3" s="1">
        <v>8</v>
      </c>
      <c r="E3" s="1">
        <v>20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310</v>
      </c>
      <c r="D5" s="1">
        <f t="shared" si="0"/>
        <v>8</v>
      </c>
      <c r="E5" s="1">
        <f t="shared" si="0"/>
        <v>493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181</v>
      </c>
      <c r="D9" s="1">
        <v>13</v>
      </c>
      <c r="E9" s="1">
        <v>114</v>
      </c>
      <c r="F9" s="1">
        <v>12</v>
      </c>
      <c r="G9" t="s">
        <v>68</v>
      </c>
    </row>
    <row r="10" spans="2:10">
      <c r="B10" s="1" t="s">
        <v>31</v>
      </c>
      <c r="C10" s="1">
        <v>18</v>
      </c>
      <c r="D10" s="1">
        <v>0</v>
      </c>
      <c r="E10" s="1">
        <v>85</v>
      </c>
      <c r="F10" s="1">
        <v>1</v>
      </c>
    </row>
    <row r="11" spans="2:10">
      <c r="B11" s="1" t="s">
        <v>8</v>
      </c>
      <c r="C11" s="1">
        <f>C9+C10</f>
        <v>199</v>
      </c>
      <c r="D11" s="1">
        <f>D9+D10</f>
        <v>13</v>
      </c>
      <c r="E11" s="1">
        <f>E9+E10</f>
        <v>199</v>
      </c>
      <c r="F11" s="1">
        <f>F9+F10</f>
        <v>13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0">
      <c r="B15" s="1" t="s">
        <v>8</v>
      </c>
      <c r="C15" s="1">
        <v>42</v>
      </c>
      <c r="D15" s="1">
        <v>2</v>
      </c>
      <c r="E15" s="1">
        <v>23</v>
      </c>
      <c r="F15" s="1">
        <v>0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13</v>
      </c>
      <c r="D19" s="1">
        <v>1</v>
      </c>
      <c r="E19" s="1">
        <v>12</v>
      </c>
      <c r="F19" s="1">
        <v>0</v>
      </c>
    </row>
    <row r="20" spans="2:6">
      <c r="B20" s="1" t="s">
        <v>7</v>
      </c>
      <c r="C20" s="1">
        <v>12</v>
      </c>
      <c r="D20" s="1">
        <v>-1</v>
      </c>
      <c r="E20" s="1">
        <v>1</v>
      </c>
      <c r="F20" s="1">
        <v>1</v>
      </c>
    </row>
    <row r="21" spans="2:6">
      <c r="B21" s="1" t="s">
        <v>8</v>
      </c>
      <c r="C21" s="1">
        <f>C19+C20</f>
        <v>25</v>
      </c>
      <c r="D21" s="1">
        <f>D19+D20</f>
        <v>0</v>
      </c>
      <c r="E21" s="1">
        <f>E19+E20</f>
        <v>13</v>
      </c>
      <c r="F21" s="1">
        <f>F19+F20</f>
        <v>1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22</v>
      </c>
      <c r="D25" s="1">
        <v>2</v>
      </c>
      <c r="E25" s="1">
        <v>14</v>
      </c>
      <c r="F25" s="1">
        <v>0</v>
      </c>
    </row>
    <row r="26" spans="2:6">
      <c r="B26" s="1" t="s">
        <v>7</v>
      </c>
      <c r="C26" s="1">
        <v>16</v>
      </c>
      <c r="D26" s="1">
        <v>-2</v>
      </c>
      <c r="E26" s="1">
        <v>6</v>
      </c>
      <c r="F26" s="1">
        <v>1</v>
      </c>
    </row>
    <row r="27" spans="2:6">
      <c r="B27" s="1" t="s">
        <v>8</v>
      </c>
      <c r="C27" s="1">
        <f>C25+C26</f>
        <v>38</v>
      </c>
      <c r="D27" s="1">
        <f>D25+D26</f>
        <v>0</v>
      </c>
      <c r="E27" s="1">
        <f>E25+E26</f>
        <v>20</v>
      </c>
      <c r="F27" s="1">
        <f>F25+F26</f>
        <v>1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97</v>
      </c>
      <c r="E32" s="1">
        <v>2</v>
      </c>
    </row>
    <row r="33" spans="2:6">
      <c r="C33" s="1" t="s">
        <v>26</v>
      </c>
      <c r="D33" s="1">
        <v>30</v>
      </c>
      <c r="E33" s="1">
        <v>0</v>
      </c>
    </row>
    <row r="34" spans="2:6">
      <c r="C34" s="1" t="s">
        <v>18</v>
      </c>
      <c r="D34" s="1">
        <v>15</v>
      </c>
      <c r="E34" s="1">
        <v>1</v>
      </c>
    </row>
    <row r="35" spans="2:6">
      <c r="C35" s="1" t="s">
        <v>19</v>
      </c>
      <c r="D35" s="1">
        <v>0</v>
      </c>
      <c r="E35" s="1">
        <v>0</v>
      </c>
    </row>
    <row r="36" spans="2:6">
      <c r="C36" s="1" t="s">
        <v>20</v>
      </c>
      <c r="D36" s="1">
        <v>159</v>
      </c>
      <c r="E36" s="1">
        <v>3</v>
      </c>
    </row>
    <row r="37" spans="2:6">
      <c r="C37" s="1" t="s">
        <v>21</v>
      </c>
      <c r="D37" s="1">
        <v>0</v>
      </c>
      <c r="E37" s="1">
        <v>0</v>
      </c>
    </row>
    <row r="38" spans="2:6">
      <c r="C38" s="1" t="s">
        <v>22</v>
      </c>
      <c r="D38" s="1">
        <v>0</v>
      </c>
      <c r="E38" s="1">
        <v>0</v>
      </c>
    </row>
    <row r="39" spans="2:6">
      <c r="C39" s="1" t="s">
        <v>59</v>
      </c>
      <c r="D39" s="1">
        <v>5</v>
      </c>
      <c r="E39" s="1">
        <v>0</v>
      </c>
    </row>
    <row r="40" spans="2:6">
      <c r="C40" s="1" t="s">
        <v>24</v>
      </c>
      <c r="D40" s="1">
        <v>1</v>
      </c>
      <c r="E40" s="1">
        <v>1</v>
      </c>
    </row>
    <row r="41" spans="2:6">
      <c r="C41" s="1" t="s">
        <v>69</v>
      </c>
      <c r="D41" s="1">
        <v>1</v>
      </c>
      <c r="E41" s="1">
        <v>1</v>
      </c>
    </row>
    <row r="42" spans="2:6">
      <c r="C42" s="1" t="s">
        <v>8</v>
      </c>
      <c r="D42" s="1">
        <f>D32+D33+D34+D35+D36+D37+D38+D40+D39+D41</f>
        <v>308</v>
      </c>
      <c r="E42" s="1">
        <f>E32+E33+E34+E35+E36+E37+E38+E39+E40+E41</f>
        <v>8</v>
      </c>
      <c r="F42" t="s">
        <v>46</v>
      </c>
    </row>
    <row r="45" spans="2:6">
      <c r="B45" s="9" t="s">
        <v>70</v>
      </c>
      <c r="C45" s="9" t="s">
        <v>32</v>
      </c>
      <c r="D45" s="9" t="s">
        <v>33</v>
      </c>
    </row>
    <row r="46" spans="2:6">
      <c r="B46" s="13">
        <v>42737</v>
      </c>
      <c r="C46">
        <v>1</v>
      </c>
      <c r="D46">
        <v>1</v>
      </c>
    </row>
    <row r="47" spans="2:6">
      <c r="B47" s="13">
        <v>42744</v>
      </c>
      <c r="C47">
        <v>2</v>
      </c>
      <c r="D47">
        <v>9</v>
      </c>
    </row>
    <row r="48" spans="2:6">
      <c r="B48" s="13">
        <v>42751</v>
      </c>
      <c r="C48">
        <v>3</v>
      </c>
      <c r="D48">
        <v>10</v>
      </c>
    </row>
    <row r="49" spans="2:5">
      <c r="B49" s="13">
        <v>42758</v>
      </c>
      <c r="C49">
        <v>4</v>
      </c>
      <c r="D49">
        <v>11</v>
      </c>
    </row>
    <row r="50" spans="2:5">
      <c r="B50" s="13">
        <v>42765</v>
      </c>
      <c r="C50">
        <v>5</v>
      </c>
      <c r="D50">
        <v>12</v>
      </c>
    </row>
    <row r="51" spans="2:5">
      <c r="B51" s="13">
        <v>42772</v>
      </c>
      <c r="C51">
        <v>6</v>
      </c>
      <c r="D51">
        <v>13</v>
      </c>
    </row>
    <row r="52" spans="2:5">
      <c r="B52" s="13">
        <v>42779</v>
      </c>
      <c r="C52">
        <v>7</v>
      </c>
      <c r="D52">
        <v>7</v>
      </c>
    </row>
    <row r="53" spans="2:5">
      <c r="B53" s="13">
        <v>42786</v>
      </c>
      <c r="C53">
        <v>8</v>
      </c>
      <c r="D53">
        <v>7</v>
      </c>
    </row>
    <row r="54" spans="2:5">
      <c r="B54" s="13">
        <v>42793</v>
      </c>
      <c r="C54">
        <v>9</v>
      </c>
      <c r="D54">
        <v>14</v>
      </c>
    </row>
    <row r="55" spans="2:5">
      <c r="B55" s="13">
        <v>42800</v>
      </c>
      <c r="C55">
        <v>10</v>
      </c>
      <c r="D55">
        <v>16</v>
      </c>
    </row>
    <row r="56" spans="2:5">
      <c r="B56" s="13">
        <v>42807</v>
      </c>
      <c r="C56">
        <v>11</v>
      </c>
      <c r="D56">
        <v>14</v>
      </c>
    </row>
    <row r="57" spans="2:5">
      <c r="B57" s="13">
        <v>42814</v>
      </c>
      <c r="C57">
        <v>12</v>
      </c>
      <c r="D57">
        <v>14</v>
      </c>
    </row>
    <row r="58" spans="2:5">
      <c r="B58" s="13">
        <v>42821</v>
      </c>
      <c r="C58">
        <v>13</v>
      </c>
      <c r="D58">
        <v>14</v>
      </c>
    </row>
    <row r="59" spans="2:5">
      <c r="B59" s="13">
        <v>42828</v>
      </c>
      <c r="C59">
        <v>14</v>
      </c>
      <c r="D59">
        <v>9</v>
      </c>
      <c r="E59" t="s">
        <v>47</v>
      </c>
    </row>
    <row r="60" spans="2:5">
      <c r="B60" s="13">
        <v>42835</v>
      </c>
      <c r="C60">
        <v>15</v>
      </c>
      <c r="D60">
        <v>12</v>
      </c>
    </row>
    <row r="61" spans="2:5">
      <c r="B61" s="13">
        <v>42842</v>
      </c>
      <c r="C61">
        <v>16</v>
      </c>
      <c r="D61">
        <v>18</v>
      </c>
    </row>
    <row r="62" spans="2:5">
      <c r="B62" s="13">
        <v>42849</v>
      </c>
      <c r="C62">
        <v>17</v>
      </c>
      <c r="D62">
        <v>4</v>
      </c>
      <c r="E62" t="s">
        <v>48</v>
      </c>
    </row>
    <row r="63" spans="2:5">
      <c r="B63" s="13">
        <v>42856</v>
      </c>
      <c r="C63">
        <v>18</v>
      </c>
      <c r="D63">
        <v>10</v>
      </c>
    </row>
    <row r="64" spans="2:5">
      <c r="B64" s="13">
        <v>42863</v>
      </c>
      <c r="C64">
        <v>19</v>
      </c>
      <c r="D64">
        <v>18</v>
      </c>
    </row>
    <row r="65" spans="2:5">
      <c r="B65" s="13">
        <v>42870</v>
      </c>
      <c r="C65">
        <v>20</v>
      </c>
      <c r="D65">
        <v>15</v>
      </c>
    </row>
    <row r="66" spans="2:5">
      <c r="B66" s="13">
        <v>42877</v>
      </c>
      <c r="C66">
        <v>21</v>
      </c>
      <c r="D66">
        <v>6</v>
      </c>
      <c r="E66" t="s">
        <v>49</v>
      </c>
    </row>
    <row r="67" spans="2:5">
      <c r="B67" s="13">
        <v>42884</v>
      </c>
      <c r="C67">
        <v>22</v>
      </c>
      <c r="D67">
        <v>5</v>
      </c>
      <c r="E67" t="s">
        <v>50</v>
      </c>
    </row>
    <row r="68" spans="2:5">
      <c r="B68" s="13">
        <v>42891</v>
      </c>
      <c r="C68">
        <v>23</v>
      </c>
      <c r="D68">
        <v>15</v>
      </c>
    </row>
    <row r="69" spans="2:5">
      <c r="B69" s="13">
        <v>42898</v>
      </c>
      <c r="C69">
        <v>24</v>
      </c>
      <c r="D69">
        <v>15</v>
      </c>
    </row>
    <row r="70" spans="2:5">
      <c r="B70" s="13">
        <v>42905</v>
      </c>
      <c r="C70">
        <v>25</v>
      </c>
      <c r="D70">
        <v>9</v>
      </c>
    </row>
    <row r="71" spans="2:5">
      <c r="B71" s="13">
        <v>42912</v>
      </c>
      <c r="C71">
        <v>26</v>
      </c>
      <c r="D71">
        <v>13</v>
      </c>
    </row>
    <row r="72" spans="2:5">
      <c r="B72" s="13">
        <v>42919</v>
      </c>
      <c r="C72">
        <v>27</v>
      </c>
      <c r="D72">
        <v>4</v>
      </c>
    </row>
    <row r="73" spans="2:5">
      <c r="B73" s="13">
        <v>42926</v>
      </c>
      <c r="C73">
        <v>28</v>
      </c>
      <c r="D73">
        <v>13</v>
      </c>
    </row>
    <row r="74" spans="2:5">
      <c r="B74" s="13">
        <v>42933</v>
      </c>
      <c r="C74">
        <v>29</v>
      </c>
      <c r="D74">
        <v>6</v>
      </c>
    </row>
    <row r="75" spans="2:5">
      <c r="B75" s="13">
        <v>42940</v>
      </c>
      <c r="C75">
        <v>30</v>
      </c>
      <c r="D75">
        <v>8</v>
      </c>
    </row>
    <row r="78" spans="2:5">
      <c r="B78" s="9" t="s">
        <v>70</v>
      </c>
      <c r="C78" s="9" t="s">
        <v>32</v>
      </c>
      <c r="D78" s="9" t="s">
        <v>33</v>
      </c>
    </row>
    <row r="79" spans="2:5">
      <c r="B79" s="13">
        <v>42737</v>
      </c>
      <c r="C79">
        <v>1</v>
      </c>
      <c r="D79">
        <v>1</v>
      </c>
    </row>
    <row r="80" spans="2:5">
      <c r="B80" s="13">
        <v>42744</v>
      </c>
      <c r="C80">
        <v>2</v>
      </c>
      <c r="D80">
        <v>10</v>
      </c>
    </row>
    <row r="81" spans="2:4">
      <c r="B81" s="13">
        <v>42751</v>
      </c>
      <c r="C81">
        <v>3</v>
      </c>
      <c r="D81">
        <v>20</v>
      </c>
    </row>
    <row r="82" spans="2:4">
      <c r="B82" s="13">
        <v>42758</v>
      </c>
      <c r="C82">
        <v>4</v>
      </c>
      <c r="D82">
        <v>31</v>
      </c>
    </row>
    <row r="83" spans="2:4">
      <c r="B83" s="13">
        <v>42765</v>
      </c>
      <c r="C83">
        <v>5</v>
      </c>
      <c r="D83">
        <v>43</v>
      </c>
    </row>
    <row r="84" spans="2:4">
      <c r="B84" s="13">
        <v>42772</v>
      </c>
      <c r="C84">
        <v>6</v>
      </c>
      <c r="D84">
        <v>56</v>
      </c>
    </row>
    <row r="85" spans="2:4">
      <c r="B85" s="13">
        <v>42779</v>
      </c>
      <c r="C85">
        <v>7</v>
      </c>
      <c r="D85">
        <v>63</v>
      </c>
    </row>
    <row r="86" spans="2:4">
      <c r="B86" s="13">
        <v>42786</v>
      </c>
      <c r="C86">
        <v>8</v>
      </c>
      <c r="D86">
        <v>70</v>
      </c>
    </row>
    <row r="87" spans="2:4">
      <c r="B87" s="13">
        <v>42793</v>
      </c>
      <c r="C87">
        <v>9</v>
      </c>
      <c r="D87">
        <v>84</v>
      </c>
    </row>
    <row r="88" spans="2:4">
      <c r="B88" s="13">
        <v>42800</v>
      </c>
      <c r="C88">
        <v>10</v>
      </c>
      <c r="D88">
        <v>100</v>
      </c>
    </row>
    <row r="89" spans="2:4">
      <c r="B89" s="13">
        <v>42807</v>
      </c>
      <c r="C89">
        <v>11</v>
      </c>
      <c r="D89">
        <v>114</v>
      </c>
    </row>
    <row r="90" spans="2:4">
      <c r="B90" s="13">
        <v>42814</v>
      </c>
      <c r="C90">
        <v>12</v>
      </c>
      <c r="D90">
        <v>131</v>
      </c>
    </row>
    <row r="91" spans="2:4">
      <c r="B91" s="13">
        <v>42821</v>
      </c>
      <c r="C91">
        <v>13</v>
      </c>
      <c r="D91">
        <v>145</v>
      </c>
    </row>
    <row r="92" spans="2:4">
      <c r="B92" s="13">
        <v>42828</v>
      </c>
      <c r="C92">
        <v>14</v>
      </c>
      <c r="D92">
        <v>154</v>
      </c>
    </row>
    <row r="93" spans="2:4">
      <c r="B93" s="13">
        <v>42835</v>
      </c>
      <c r="C93">
        <v>15</v>
      </c>
      <c r="D93">
        <v>166</v>
      </c>
    </row>
    <row r="94" spans="2:4">
      <c r="B94" s="13">
        <v>42842</v>
      </c>
      <c r="C94">
        <v>16</v>
      </c>
      <c r="D94">
        <v>185</v>
      </c>
    </row>
    <row r="95" spans="2:4">
      <c r="B95" s="13">
        <v>42849</v>
      </c>
      <c r="C95">
        <v>17</v>
      </c>
      <c r="D95">
        <v>189</v>
      </c>
    </row>
    <row r="96" spans="2:4">
      <c r="B96" s="13">
        <v>42856</v>
      </c>
      <c r="C96">
        <v>18</v>
      </c>
      <c r="D96">
        <v>199</v>
      </c>
    </row>
    <row r="97" spans="2:4">
      <c r="B97" s="13">
        <v>42863</v>
      </c>
      <c r="C97">
        <v>19</v>
      </c>
      <c r="D97">
        <v>217</v>
      </c>
    </row>
    <row r="98" spans="2:4">
      <c r="B98" s="13">
        <v>42870</v>
      </c>
      <c r="C98">
        <v>20</v>
      </c>
      <c r="D98">
        <v>233</v>
      </c>
    </row>
    <row r="99" spans="2:4">
      <c r="B99" s="13">
        <v>42877</v>
      </c>
      <c r="C99">
        <v>21</v>
      </c>
      <c r="D99">
        <v>239</v>
      </c>
    </row>
    <row r="100" spans="2:4">
      <c r="B100" s="13">
        <v>42884</v>
      </c>
      <c r="C100">
        <v>22</v>
      </c>
      <c r="D100">
        <v>244</v>
      </c>
    </row>
    <row r="101" spans="2:4">
      <c r="B101" s="13">
        <v>42891</v>
      </c>
      <c r="C101">
        <v>23</v>
      </c>
      <c r="D101">
        <v>260</v>
      </c>
    </row>
    <row r="102" spans="2:4">
      <c r="B102" s="13">
        <v>42898</v>
      </c>
      <c r="C102">
        <v>24</v>
      </c>
      <c r="D102">
        <v>276</v>
      </c>
    </row>
    <row r="103" spans="2:4">
      <c r="B103" s="13">
        <v>42905</v>
      </c>
      <c r="C103">
        <v>25</v>
      </c>
      <c r="D103">
        <v>286</v>
      </c>
    </row>
    <row r="104" spans="2:4">
      <c r="B104" s="13">
        <v>42912</v>
      </c>
      <c r="C104">
        <v>26</v>
      </c>
      <c r="D104">
        <v>299</v>
      </c>
    </row>
    <row r="105" spans="2:4">
      <c r="B105" s="13">
        <v>42919</v>
      </c>
      <c r="C105">
        <v>27</v>
      </c>
      <c r="D105">
        <v>303</v>
      </c>
    </row>
    <row r="106" spans="2:4">
      <c r="B106" s="13">
        <v>42926</v>
      </c>
      <c r="C106">
        <v>28</v>
      </c>
      <c r="D106">
        <v>316</v>
      </c>
    </row>
    <row r="107" spans="2:4">
      <c r="B107" s="13">
        <v>42933</v>
      </c>
      <c r="C107">
        <v>29</v>
      </c>
      <c r="D107">
        <v>322</v>
      </c>
    </row>
    <row r="108" spans="2:4">
      <c r="B108" s="13">
        <v>42940</v>
      </c>
      <c r="C108">
        <v>30</v>
      </c>
      <c r="D108">
        <v>330</v>
      </c>
    </row>
    <row r="110" spans="2:4">
      <c r="C110" s="10"/>
    </row>
    <row r="111" spans="2:4">
      <c r="C111" s="10" t="s">
        <v>60</v>
      </c>
    </row>
    <row r="112" spans="2:4">
      <c r="C112" s="11">
        <f>0/1</f>
        <v>0</v>
      </c>
      <c r="D112" t="s">
        <v>52</v>
      </c>
    </row>
    <row r="113" spans="3:5">
      <c r="C113" s="11">
        <f>1/22</f>
        <v>4.5454545454545456E-2</v>
      </c>
      <c r="D113" t="s">
        <v>53</v>
      </c>
    </row>
    <row r="114" spans="3:5">
      <c r="C114" s="11">
        <f>0/15</f>
        <v>0</v>
      </c>
      <c r="D114" t="s">
        <v>54</v>
      </c>
    </row>
    <row r="115" spans="3:5">
      <c r="C115" s="11">
        <f>0/28</f>
        <v>0</v>
      </c>
      <c r="D115" t="s">
        <v>56</v>
      </c>
    </row>
    <row r="116" spans="3:5">
      <c r="C116" s="11" t="s">
        <v>6</v>
      </c>
      <c r="D116" t="s">
        <v>57</v>
      </c>
      <c r="E116" t="s">
        <v>71</v>
      </c>
    </row>
    <row r="117" spans="3:5">
      <c r="C117" s="11">
        <f>2/15</f>
        <v>0.13333333333333333</v>
      </c>
      <c r="D117" t="s">
        <v>58</v>
      </c>
    </row>
    <row r="119" spans="3:5">
      <c r="C119" s="10" t="s">
        <v>62</v>
      </c>
    </row>
    <row r="120" spans="3:5">
      <c r="C120" s="11">
        <f>0/5</f>
        <v>0</v>
      </c>
      <c r="D120" t="s">
        <v>52</v>
      </c>
    </row>
    <row r="121" spans="3:5">
      <c r="C121" s="11">
        <f>1/8</f>
        <v>0.125</v>
      </c>
      <c r="D121" t="s">
        <v>53</v>
      </c>
    </row>
    <row r="122" spans="3:5">
      <c r="C122" s="11">
        <f>0/5</f>
        <v>0</v>
      </c>
      <c r="D122" t="s">
        <v>54</v>
      </c>
    </row>
    <row r="123" spans="3:5">
      <c r="C123" s="11">
        <f>0/5</f>
        <v>0</v>
      </c>
      <c r="D123" t="s">
        <v>56</v>
      </c>
    </row>
    <row r="124" spans="3:5">
      <c r="C124" s="11" t="s">
        <v>6</v>
      </c>
      <c r="D124" t="s">
        <v>57</v>
      </c>
      <c r="E124" t="s">
        <v>71</v>
      </c>
    </row>
    <row r="125" spans="3:5">
      <c r="C125" s="11">
        <f>2/8</f>
        <v>0.25</v>
      </c>
      <c r="D125" t="s">
        <v>58</v>
      </c>
    </row>
    <row r="126" spans="3:5">
      <c r="C126" s="11">
        <f>5/8</f>
        <v>0.625</v>
      </c>
      <c r="D126" t="s">
        <v>67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2:J128"/>
  <sheetViews>
    <sheetView topLeftCell="A112" workbookViewId="0"/>
  </sheetViews>
  <sheetFormatPr defaultRowHeight="15"/>
  <cols>
    <col min="2" max="2" width="10.7109375" customWidth="1"/>
    <col min="3" max="3" width="22.140625" customWidth="1"/>
    <col min="5" max="5" width="22.7109375" customWidth="1"/>
    <col min="7" max="7" width="12.85546875" customWidth="1"/>
    <col min="9" max="9" width="19.42578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313</v>
      </c>
      <c r="D3" s="1">
        <v>3</v>
      </c>
      <c r="E3" s="1">
        <v>22</v>
      </c>
      <c r="F3" s="1">
        <v>2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313</v>
      </c>
      <c r="D5" s="1">
        <f t="shared" si="0"/>
        <v>3</v>
      </c>
      <c r="E5" s="1">
        <f t="shared" si="0"/>
        <v>495</v>
      </c>
      <c r="F5" s="1">
        <f t="shared" si="0"/>
        <v>2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184</v>
      </c>
      <c r="D9" s="1">
        <v>3</v>
      </c>
      <c r="E9" s="1">
        <v>115</v>
      </c>
      <c r="F9" s="1">
        <v>1</v>
      </c>
    </row>
    <row r="10" spans="2:10">
      <c r="B10" s="1" t="s">
        <v>31</v>
      </c>
      <c r="C10" s="1">
        <v>19</v>
      </c>
      <c r="D10" s="1">
        <v>1</v>
      </c>
      <c r="E10" s="1">
        <v>88</v>
      </c>
      <c r="F10" s="1">
        <v>3</v>
      </c>
    </row>
    <row r="11" spans="2:10">
      <c r="B11" s="1" t="s">
        <v>8</v>
      </c>
      <c r="C11" s="1">
        <f>C9+C10</f>
        <v>203</v>
      </c>
      <c r="D11" s="1">
        <f>D9+D10</f>
        <v>4</v>
      </c>
      <c r="E11" s="1">
        <f>E9+E10</f>
        <v>203</v>
      </c>
      <c r="F11" s="1">
        <f>F9+F10</f>
        <v>4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3" t="s">
        <v>72</v>
      </c>
      <c r="H14" s="5" t="s">
        <v>1</v>
      </c>
    </row>
    <row r="15" spans="2:10">
      <c r="B15" s="1" t="s">
        <v>8</v>
      </c>
      <c r="C15" s="1">
        <v>48</v>
      </c>
      <c r="D15" s="1">
        <v>6</v>
      </c>
      <c r="E15" s="1">
        <v>25</v>
      </c>
      <c r="F15" s="2">
        <v>2</v>
      </c>
      <c r="G15" s="2">
        <v>2</v>
      </c>
      <c r="H15" s="1">
        <v>2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15</v>
      </c>
      <c r="D19" s="1">
        <v>2</v>
      </c>
      <c r="E19" s="1">
        <v>14</v>
      </c>
      <c r="F19" s="1">
        <v>2</v>
      </c>
    </row>
    <row r="20" spans="2:6">
      <c r="B20" s="1" t="s">
        <v>7</v>
      </c>
      <c r="C20" s="1">
        <v>12</v>
      </c>
      <c r="D20" s="1">
        <v>2</v>
      </c>
      <c r="E20" s="1">
        <v>1</v>
      </c>
      <c r="F20" s="1">
        <v>1</v>
      </c>
    </row>
    <row r="21" spans="2:6">
      <c r="B21" s="1" t="s">
        <v>8</v>
      </c>
      <c r="C21" s="1">
        <f>C19+C20</f>
        <v>27</v>
      </c>
      <c r="D21" s="1">
        <f>D19+D20</f>
        <v>4</v>
      </c>
      <c r="E21" s="1">
        <f>E19+E20</f>
        <v>15</v>
      </c>
      <c r="F21" s="1">
        <f>F19+F20</f>
        <v>3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24</v>
      </c>
      <c r="D25" s="1">
        <v>1</v>
      </c>
      <c r="E25" s="1">
        <v>16</v>
      </c>
      <c r="F25" s="1">
        <v>2</v>
      </c>
    </row>
    <row r="26" spans="2:6">
      <c r="B26" s="1" t="s">
        <v>7</v>
      </c>
      <c r="C26" s="1">
        <v>18</v>
      </c>
      <c r="D26" s="1">
        <v>2</v>
      </c>
      <c r="E26" s="1">
        <v>8</v>
      </c>
      <c r="F26" s="1">
        <v>-2</v>
      </c>
    </row>
    <row r="27" spans="2:6">
      <c r="B27" s="1" t="s">
        <v>8</v>
      </c>
      <c r="C27" s="1">
        <f>C25+C26</f>
        <v>42</v>
      </c>
      <c r="D27" s="1">
        <f>D25+D26</f>
        <v>3</v>
      </c>
      <c r="E27" s="1">
        <f>E25+E26</f>
        <v>24</v>
      </c>
      <c r="F27" s="1">
        <f>F25+F26</f>
        <v>0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97</v>
      </c>
      <c r="E32" s="1">
        <v>0</v>
      </c>
    </row>
    <row r="33" spans="2:6">
      <c r="C33" s="1" t="s">
        <v>26</v>
      </c>
      <c r="D33" s="1">
        <v>30</v>
      </c>
      <c r="E33" s="1">
        <v>0</v>
      </c>
    </row>
    <row r="34" spans="2:6">
      <c r="C34" s="1" t="s">
        <v>18</v>
      </c>
      <c r="D34" s="1">
        <v>15</v>
      </c>
      <c r="E34" s="1">
        <v>0</v>
      </c>
    </row>
    <row r="35" spans="2:6">
      <c r="C35" s="1" t="s">
        <v>19</v>
      </c>
      <c r="D35" s="1">
        <v>0</v>
      </c>
      <c r="E35" s="1">
        <v>0</v>
      </c>
    </row>
    <row r="36" spans="2:6">
      <c r="C36" s="1" t="s">
        <v>20</v>
      </c>
      <c r="D36" s="1">
        <v>162</v>
      </c>
      <c r="E36" s="1">
        <v>3</v>
      </c>
    </row>
    <row r="37" spans="2:6">
      <c r="C37" s="1" t="s">
        <v>21</v>
      </c>
      <c r="D37" s="1">
        <v>0</v>
      </c>
      <c r="E37" s="1">
        <v>0</v>
      </c>
    </row>
    <row r="38" spans="2:6">
      <c r="C38" s="1" t="s">
        <v>22</v>
      </c>
      <c r="D38" s="1">
        <v>0</v>
      </c>
      <c r="E38" s="1">
        <v>0</v>
      </c>
    </row>
    <row r="39" spans="2:6">
      <c r="C39" s="1" t="s">
        <v>59</v>
      </c>
      <c r="D39" s="1">
        <v>5</v>
      </c>
      <c r="E39" s="1">
        <v>0</v>
      </c>
    </row>
    <row r="40" spans="2:6">
      <c r="C40" s="1" t="s">
        <v>24</v>
      </c>
      <c r="D40" s="1">
        <v>1</v>
      </c>
      <c r="E40" s="1">
        <v>0</v>
      </c>
    </row>
    <row r="41" spans="2:6">
      <c r="C41" s="1" t="s">
        <v>69</v>
      </c>
      <c r="D41" s="1">
        <v>1</v>
      </c>
      <c r="E41" s="1">
        <v>0</v>
      </c>
    </row>
    <row r="42" spans="2:6">
      <c r="C42" s="1" t="s">
        <v>8</v>
      </c>
      <c r="D42" s="1">
        <f>D32+D33+D34+D35+D36+D37+D38+D40+D39+D41</f>
        <v>311</v>
      </c>
      <c r="E42" s="1">
        <f>E32+E33+E34+E35+E36+E37+E38+E39+E40+E41</f>
        <v>3</v>
      </c>
      <c r="F42" t="s">
        <v>46</v>
      </c>
    </row>
    <row r="45" spans="2:6">
      <c r="B45" s="9" t="s">
        <v>70</v>
      </c>
      <c r="C45" s="9" t="s">
        <v>32</v>
      </c>
      <c r="D45" s="9" t="s">
        <v>33</v>
      </c>
    </row>
    <row r="46" spans="2:6">
      <c r="B46" s="13">
        <v>42737</v>
      </c>
      <c r="C46">
        <v>1</v>
      </c>
      <c r="D46">
        <v>1</v>
      </c>
    </row>
    <row r="47" spans="2:6">
      <c r="B47" s="13">
        <v>42744</v>
      </c>
      <c r="C47">
        <v>2</v>
      </c>
      <c r="D47">
        <v>9</v>
      </c>
    </row>
    <row r="48" spans="2:6">
      <c r="B48" s="13">
        <v>42751</v>
      </c>
      <c r="C48">
        <v>3</v>
      </c>
      <c r="D48">
        <v>10</v>
      </c>
    </row>
    <row r="49" spans="2:5">
      <c r="B49" s="13">
        <v>42758</v>
      </c>
      <c r="C49">
        <v>4</v>
      </c>
      <c r="D49">
        <v>11</v>
      </c>
    </row>
    <row r="50" spans="2:5">
      <c r="B50" s="13">
        <v>42765</v>
      </c>
      <c r="C50">
        <v>5</v>
      </c>
      <c r="D50">
        <v>12</v>
      </c>
    </row>
    <row r="51" spans="2:5">
      <c r="B51" s="13">
        <v>42772</v>
      </c>
      <c r="C51">
        <v>6</v>
      </c>
      <c r="D51">
        <v>13</v>
      </c>
    </row>
    <row r="52" spans="2:5">
      <c r="B52" s="13">
        <v>42779</v>
      </c>
      <c r="C52">
        <v>7</v>
      </c>
      <c r="D52">
        <v>7</v>
      </c>
    </row>
    <row r="53" spans="2:5">
      <c r="B53" s="13">
        <v>42786</v>
      </c>
      <c r="C53">
        <v>8</v>
      </c>
      <c r="D53">
        <v>7</v>
      </c>
    </row>
    <row r="54" spans="2:5">
      <c r="B54" s="13">
        <v>42793</v>
      </c>
      <c r="C54">
        <v>9</v>
      </c>
      <c r="D54">
        <v>14</v>
      </c>
    </row>
    <row r="55" spans="2:5">
      <c r="B55" s="13">
        <v>42800</v>
      </c>
      <c r="C55">
        <v>10</v>
      </c>
      <c r="D55">
        <v>16</v>
      </c>
    </row>
    <row r="56" spans="2:5">
      <c r="B56" s="13">
        <v>42807</v>
      </c>
      <c r="C56">
        <v>11</v>
      </c>
      <c r="D56">
        <v>14</v>
      </c>
    </row>
    <row r="57" spans="2:5">
      <c r="B57" s="13">
        <v>42814</v>
      </c>
      <c r="C57">
        <v>12</v>
      </c>
      <c r="D57">
        <v>14</v>
      </c>
    </row>
    <row r="58" spans="2:5">
      <c r="B58" s="13">
        <v>42821</v>
      </c>
      <c r="C58">
        <v>13</v>
      </c>
      <c r="D58">
        <v>14</v>
      </c>
    </row>
    <row r="59" spans="2:5">
      <c r="B59" s="13">
        <v>42828</v>
      </c>
      <c r="C59">
        <v>14</v>
      </c>
      <c r="D59">
        <v>9</v>
      </c>
      <c r="E59" t="s">
        <v>47</v>
      </c>
    </row>
    <row r="60" spans="2:5">
      <c r="B60" s="13">
        <v>42835</v>
      </c>
      <c r="C60">
        <v>15</v>
      </c>
      <c r="D60">
        <v>12</v>
      </c>
    </row>
    <row r="61" spans="2:5">
      <c r="B61" s="13">
        <v>42842</v>
      </c>
      <c r="C61">
        <v>16</v>
      </c>
      <c r="D61">
        <v>18</v>
      </c>
    </row>
    <row r="62" spans="2:5">
      <c r="B62" s="13">
        <v>42849</v>
      </c>
      <c r="C62">
        <v>17</v>
      </c>
      <c r="D62">
        <v>4</v>
      </c>
      <c r="E62" t="s">
        <v>48</v>
      </c>
    </row>
    <row r="63" spans="2:5">
      <c r="B63" s="13">
        <v>42856</v>
      </c>
      <c r="C63">
        <v>18</v>
      </c>
      <c r="D63">
        <v>10</v>
      </c>
    </row>
    <row r="64" spans="2:5">
      <c r="B64" s="13">
        <v>42863</v>
      </c>
      <c r="C64">
        <v>19</v>
      </c>
      <c r="D64">
        <v>18</v>
      </c>
    </row>
    <row r="65" spans="2:5">
      <c r="B65" s="13">
        <v>42870</v>
      </c>
      <c r="C65">
        <v>20</v>
      </c>
      <c r="D65">
        <v>15</v>
      </c>
    </row>
    <row r="66" spans="2:5">
      <c r="B66" s="13">
        <v>42877</v>
      </c>
      <c r="C66">
        <v>21</v>
      </c>
      <c r="D66">
        <v>6</v>
      </c>
      <c r="E66" t="s">
        <v>49</v>
      </c>
    </row>
    <row r="67" spans="2:5">
      <c r="B67" s="13">
        <v>42884</v>
      </c>
      <c r="C67">
        <v>22</v>
      </c>
      <c r="D67">
        <v>5</v>
      </c>
      <c r="E67" t="s">
        <v>50</v>
      </c>
    </row>
    <row r="68" spans="2:5">
      <c r="B68" s="13">
        <v>42891</v>
      </c>
      <c r="C68">
        <v>23</v>
      </c>
      <c r="D68">
        <v>15</v>
      </c>
    </row>
    <row r="69" spans="2:5">
      <c r="B69" s="13">
        <v>42898</v>
      </c>
      <c r="C69">
        <v>24</v>
      </c>
      <c r="D69">
        <v>15</v>
      </c>
    </row>
    <row r="70" spans="2:5">
      <c r="B70" s="13">
        <v>42905</v>
      </c>
      <c r="C70">
        <v>25</v>
      </c>
      <c r="D70">
        <v>9</v>
      </c>
    </row>
    <row r="71" spans="2:5">
      <c r="B71" s="13">
        <v>42912</v>
      </c>
      <c r="C71">
        <v>26</v>
      </c>
      <c r="D71">
        <v>13</v>
      </c>
    </row>
    <row r="72" spans="2:5">
      <c r="B72" s="13">
        <v>42919</v>
      </c>
      <c r="C72">
        <v>27</v>
      </c>
      <c r="D72">
        <v>4</v>
      </c>
    </row>
    <row r="73" spans="2:5">
      <c r="B73" s="13">
        <v>42926</v>
      </c>
      <c r="C73">
        <v>28</v>
      </c>
      <c r="D73">
        <v>13</v>
      </c>
    </row>
    <row r="74" spans="2:5">
      <c r="B74" s="13">
        <v>42933</v>
      </c>
      <c r="C74">
        <v>29</v>
      </c>
      <c r="D74">
        <v>6</v>
      </c>
    </row>
    <row r="75" spans="2:5">
      <c r="B75" s="13">
        <v>42940</v>
      </c>
      <c r="C75">
        <v>30</v>
      </c>
      <c r="D75">
        <v>8</v>
      </c>
    </row>
    <row r="76" spans="2:5">
      <c r="B76" s="13">
        <v>42947</v>
      </c>
      <c r="C76">
        <v>31</v>
      </c>
      <c r="D76">
        <v>5</v>
      </c>
    </row>
    <row r="79" spans="2:5">
      <c r="B79" s="9" t="s">
        <v>70</v>
      </c>
      <c r="C79" s="9" t="s">
        <v>32</v>
      </c>
      <c r="D79" s="9" t="s">
        <v>33</v>
      </c>
    </row>
    <row r="80" spans="2:5">
      <c r="B80" s="13">
        <v>42737</v>
      </c>
      <c r="C80">
        <v>1</v>
      </c>
      <c r="D80">
        <v>1</v>
      </c>
    </row>
    <row r="81" spans="2:4">
      <c r="B81" s="13">
        <v>42744</v>
      </c>
      <c r="C81">
        <v>2</v>
      </c>
      <c r="D81">
        <v>10</v>
      </c>
    </row>
    <row r="82" spans="2:4">
      <c r="B82" s="13">
        <v>42751</v>
      </c>
      <c r="C82">
        <v>3</v>
      </c>
      <c r="D82">
        <v>20</v>
      </c>
    </row>
    <row r="83" spans="2:4">
      <c r="B83" s="13">
        <v>42758</v>
      </c>
      <c r="C83">
        <v>4</v>
      </c>
      <c r="D83">
        <v>31</v>
      </c>
    </row>
    <row r="84" spans="2:4">
      <c r="B84" s="13">
        <v>42765</v>
      </c>
      <c r="C84">
        <v>5</v>
      </c>
      <c r="D84">
        <v>43</v>
      </c>
    </row>
    <row r="85" spans="2:4">
      <c r="B85" s="13">
        <v>42772</v>
      </c>
      <c r="C85">
        <v>6</v>
      </c>
      <c r="D85">
        <v>56</v>
      </c>
    </row>
    <row r="86" spans="2:4">
      <c r="B86" s="13">
        <v>42779</v>
      </c>
      <c r="C86">
        <v>7</v>
      </c>
      <c r="D86">
        <v>63</v>
      </c>
    </row>
    <row r="87" spans="2:4">
      <c r="B87" s="13">
        <v>42786</v>
      </c>
      <c r="C87">
        <v>8</v>
      </c>
      <c r="D87">
        <v>70</v>
      </c>
    </row>
    <row r="88" spans="2:4">
      <c r="B88" s="13">
        <v>42793</v>
      </c>
      <c r="C88">
        <v>9</v>
      </c>
      <c r="D88">
        <v>84</v>
      </c>
    </row>
    <row r="89" spans="2:4">
      <c r="B89" s="13">
        <v>42800</v>
      </c>
      <c r="C89">
        <v>10</v>
      </c>
      <c r="D89">
        <v>100</v>
      </c>
    </row>
    <row r="90" spans="2:4">
      <c r="B90" s="13">
        <v>42807</v>
      </c>
      <c r="C90">
        <v>11</v>
      </c>
      <c r="D90">
        <v>114</v>
      </c>
    </row>
    <row r="91" spans="2:4">
      <c r="B91" s="13">
        <v>42814</v>
      </c>
      <c r="C91">
        <v>12</v>
      </c>
      <c r="D91">
        <v>131</v>
      </c>
    </row>
    <row r="92" spans="2:4">
      <c r="B92" s="13">
        <v>42821</v>
      </c>
      <c r="C92">
        <v>13</v>
      </c>
      <c r="D92">
        <v>145</v>
      </c>
    </row>
    <row r="93" spans="2:4">
      <c r="B93" s="13">
        <v>42828</v>
      </c>
      <c r="C93">
        <v>14</v>
      </c>
      <c r="D93">
        <v>154</v>
      </c>
    </row>
    <row r="94" spans="2:4">
      <c r="B94" s="13">
        <v>42835</v>
      </c>
      <c r="C94">
        <v>15</v>
      </c>
      <c r="D94">
        <v>166</v>
      </c>
    </row>
    <row r="95" spans="2:4">
      <c r="B95" s="13">
        <v>42842</v>
      </c>
      <c r="C95">
        <v>16</v>
      </c>
      <c r="D95">
        <v>185</v>
      </c>
    </row>
    <row r="96" spans="2:4">
      <c r="B96" s="13">
        <v>42849</v>
      </c>
      <c r="C96">
        <v>17</v>
      </c>
      <c r="D96">
        <v>189</v>
      </c>
    </row>
    <row r="97" spans="2:4">
      <c r="B97" s="13">
        <v>42856</v>
      </c>
      <c r="C97">
        <v>18</v>
      </c>
      <c r="D97">
        <v>199</v>
      </c>
    </row>
    <row r="98" spans="2:4">
      <c r="B98" s="13">
        <v>42863</v>
      </c>
      <c r="C98">
        <v>19</v>
      </c>
      <c r="D98">
        <v>217</v>
      </c>
    </row>
    <row r="99" spans="2:4">
      <c r="B99" s="13">
        <v>42870</v>
      </c>
      <c r="C99">
        <v>20</v>
      </c>
      <c r="D99">
        <v>233</v>
      </c>
    </row>
    <row r="100" spans="2:4">
      <c r="B100" s="13">
        <v>42877</v>
      </c>
      <c r="C100">
        <v>21</v>
      </c>
      <c r="D100">
        <v>239</v>
      </c>
    </row>
    <row r="101" spans="2:4">
      <c r="B101" s="13">
        <v>42884</v>
      </c>
      <c r="C101">
        <v>22</v>
      </c>
      <c r="D101">
        <v>244</v>
      </c>
    </row>
    <row r="102" spans="2:4">
      <c r="B102" s="13">
        <v>42891</v>
      </c>
      <c r="C102">
        <v>23</v>
      </c>
      <c r="D102">
        <v>260</v>
      </c>
    </row>
    <row r="103" spans="2:4">
      <c r="B103" s="13">
        <v>42898</v>
      </c>
      <c r="C103">
        <v>24</v>
      </c>
      <c r="D103">
        <v>276</v>
      </c>
    </row>
    <row r="104" spans="2:4">
      <c r="B104" s="13">
        <v>42905</v>
      </c>
      <c r="C104">
        <v>25</v>
      </c>
      <c r="D104">
        <v>286</v>
      </c>
    </row>
    <row r="105" spans="2:4">
      <c r="B105" s="13">
        <v>42912</v>
      </c>
      <c r="C105">
        <v>26</v>
      </c>
      <c r="D105">
        <v>299</v>
      </c>
    </row>
    <row r="106" spans="2:4">
      <c r="B106" s="13">
        <v>42919</v>
      </c>
      <c r="C106">
        <v>27</v>
      </c>
      <c r="D106">
        <v>303</v>
      </c>
    </row>
    <row r="107" spans="2:4">
      <c r="B107" s="13">
        <v>42926</v>
      </c>
      <c r="C107">
        <v>28</v>
      </c>
      <c r="D107">
        <v>316</v>
      </c>
    </row>
    <row r="108" spans="2:4">
      <c r="B108" s="13">
        <v>42933</v>
      </c>
      <c r="C108">
        <v>29</v>
      </c>
      <c r="D108">
        <v>322</v>
      </c>
    </row>
    <row r="109" spans="2:4">
      <c r="B109" s="13">
        <v>42940</v>
      </c>
      <c r="C109">
        <v>30</v>
      </c>
      <c r="D109">
        <v>330</v>
      </c>
    </row>
    <row r="110" spans="2:4">
      <c r="B110" s="13">
        <v>42947</v>
      </c>
      <c r="C110">
        <v>31</v>
      </c>
      <c r="D110">
        <v>335</v>
      </c>
    </row>
    <row r="112" spans="2:4">
      <c r="C112" s="10"/>
    </row>
    <row r="113" spans="3:5">
      <c r="C113" s="10" t="s">
        <v>60</v>
      </c>
    </row>
    <row r="114" spans="3:5">
      <c r="C114" s="11">
        <f>2/6</f>
        <v>0.33333333333333331</v>
      </c>
      <c r="D114" t="s">
        <v>52</v>
      </c>
    </row>
    <row r="115" spans="3:5">
      <c r="C115" s="11">
        <f>1/24</f>
        <v>4.1666666666666664E-2</v>
      </c>
      <c r="D115" t="s">
        <v>53</v>
      </c>
    </row>
    <row r="116" spans="3:5">
      <c r="C116" s="11" t="s">
        <v>6</v>
      </c>
      <c r="D116" t="s">
        <v>54</v>
      </c>
      <c r="E116" t="s">
        <v>71</v>
      </c>
    </row>
    <row r="117" spans="3:5">
      <c r="C117" s="11">
        <f>0/19</f>
        <v>0</v>
      </c>
      <c r="D117" t="s">
        <v>56</v>
      </c>
    </row>
    <row r="118" spans="3:5">
      <c r="C118" s="11">
        <f>0/11</f>
        <v>0</v>
      </c>
      <c r="D118" t="s">
        <v>57</v>
      </c>
    </row>
    <row r="119" spans="3:5">
      <c r="C119" s="11">
        <f>0/13</f>
        <v>0</v>
      </c>
      <c r="D119" t="s">
        <v>58</v>
      </c>
    </row>
    <row r="121" spans="3:5">
      <c r="C121" s="10" t="s">
        <v>62</v>
      </c>
    </row>
    <row r="122" spans="3:5">
      <c r="C122" s="11">
        <f>2/3</f>
        <v>0.66666666666666663</v>
      </c>
      <c r="D122" t="s">
        <v>52</v>
      </c>
    </row>
    <row r="123" spans="3:5">
      <c r="C123" s="11">
        <f>1/3</f>
        <v>0.33333333333333331</v>
      </c>
      <c r="D123" t="s">
        <v>53</v>
      </c>
    </row>
    <row r="124" spans="3:5">
      <c r="C124" s="11" t="s">
        <v>6</v>
      </c>
      <c r="D124" t="s">
        <v>54</v>
      </c>
      <c r="E124" t="s">
        <v>71</v>
      </c>
    </row>
    <row r="125" spans="3:5">
      <c r="C125" s="11">
        <f>0/3</f>
        <v>0</v>
      </c>
      <c r="D125" t="s">
        <v>56</v>
      </c>
    </row>
    <row r="126" spans="3:5">
      <c r="C126" s="11">
        <f>0/3</f>
        <v>0</v>
      </c>
      <c r="D126" t="s">
        <v>57</v>
      </c>
    </row>
    <row r="127" spans="3:5">
      <c r="C127" s="11">
        <f>0/3</f>
        <v>0</v>
      </c>
      <c r="D127" t="s">
        <v>58</v>
      </c>
    </row>
    <row r="128" spans="3:5">
      <c r="C128" s="11">
        <f>0/3</f>
        <v>0</v>
      </c>
      <c r="D128" t="s">
        <v>67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2:J130"/>
  <sheetViews>
    <sheetView topLeftCell="A113" workbookViewId="0"/>
  </sheetViews>
  <sheetFormatPr defaultRowHeight="15"/>
  <cols>
    <col min="2" max="2" width="10.5703125" customWidth="1"/>
    <col min="3" max="3" width="22.7109375" customWidth="1"/>
    <col min="5" max="5" width="19.28515625" customWidth="1"/>
    <col min="7" max="7" width="13.140625" customWidth="1"/>
    <col min="9" max="9" width="18.71093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326</v>
      </c>
      <c r="D3" s="1">
        <v>13</v>
      </c>
      <c r="E3" s="1">
        <v>22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326</v>
      </c>
      <c r="D5" s="1">
        <f t="shared" si="0"/>
        <v>13</v>
      </c>
      <c r="E5" s="1">
        <f t="shared" si="0"/>
        <v>495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188</v>
      </c>
      <c r="D9" s="1">
        <v>4</v>
      </c>
      <c r="E9" s="1">
        <v>116</v>
      </c>
      <c r="F9" s="1">
        <v>1</v>
      </c>
    </row>
    <row r="10" spans="2:10">
      <c r="B10" s="1" t="s">
        <v>31</v>
      </c>
      <c r="C10" s="1">
        <v>19</v>
      </c>
      <c r="D10" s="1">
        <v>0</v>
      </c>
      <c r="E10" s="1">
        <v>91</v>
      </c>
      <c r="F10" s="1">
        <v>3</v>
      </c>
    </row>
    <row r="11" spans="2:10">
      <c r="B11" s="1" t="s">
        <v>8</v>
      </c>
      <c r="C11" s="1">
        <f>C9+C10</f>
        <v>207</v>
      </c>
      <c r="D11" s="1">
        <f>D9+D10</f>
        <v>4</v>
      </c>
      <c r="E11" s="1">
        <f>E9+E10</f>
        <v>207</v>
      </c>
      <c r="F11" s="1">
        <f>F9+F10</f>
        <v>4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3" t="s">
        <v>72</v>
      </c>
      <c r="H14" s="5" t="s">
        <v>1</v>
      </c>
    </row>
    <row r="15" spans="2:10">
      <c r="B15" s="1" t="s">
        <v>8</v>
      </c>
      <c r="C15" s="1">
        <v>51</v>
      </c>
      <c r="D15" s="1">
        <v>3</v>
      </c>
      <c r="E15" s="1">
        <v>27</v>
      </c>
      <c r="F15" s="2">
        <v>2</v>
      </c>
      <c r="G15" s="2">
        <v>3</v>
      </c>
      <c r="H15" s="1">
        <v>1</v>
      </c>
    </row>
    <row r="18" spans="2:6">
      <c r="B18" s="1"/>
      <c r="C18" s="1" t="s">
        <v>12</v>
      </c>
      <c r="D18" s="1" t="s">
        <v>1</v>
      </c>
      <c r="E18" s="1" t="s">
        <v>25</v>
      </c>
      <c r="F18" s="1" t="s">
        <v>1</v>
      </c>
    </row>
    <row r="19" spans="2:6">
      <c r="B19" s="1" t="s">
        <v>5</v>
      </c>
      <c r="C19" s="1">
        <v>15</v>
      </c>
      <c r="D19" s="1">
        <v>0</v>
      </c>
      <c r="E19" s="1">
        <v>15</v>
      </c>
      <c r="F19" s="1">
        <v>1</v>
      </c>
    </row>
    <row r="20" spans="2:6">
      <c r="B20" s="1" t="s">
        <v>7</v>
      </c>
      <c r="C20" s="1">
        <v>14</v>
      </c>
      <c r="D20" s="1">
        <v>2</v>
      </c>
      <c r="E20" s="1">
        <v>0</v>
      </c>
      <c r="F20" s="1">
        <v>0</v>
      </c>
    </row>
    <row r="21" spans="2:6">
      <c r="B21" s="1" t="s">
        <v>8</v>
      </c>
      <c r="C21" s="1">
        <f>C19+C20</f>
        <v>29</v>
      </c>
      <c r="D21" s="1">
        <f>D19+D20</f>
        <v>2</v>
      </c>
      <c r="E21" s="1">
        <f>E19+E20</f>
        <v>15</v>
      </c>
      <c r="F21" s="1">
        <f>F19+F20</f>
        <v>1</v>
      </c>
    </row>
    <row r="24" spans="2:6">
      <c r="B24" s="1"/>
      <c r="C24" s="1" t="s">
        <v>38</v>
      </c>
      <c r="D24" s="1" t="s">
        <v>1</v>
      </c>
      <c r="E24" s="1" t="s">
        <v>39</v>
      </c>
      <c r="F24" s="1" t="s">
        <v>1</v>
      </c>
    </row>
    <row r="25" spans="2:6">
      <c r="B25" s="1" t="s">
        <v>5</v>
      </c>
      <c r="C25" s="1">
        <v>23</v>
      </c>
      <c r="D25" s="1">
        <v>0</v>
      </c>
      <c r="E25" s="1">
        <v>15</v>
      </c>
      <c r="F25" s="1">
        <v>1</v>
      </c>
    </row>
    <row r="26" spans="2:6">
      <c r="B26" s="1" t="s">
        <v>7</v>
      </c>
      <c r="C26" s="1">
        <v>20</v>
      </c>
      <c r="D26" s="1">
        <v>2</v>
      </c>
      <c r="E26" s="1">
        <v>8</v>
      </c>
      <c r="F26" s="1">
        <v>0</v>
      </c>
    </row>
    <row r="27" spans="2:6">
      <c r="B27" s="1" t="s">
        <v>8</v>
      </c>
      <c r="C27" s="1">
        <f>C25+C26</f>
        <v>43</v>
      </c>
      <c r="D27" s="1">
        <f>D25+D26</f>
        <v>2</v>
      </c>
      <c r="E27" s="1">
        <f>E25+E26</f>
        <v>23</v>
      </c>
      <c r="F27" s="1">
        <f>F25+F26</f>
        <v>1</v>
      </c>
    </row>
    <row r="30" spans="2:6">
      <c r="C30" s="1" t="s">
        <v>14</v>
      </c>
      <c r="D30" s="1"/>
      <c r="E30" s="1"/>
    </row>
    <row r="31" spans="2:6">
      <c r="C31" s="1"/>
      <c r="D31" s="1" t="s">
        <v>15</v>
      </c>
      <c r="E31" s="1" t="s">
        <v>1</v>
      </c>
    </row>
    <row r="32" spans="2:6">
      <c r="C32" s="1" t="s">
        <v>37</v>
      </c>
      <c r="D32" s="1">
        <v>102</v>
      </c>
      <c r="E32" s="1">
        <v>5</v>
      </c>
    </row>
    <row r="33" spans="2:6">
      <c r="C33" s="1" t="s">
        <v>26</v>
      </c>
      <c r="D33" s="1">
        <v>30</v>
      </c>
      <c r="E33" s="1">
        <v>0</v>
      </c>
    </row>
    <row r="34" spans="2:6">
      <c r="C34" s="1" t="s">
        <v>18</v>
      </c>
      <c r="D34" s="1">
        <v>15</v>
      </c>
      <c r="E34" s="1">
        <v>0</v>
      </c>
    </row>
    <row r="35" spans="2:6">
      <c r="C35" s="1" t="s">
        <v>19</v>
      </c>
      <c r="D35" s="1">
        <v>0</v>
      </c>
      <c r="E35" s="1">
        <v>0</v>
      </c>
    </row>
    <row r="36" spans="2:6">
      <c r="C36" s="1" t="s">
        <v>20</v>
      </c>
      <c r="D36" s="1">
        <v>170</v>
      </c>
      <c r="E36" s="1">
        <v>8</v>
      </c>
    </row>
    <row r="37" spans="2:6">
      <c r="C37" s="1" t="s">
        <v>21</v>
      </c>
      <c r="D37" s="1">
        <v>0</v>
      </c>
      <c r="E37" s="1">
        <v>0</v>
      </c>
    </row>
    <row r="38" spans="2:6">
      <c r="C38" s="1" t="s">
        <v>22</v>
      </c>
      <c r="D38" s="1">
        <v>0</v>
      </c>
      <c r="E38" s="1">
        <v>0</v>
      </c>
    </row>
    <row r="39" spans="2:6">
      <c r="C39" s="1" t="s">
        <v>59</v>
      </c>
      <c r="D39" s="1">
        <v>5</v>
      </c>
      <c r="E39" s="1">
        <v>0</v>
      </c>
    </row>
    <row r="40" spans="2:6">
      <c r="C40" s="1" t="s">
        <v>24</v>
      </c>
      <c r="D40" s="1">
        <v>1</v>
      </c>
      <c r="E40" s="1">
        <v>0</v>
      </c>
    </row>
    <row r="41" spans="2:6">
      <c r="C41" s="1" t="s">
        <v>69</v>
      </c>
      <c r="D41" s="1">
        <v>1</v>
      </c>
      <c r="E41" s="1">
        <v>0</v>
      </c>
    </row>
    <row r="42" spans="2:6">
      <c r="C42" s="1" t="s">
        <v>8</v>
      </c>
      <c r="D42" s="1">
        <f>D32+D33+D34+D35+D36+D37+D38+D40+D39+D41</f>
        <v>324</v>
      </c>
      <c r="E42" s="1">
        <f>E32+E33+E34+E35+E36+E37+E38+E39+E40+E41</f>
        <v>13</v>
      </c>
      <c r="F42" t="s">
        <v>46</v>
      </c>
    </row>
    <row r="45" spans="2:6">
      <c r="B45" s="9" t="s">
        <v>70</v>
      </c>
      <c r="C45" s="9" t="s">
        <v>32</v>
      </c>
      <c r="D45" s="9" t="s">
        <v>33</v>
      </c>
    </row>
    <row r="46" spans="2:6">
      <c r="B46" s="13">
        <v>42737</v>
      </c>
      <c r="C46">
        <v>1</v>
      </c>
      <c r="D46">
        <v>1</v>
      </c>
    </row>
    <row r="47" spans="2:6">
      <c r="B47" s="13">
        <v>42744</v>
      </c>
      <c r="C47">
        <v>2</v>
      </c>
      <c r="D47">
        <v>9</v>
      </c>
    </row>
    <row r="48" spans="2:6">
      <c r="B48" s="13">
        <v>42751</v>
      </c>
      <c r="C48">
        <v>3</v>
      </c>
      <c r="D48">
        <v>10</v>
      </c>
    </row>
    <row r="49" spans="2:5">
      <c r="B49" s="13">
        <v>42758</v>
      </c>
      <c r="C49">
        <v>4</v>
      </c>
      <c r="D49">
        <v>11</v>
      </c>
    </row>
    <row r="50" spans="2:5">
      <c r="B50" s="13">
        <v>42765</v>
      </c>
      <c r="C50">
        <v>5</v>
      </c>
      <c r="D50">
        <v>12</v>
      </c>
    </row>
    <row r="51" spans="2:5">
      <c r="B51" s="13">
        <v>42772</v>
      </c>
      <c r="C51">
        <v>6</v>
      </c>
      <c r="D51">
        <v>13</v>
      </c>
    </row>
    <row r="52" spans="2:5">
      <c r="B52" s="13">
        <v>42779</v>
      </c>
      <c r="C52">
        <v>7</v>
      </c>
      <c r="D52">
        <v>7</v>
      </c>
    </row>
    <row r="53" spans="2:5">
      <c r="B53" s="13">
        <v>42786</v>
      </c>
      <c r="C53">
        <v>8</v>
      </c>
      <c r="D53">
        <v>7</v>
      </c>
    </row>
    <row r="54" spans="2:5">
      <c r="B54" s="13">
        <v>42793</v>
      </c>
      <c r="C54">
        <v>9</v>
      </c>
      <c r="D54">
        <v>14</v>
      </c>
    </row>
    <row r="55" spans="2:5">
      <c r="B55" s="13">
        <v>42800</v>
      </c>
      <c r="C55">
        <v>10</v>
      </c>
      <c r="D55">
        <v>16</v>
      </c>
    </row>
    <row r="56" spans="2:5">
      <c r="B56" s="13">
        <v>42807</v>
      </c>
      <c r="C56">
        <v>11</v>
      </c>
      <c r="D56">
        <v>14</v>
      </c>
    </row>
    <row r="57" spans="2:5">
      <c r="B57" s="13">
        <v>42814</v>
      </c>
      <c r="C57">
        <v>12</v>
      </c>
      <c r="D57">
        <v>14</v>
      </c>
    </row>
    <row r="58" spans="2:5">
      <c r="B58" s="13">
        <v>42821</v>
      </c>
      <c r="C58">
        <v>13</v>
      </c>
      <c r="D58">
        <v>14</v>
      </c>
    </row>
    <row r="59" spans="2:5">
      <c r="B59" s="13">
        <v>42828</v>
      </c>
      <c r="C59">
        <v>14</v>
      </c>
      <c r="D59">
        <v>9</v>
      </c>
      <c r="E59" t="s">
        <v>47</v>
      </c>
    </row>
    <row r="60" spans="2:5">
      <c r="B60" s="13">
        <v>42835</v>
      </c>
      <c r="C60">
        <v>15</v>
      </c>
      <c r="D60">
        <v>12</v>
      </c>
    </row>
    <row r="61" spans="2:5">
      <c r="B61" s="13">
        <v>42842</v>
      </c>
      <c r="C61">
        <v>16</v>
      </c>
      <c r="D61">
        <v>18</v>
      </c>
    </row>
    <row r="62" spans="2:5">
      <c r="B62" s="13">
        <v>42849</v>
      </c>
      <c r="C62">
        <v>17</v>
      </c>
      <c r="D62">
        <v>4</v>
      </c>
      <c r="E62" t="s">
        <v>48</v>
      </c>
    </row>
    <row r="63" spans="2:5">
      <c r="B63" s="13">
        <v>42856</v>
      </c>
      <c r="C63">
        <v>18</v>
      </c>
      <c r="D63">
        <v>10</v>
      </c>
    </row>
    <row r="64" spans="2:5">
      <c r="B64" s="13">
        <v>42863</v>
      </c>
      <c r="C64">
        <v>19</v>
      </c>
      <c r="D64">
        <v>18</v>
      </c>
    </row>
    <row r="65" spans="2:5">
      <c r="B65" s="13">
        <v>42870</v>
      </c>
      <c r="C65">
        <v>20</v>
      </c>
      <c r="D65">
        <v>15</v>
      </c>
    </row>
    <row r="66" spans="2:5">
      <c r="B66" s="13">
        <v>42877</v>
      </c>
      <c r="C66">
        <v>21</v>
      </c>
      <c r="D66">
        <v>6</v>
      </c>
      <c r="E66" t="s">
        <v>49</v>
      </c>
    </row>
    <row r="67" spans="2:5">
      <c r="B67" s="13">
        <v>42884</v>
      </c>
      <c r="C67">
        <v>22</v>
      </c>
      <c r="D67">
        <v>5</v>
      </c>
      <c r="E67" t="s">
        <v>50</v>
      </c>
    </row>
    <row r="68" spans="2:5">
      <c r="B68" s="13">
        <v>42891</v>
      </c>
      <c r="C68">
        <v>23</v>
      </c>
      <c r="D68">
        <v>15</v>
      </c>
    </row>
    <row r="69" spans="2:5">
      <c r="B69" s="13">
        <v>42898</v>
      </c>
      <c r="C69">
        <v>24</v>
      </c>
      <c r="D69">
        <v>15</v>
      </c>
    </row>
    <row r="70" spans="2:5">
      <c r="B70" s="13">
        <v>42905</v>
      </c>
      <c r="C70">
        <v>25</v>
      </c>
      <c r="D70">
        <v>9</v>
      </c>
    </row>
    <row r="71" spans="2:5">
      <c r="B71" s="13">
        <v>42912</v>
      </c>
      <c r="C71">
        <v>26</v>
      </c>
      <c r="D71">
        <v>13</v>
      </c>
    </row>
    <row r="72" spans="2:5">
      <c r="B72" s="13">
        <v>42919</v>
      </c>
      <c r="C72">
        <v>27</v>
      </c>
      <c r="D72">
        <v>4</v>
      </c>
    </row>
    <row r="73" spans="2:5">
      <c r="B73" s="13">
        <v>42926</v>
      </c>
      <c r="C73">
        <v>28</v>
      </c>
      <c r="D73">
        <v>13</v>
      </c>
    </row>
    <row r="74" spans="2:5">
      <c r="B74" s="13">
        <v>42933</v>
      </c>
      <c r="C74">
        <v>29</v>
      </c>
      <c r="D74">
        <v>6</v>
      </c>
    </row>
    <row r="75" spans="2:5">
      <c r="B75" s="13">
        <v>42940</v>
      </c>
      <c r="C75">
        <v>30</v>
      </c>
      <c r="D75">
        <v>8</v>
      </c>
    </row>
    <row r="76" spans="2:5">
      <c r="B76" s="13">
        <v>42947</v>
      </c>
      <c r="C76">
        <v>31</v>
      </c>
      <c r="D76">
        <v>5</v>
      </c>
    </row>
    <row r="77" spans="2:5">
      <c r="B77" s="13">
        <v>42954</v>
      </c>
      <c r="C77">
        <v>32</v>
      </c>
      <c r="D77">
        <v>13</v>
      </c>
    </row>
    <row r="80" spans="2:5">
      <c r="B80" s="9" t="s">
        <v>70</v>
      </c>
      <c r="C80" s="9" t="s">
        <v>32</v>
      </c>
      <c r="D80" s="9" t="s">
        <v>33</v>
      </c>
    </row>
    <row r="81" spans="2:4">
      <c r="B81" s="13">
        <v>42737</v>
      </c>
      <c r="C81">
        <v>1</v>
      </c>
      <c r="D81">
        <v>1</v>
      </c>
    </row>
    <row r="82" spans="2:4">
      <c r="B82" s="13">
        <v>42744</v>
      </c>
      <c r="C82">
        <v>2</v>
      </c>
      <c r="D82">
        <v>10</v>
      </c>
    </row>
    <row r="83" spans="2:4">
      <c r="B83" s="13">
        <v>42751</v>
      </c>
      <c r="C83">
        <v>3</v>
      </c>
      <c r="D83">
        <v>20</v>
      </c>
    </row>
    <row r="84" spans="2:4">
      <c r="B84" s="13">
        <v>42758</v>
      </c>
      <c r="C84">
        <v>4</v>
      </c>
      <c r="D84">
        <v>31</v>
      </c>
    </row>
    <row r="85" spans="2:4">
      <c r="B85" s="13">
        <v>42765</v>
      </c>
      <c r="C85">
        <v>5</v>
      </c>
      <c r="D85">
        <v>43</v>
      </c>
    </row>
    <row r="86" spans="2:4">
      <c r="B86" s="13">
        <v>42772</v>
      </c>
      <c r="C86">
        <v>6</v>
      </c>
      <c r="D86">
        <v>56</v>
      </c>
    </row>
    <row r="87" spans="2:4">
      <c r="B87" s="13">
        <v>42779</v>
      </c>
      <c r="C87">
        <v>7</v>
      </c>
      <c r="D87">
        <v>63</v>
      </c>
    </row>
    <row r="88" spans="2:4">
      <c r="B88" s="13">
        <v>42786</v>
      </c>
      <c r="C88">
        <v>8</v>
      </c>
      <c r="D88">
        <v>70</v>
      </c>
    </row>
    <row r="89" spans="2:4">
      <c r="B89" s="13">
        <v>42793</v>
      </c>
      <c r="C89">
        <v>9</v>
      </c>
      <c r="D89">
        <v>84</v>
      </c>
    </row>
    <row r="90" spans="2:4">
      <c r="B90" s="13">
        <v>42800</v>
      </c>
      <c r="C90">
        <v>10</v>
      </c>
      <c r="D90">
        <v>100</v>
      </c>
    </row>
    <row r="91" spans="2:4">
      <c r="B91" s="13">
        <v>42807</v>
      </c>
      <c r="C91">
        <v>11</v>
      </c>
      <c r="D91">
        <v>114</v>
      </c>
    </row>
    <row r="92" spans="2:4">
      <c r="B92" s="13">
        <v>42814</v>
      </c>
      <c r="C92">
        <v>12</v>
      </c>
      <c r="D92">
        <v>131</v>
      </c>
    </row>
    <row r="93" spans="2:4">
      <c r="B93" s="13">
        <v>42821</v>
      </c>
      <c r="C93">
        <v>13</v>
      </c>
      <c r="D93">
        <v>145</v>
      </c>
    </row>
    <row r="94" spans="2:4">
      <c r="B94" s="13">
        <v>42828</v>
      </c>
      <c r="C94">
        <v>14</v>
      </c>
      <c r="D94">
        <v>154</v>
      </c>
    </row>
    <row r="95" spans="2:4">
      <c r="B95" s="13">
        <v>42835</v>
      </c>
      <c r="C95">
        <v>15</v>
      </c>
      <c r="D95">
        <v>166</v>
      </c>
    </row>
    <row r="96" spans="2:4">
      <c r="B96" s="13">
        <v>42842</v>
      </c>
      <c r="C96">
        <v>16</v>
      </c>
      <c r="D96">
        <v>185</v>
      </c>
    </row>
    <row r="97" spans="2:4">
      <c r="B97" s="13">
        <v>42849</v>
      </c>
      <c r="C97">
        <v>17</v>
      </c>
      <c r="D97">
        <v>189</v>
      </c>
    </row>
    <row r="98" spans="2:4">
      <c r="B98" s="13">
        <v>42856</v>
      </c>
      <c r="C98">
        <v>18</v>
      </c>
      <c r="D98">
        <v>199</v>
      </c>
    </row>
    <row r="99" spans="2:4">
      <c r="B99" s="13">
        <v>42863</v>
      </c>
      <c r="C99">
        <v>19</v>
      </c>
      <c r="D99">
        <v>217</v>
      </c>
    </row>
    <row r="100" spans="2:4">
      <c r="B100" s="13">
        <v>42870</v>
      </c>
      <c r="C100">
        <v>20</v>
      </c>
      <c r="D100">
        <v>233</v>
      </c>
    </row>
    <row r="101" spans="2:4">
      <c r="B101" s="13">
        <v>42877</v>
      </c>
      <c r="C101">
        <v>21</v>
      </c>
      <c r="D101">
        <v>239</v>
      </c>
    </row>
    <row r="102" spans="2:4">
      <c r="B102" s="13">
        <v>42884</v>
      </c>
      <c r="C102">
        <v>22</v>
      </c>
      <c r="D102">
        <v>244</v>
      </c>
    </row>
    <row r="103" spans="2:4">
      <c r="B103" s="13">
        <v>42891</v>
      </c>
      <c r="C103">
        <v>23</v>
      </c>
      <c r="D103">
        <v>260</v>
      </c>
    </row>
    <row r="104" spans="2:4">
      <c r="B104" s="13">
        <v>42898</v>
      </c>
      <c r="C104">
        <v>24</v>
      </c>
      <c r="D104">
        <v>276</v>
      </c>
    </row>
    <row r="105" spans="2:4">
      <c r="B105" s="13">
        <v>42905</v>
      </c>
      <c r="C105">
        <v>25</v>
      </c>
      <c r="D105">
        <v>286</v>
      </c>
    </row>
    <row r="106" spans="2:4">
      <c r="B106" s="13">
        <v>42912</v>
      </c>
      <c r="C106">
        <v>26</v>
      </c>
      <c r="D106">
        <v>299</v>
      </c>
    </row>
    <row r="107" spans="2:4">
      <c r="B107" s="13">
        <v>42919</v>
      </c>
      <c r="C107">
        <v>27</v>
      </c>
      <c r="D107">
        <v>303</v>
      </c>
    </row>
    <row r="108" spans="2:4">
      <c r="B108" s="13">
        <v>42926</v>
      </c>
      <c r="C108">
        <v>28</v>
      </c>
      <c r="D108">
        <v>316</v>
      </c>
    </row>
    <row r="109" spans="2:4">
      <c r="B109" s="13">
        <v>42933</v>
      </c>
      <c r="C109">
        <v>29</v>
      </c>
      <c r="D109">
        <v>322</v>
      </c>
    </row>
    <row r="110" spans="2:4">
      <c r="B110" s="13">
        <v>42940</v>
      </c>
      <c r="C110">
        <v>30</v>
      </c>
      <c r="D110">
        <v>330</v>
      </c>
    </row>
    <row r="111" spans="2:4">
      <c r="B111" s="13">
        <v>42947</v>
      </c>
      <c r="C111">
        <v>31</v>
      </c>
      <c r="D111">
        <v>335</v>
      </c>
    </row>
    <row r="112" spans="2:4">
      <c r="B112" s="13">
        <v>42954</v>
      </c>
      <c r="C112">
        <v>32</v>
      </c>
      <c r="D112">
        <v>348</v>
      </c>
    </row>
    <row r="114" spans="3:5">
      <c r="C114" s="10"/>
    </row>
    <row r="115" spans="3:5">
      <c r="C115" s="10" t="s">
        <v>60</v>
      </c>
    </row>
    <row r="116" spans="3:5">
      <c r="C116" s="11">
        <f>4/5</f>
        <v>0.8</v>
      </c>
      <c r="D116" t="s">
        <v>52</v>
      </c>
    </row>
    <row r="117" spans="3:5">
      <c r="C117" s="11">
        <f>9/33</f>
        <v>0.27272727272727271</v>
      </c>
      <c r="D117" t="s">
        <v>53</v>
      </c>
    </row>
    <row r="118" spans="3:5">
      <c r="C118" s="11">
        <f>0/22</f>
        <v>0</v>
      </c>
      <c r="D118" t="s">
        <v>54</v>
      </c>
    </row>
    <row r="119" spans="3:5">
      <c r="C119" s="11">
        <f>3/26</f>
        <v>0.11538461538461539</v>
      </c>
      <c r="D119" t="s">
        <v>56</v>
      </c>
    </row>
    <row r="120" spans="3:5">
      <c r="C120" s="11">
        <f>0/8</f>
        <v>0</v>
      </c>
      <c r="D120" t="s">
        <v>57</v>
      </c>
    </row>
    <row r="121" spans="3:5">
      <c r="C121" s="11" t="s">
        <v>6</v>
      </c>
      <c r="D121" t="s">
        <v>58</v>
      </c>
      <c r="E121" t="s">
        <v>71</v>
      </c>
    </row>
    <row r="123" spans="3:5">
      <c r="C123" s="10" t="s">
        <v>62</v>
      </c>
    </row>
    <row r="124" spans="3:5">
      <c r="C124" s="11">
        <f>1/13</f>
        <v>7.6923076923076927E-2</v>
      </c>
      <c r="D124" t="s">
        <v>52</v>
      </c>
    </row>
    <row r="125" spans="3:5">
      <c r="C125" s="11">
        <f>5/13</f>
        <v>0.38461538461538464</v>
      </c>
      <c r="D125" t="s">
        <v>53</v>
      </c>
    </row>
    <row r="126" spans="3:5">
      <c r="C126" s="11">
        <f>0/13</f>
        <v>0</v>
      </c>
      <c r="D126" t="s">
        <v>54</v>
      </c>
    </row>
    <row r="127" spans="3:5">
      <c r="C127" s="11">
        <f>2/13</f>
        <v>0.15384615384615385</v>
      </c>
      <c r="D127" t="s">
        <v>56</v>
      </c>
    </row>
    <row r="128" spans="3:5">
      <c r="C128" s="11">
        <f>0/13</f>
        <v>0</v>
      </c>
      <c r="D128" t="s">
        <v>57</v>
      </c>
    </row>
    <row r="129" spans="3:5">
      <c r="C129" s="11" t="s">
        <v>6</v>
      </c>
      <c r="D129" t="s">
        <v>58</v>
      </c>
      <c r="E129" t="s">
        <v>71</v>
      </c>
    </row>
    <row r="130" spans="3:5">
      <c r="C130" s="11">
        <f>5/13</f>
        <v>0.38461538461538464</v>
      </c>
      <c r="D130" t="s">
        <v>67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2:J139"/>
  <sheetViews>
    <sheetView topLeftCell="A120" workbookViewId="0"/>
  </sheetViews>
  <sheetFormatPr defaultRowHeight="15"/>
  <cols>
    <col min="2" max="2" width="16.42578125" customWidth="1"/>
    <col min="3" max="3" width="23.42578125" customWidth="1"/>
    <col min="5" max="5" width="21.5703125" customWidth="1"/>
    <col min="7" max="7" width="12.5703125" customWidth="1"/>
    <col min="9" max="9" width="19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344</v>
      </c>
      <c r="D3" s="1">
        <v>18</v>
      </c>
      <c r="E3" s="1">
        <v>23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344</v>
      </c>
      <c r="D5" s="1">
        <f t="shared" si="0"/>
        <v>18</v>
      </c>
      <c r="E5" s="1">
        <f t="shared" si="0"/>
        <v>496</v>
      </c>
      <c r="F5" s="1">
        <f t="shared" si="0"/>
        <v>1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195</v>
      </c>
      <c r="D9" s="1">
        <v>7</v>
      </c>
      <c r="E9" s="1">
        <v>119</v>
      </c>
      <c r="F9" s="1">
        <v>3</v>
      </c>
    </row>
    <row r="10" spans="2:10">
      <c r="B10" s="1" t="s">
        <v>31</v>
      </c>
      <c r="C10" s="1">
        <v>19</v>
      </c>
      <c r="D10" s="1">
        <v>0</v>
      </c>
      <c r="E10" s="1">
        <v>95</v>
      </c>
      <c r="F10" s="1">
        <v>4</v>
      </c>
    </row>
    <row r="11" spans="2:10">
      <c r="B11" s="1" t="s">
        <v>8</v>
      </c>
      <c r="C11" s="1">
        <f>C9+C10</f>
        <v>214</v>
      </c>
      <c r="D11" s="1">
        <f>D9+D10</f>
        <v>7</v>
      </c>
      <c r="E11" s="1">
        <f>E9+E10</f>
        <v>214</v>
      </c>
      <c r="F11" s="1">
        <f>F9+F10</f>
        <v>7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0">
      <c r="B15" s="1" t="s">
        <v>8</v>
      </c>
      <c r="C15" s="1">
        <v>52</v>
      </c>
      <c r="D15" s="1">
        <v>1</v>
      </c>
      <c r="E15" s="1">
        <v>28</v>
      </c>
      <c r="F15" s="1">
        <v>1</v>
      </c>
    </row>
    <row r="18" spans="2:6">
      <c r="B18" s="1"/>
      <c r="C18" s="1" t="s">
        <v>73</v>
      </c>
      <c r="D18" s="1" t="s">
        <v>1</v>
      </c>
    </row>
    <row r="19" spans="2:6">
      <c r="B19" s="1" t="s">
        <v>74</v>
      </c>
      <c r="C19" s="1">
        <v>0</v>
      </c>
      <c r="D19" s="1">
        <v>0</v>
      </c>
    </row>
    <row r="20" spans="2:6">
      <c r="B20" s="1" t="s">
        <v>75</v>
      </c>
      <c r="C20" s="1">
        <v>2</v>
      </c>
      <c r="D20" s="1">
        <v>0</v>
      </c>
    </row>
    <row r="21" spans="2:6">
      <c r="B21" s="1" t="s">
        <v>76</v>
      </c>
      <c r="C21" s="1">
        <v>1</v>
      </c>
      <c r="D21" s="1">
        <v>0</v>
      </c>
    </row>
    <row r="22" spans="2:6">
      <c r="B22" s="1" t="s">
        <v>77</v>
      </c>
      <c r="C22" s="1">
        <v>0</v>
      </c>
      <c r="D22" s="1">
        <v>0</v>
      </c>
    </row>
    <row r="25" spans="2:6">
      <c r="B25" s="1"/>
      <c r="C25" s="1" t="s">
        <v>12</v>
      </c>
      <c r="D25" s="1" t="s">
        <v>1</v>
      </c>
      <c r="E25" s="1" t="s">
        <v>25</v>
      </c>
      <c r="F25" s="1" t="s">
        <v>1</v>
      </c>
    </row>
    <row r="26" spans="2:6">
      <c r="B26" s="1" t="s">
        <v>5</v>
      </c>
      <c r="C26" s="1">
        <v>17</v>
      </c>
      <c r="D26" s="1">
        <v>2</v>
      </c>
      <c r="E26" s="1">
        <v>17</v>
      </c>
      <c r="F26" s="1">
        <v>2</v>
      </c>
    </row>
    <row r="27" spans="2:6">
      <c r="B27" s="1" t="s">
        <v>7</v>
      </c>
      <c r="C27" s="1">
        <v>15</v>
      </c>
      <c r="D27" s="1">
        <v>1</v>
      </c>
      <c r="E27" s="1">
        <v>0</v>
      </c>
      <c r="F27" s="1">
        <v>0</v>
      </c>
    </row>
    <row r="28" spans="2:6">
      <c r="B28" s="1" t="s">
        <v>8</v>
      </c>
      <c r="C28" s="1">
        <f>C26+C27</f>
        <v>32</v>
      </c>
      <c r="D28" s="1">
        <f>D26+D27</f>
        <v>3</v>
      </c>
      <c r="E28" s="1">
        <f>E26+E27</f>
        <v>17</v>
      </c>
      <c r="F28" s="1">
        <f>F26+F27</f>
        <v>2</v>
      </c>
    </row>
    <row r="31" spans="2:6">
      <c r="B31" s="1"/>
      <c r="C31" s="1" t="s">
        <v>38</v>
      </c>
      <c r="D31" s="1" t="s">
        <v>1</v>
      </c>
      <c r="E31" s="1" t="s">
        <v>39</v>
      </c>
      <c r="F31" s="1" t="s">
        <v>1</v>
      </c>
    </row>
    <row r="32" spans="2:6">
      <c r="B32" s="1" t="s">
        <v>5</v>
      </c>
      <c r="C32" s="1">
        <v>27</v>
      </c>
      <c r="D32" s="1">
        <v>4</v>
      </c>
      <c r="E32" s="1">
        <v>23</v>
      </c>
      <c r="F32" s="1">
        <v>8</v>
      </c>
    </row>
    <row r="33" spans="2:6">
      <c r="B33" s="1" t="s">
        <v>7</v>
      </c>
      <c r="C33" s="1">
        <v>21</v>
      </c>
      <c r="D33" s="1">
        <v>1</v>
      </c>
      <c r="E33" s="1">
        <v>13</v>
      </c>
      <c r="F33" s="1">
        <v>5</v>
      </c>
    </row>
    <row r="34" spans="2:6">
      <c r="B34" s="1" t="s">
        <v>8</v>
      </c>
      <c r="C34" s="1">
        <f>C32+C33</f>
        <v>48</v>
      </c>
      <c r="D34" s="1">
        <f>D32+D33</f>
        <v>5</v>
      </c>
      <c r="E34" s="1">
        <f>E32+E33</f>
        <v>36</v>
      </c>
      <c r="F34" s="1">
        <f>F32+F33</f>
        <v>13</v>
      </c>
    </row>
    <row r="37" spans="2:6">
      <c r="C37" s="1" t="s">
        <v>14</v>
      </c>
      <c r="D37" s="1"/>
      <c r="E37" s="1"/>
    </row>
    <row r="38" spans="2:6">
      <c r="C38" s="1"/>
      <c r="D38" s="1" t="s">
        <v>15</v>
      </c>
      <c r="E38" s="1" t="s">
        <v>1</v>
      </c>
    </row>
    <row r="39" spans="2:6">
      <c r="C39" s="1" t="s">
        <v>37</v>
      </c>
      <c r="D39" s="1">
        <v>109</v>
      </c>
      <c r="E39" s="1">
        <v>7</v>
      </c>
    </row>
    <row r="40" spans="2:6">
      <c r="C40" s="1" t="s">
        <v>26</v>
      </c>
      <c r="D40" s="1">
        <v>30</v>
      </c>
      <c r="E40" s="1">
        <v>0</v>
      </c>
    </row>
    <row r="41" spans="2:6">
      <c r="C41" s="1" t="s">
        <v>18</v>
      </c>
      <c r="D41" s="1">
        <v>15</v>
      </c>
      <c r="E41" s="1">
        <v>0</v>
      </c>
    </row>
    <row r="42" spans="2:6">
      <c r="C42" s="1" t="s">
        <v>19</v>
      </c>
      <c r="D42" s="1">
        <v>0</v>
      </c>
      <c r="E42" s="1">
        <v>0</v>
      </c>
    </row>
    <row r="43" spans="2:6">
      <c r="C43" s="1" t="s">
        <v>20</v>
      </c>
      <c r="D43" s="1">
        <v>179</v>
      </c>
      <c r="E43" s="1">
        <v>9</v>
      </c>
    </row>
    <row r="44" spans="2:6">
      <c r="C44" s="1" t="s">
        <v>21</v>
      </c>
      <c r="D44" s="1">
        <v>0</v>
      </c>
      <c r="E44" s="1">
        <v>0</v>
      </c>
    </row>
    <row r="45" spans="2:6">
      <c r="C45" s="1" t="s">
        <v>22</v>
      </c>
      <c r="D45" s="1">
        <v>0</v>
      </c>
      <c r="E45" s="1">
        <v>0</v>
      </c>
    </row>
    <row r="46" spans="2:6">
      <c r="C46" s="1" t="s">
        <v>59</v>
      </c>
      <c r="D46" s="1">
        <v>5</v>
      </c>
      <c r="E46" s="1">
        <v>0</v>
      </c>
    </row>
    <row r="47" spans="2:6">
      <c r="C47" s="1" t="s">
        <v>24</v>
      </c>
      <c r="D47" s="1">
        <v>1</v>
      </c>
      <c r="E47" s="1">
        <v>0</v>
      </c>
    </row>
    <row r="48" spans="2:6">
      <c r="C48" s="1" t="s">
        <v>69</v>
      </c>
      <c r="D48" s="1">
        <v>3</v>
      </c>
      <c r="E48" s="1">
        <v>2</v>
      </c>
    </row>
    <row r="49" spans="2:6">
      <c r="C49" s="1" t="s">
        <v>8</v>
      </c>
      <c r="D49" s="1">
        <f>D39+D40+D41+D42+D43+D44+D45+D47+D46+D48</f>
        <v>342</v>
      </c>
      <c r="E49" s="1">
        <f>E39+E40+E41+E42+E43+E44+E45+E46+E47+E48</f>
        <v>18</v>
      </c>
      <c r="F49" t="s">
        <v>46</v>
      </c>
    </row>
    <row r="52" spans="2:6">
      <c r="B52" s="9" t="s">
        <v>70</v>
      </c>
      <c r="C52" s="9" t="s">
        <v>32</v>
      </c>
      <c r="D52" s="9" t="s">
        <v>33</v>
      </c>
    </row>
    <row r="53" spans="2:6">
      <c r="B53" s="13">
        <v>42737</v>
      </c>
      <c r="C53">
        <v>1</v>
      </c>
      <c r="D53">
        <v>1</v>
      </c>
    </row>
    <row r="54" spans="2:6">
      <c r="B54" s="13">
        <v>42744</v>
      </c>
      <c r="C54">
        <v>2</v>
      </c>
      <c r="D54">
        <v>9</v>
      </c>
    </row>
    <row r="55" spans="2:6">
      <c r="B55" s="13">
        <v>42751</v>
      </c>
      <c r="C55">
        <v>3</v>
      </c>
      <c r="D55">
        <v>10</v>
      </c>
    </row>
    <row r="56" spans="2:6">
      <c r="B56" s="13">
        <v>42758</v>
      </c>
      <c r="C56">
        <v>4</v>
      </c>
      <c r="D56">
        <v>11</v>
      </c>
    </row>
    <row r="57" spans="2:6">
      <c r="B57" s="13">
        <v>42765</v>
      </c>
      <c r="C57">
        <v>5</v>
      </c>
      <c r="D57">
        <v>12</v>
      </c>
    </row>
    <row r="58" spans="2:6">
      <c r="B58" s="13">
        <v>42772</v>
      </c>
      <c r="C58">
        <v>6</v>
      </c>
      <c r="D58">
        <v>13</v>
      </c>
    </row>
    <row r="59" spans="2:6">
      <c r="B59" s="13">
        <v>42779</v>
      </c>
      <c r="C59">
        <v>7</v>
      </c>
      <c r="D59">
        <v>7</v>
      </c>
    </row>
    <row r="60" spans="2:6">
      <c r="B60" s="13">
        <v>42786</v>
      </c>
      <c r="C60">
        <v>8</v>
      </c>
      <c r="D60">
        <v>7</v>
      </c>
    </row>
    <row r="61" spans="2:6">
      <c r="B61" s="13">
        <v>42793</v>
      </c>
      <c r="C61">
        <v>9</v>
      </c>
      <c r="D61">
        <v>14</v>
      </c>
    </row>
    <row r="62" spans="2:6">
      <c r="B62" s="13">
        <v>42800</v>
      </c>
      <c r="C62">
        <v>10</v>
      </c>
      <c r="D62">
        <v>16</v>
      </c>
    </row>
    <row r="63" spans="2:6">
      <c r="B63" s="13">
        <v>42807</v>
      </c>
      <c r="C63">
        <v>11</v>
      </c>
      <c r="D63">
        <v>14</v>
      </c>
    </row>
    <row r="64" spans="2:6">
      <c r="B64" s="13">
        <v>42814</v>
      </c>
      <c r="C64">
        <v>12</v>
      </c>
      <c r="D64">
        <v>14</v>
      </c>
    </row>
    <row r="65" spans="2:5">
      <c r="B65" s="13">
        <v>42821</v>
      </c>
      <c r="C65">
        <v>13</v>
      </c>
      <c r="D65">
        <v>14</v>
      </c>
    </row>
    <row r="66" spans="2:5">
      <c r="B66" s="13">
        <v>42828</v>
      </c>
      <c r="C66">
        <v>14</v>
      </c>
      <c r="D66">
        <v>9</v>
      </c>
      <c r="E66" t="s">
        <v>47</v>
      </c>
    </row>
    <row r="67" spans="2:5">
      <c r="B67" s="13">
        <v>42835</v>
      </c>
      <c r="C67">
        <v>15</v>
      </c>
      <c r="D67">
        <v>12</v>
      </c>
    </row>
    <row r="68" spans="2:5">
      <c r="B68" s="13">
        <v>42842</v>
      </c>
      <c r="C68">
        <v>16</v>
      </c>
      <c r="D68">
        <v>18</v>
      </c>
    </row>
    <row r="69" spans="2:5">
      <c r="B69" s="13">
        <v>42849</v>
      </c>
      <c r="C69">
        <v>17</v>
      </c>
      <c r="D69">
        <v>4</v>
      </c>
      <c r="E69" t="s">
        <v>48</v>
      </c>
    </row>
    <row r="70" spans="2:5">
      <c r="B70" s="13">
        <v>42856</v>
      </c>
      <c r="C70">
        <v>18</v>
      </c>
      <c r="D70">
        <v>10</v>
      </c>
    </row>
    <row r="71" spans="2:5">
      <c r="B71" s="13">
        <v>42863</v>
      </c>
      <c r="C71">
        <v>19</v>
      </c>
      <c r="D71">
        <v>18</v>
      </c>
    </row>
    <row r="72" spans="2:5">
      <c r="B72" s="13">
        <v>42870</v>
      </c>
      <c r="C72">
        <v>20</v>
      </c>
      <c r="D72">
        <v>15</v>
      </c>
    </row>
    <row r="73" spans="2:5">
      <c r="B73" s="13">
        <v>42877</v>
      </c>
      <c r="C73">
        <v>21</v>
      </c>
      <c r="D73">
        <v>6</v>
      </c>
      <c r="E73" t="s">
        <v>49</v>
      </c>
    </row>
    <row r="74" spans="2:5">
      <c r="B74" s="13">
        <v>42884</v>
      </c>
      <c r="C74">
        <v>22</v>
      </c>
      <c r="D74">
        <v>5</v>
      </c>
      <c r="E74" t="s">
        <v>50</v>
      </c>
    </row>
    <row r="75" spans="2:5">
      <c r="B75" s="13">
        <v>42891</v>
      </c>
      <c r="C75">
        <v>23</v>
      </c>
      <c r="D75">
        <v>15</v>
      </c>
    </row>
    <row r="76" spans="2:5">
      <c r="B76" s="13">
        <v>42898</v>
      </c>
      <c r="C76">
        <v>24</v>
      </c>
      <c r="D76">
        <v>15</v>
      </c>
    </row>
    <row r="77" spans="2:5">
      <c r="B77" s="13">
        <v>42905</v>
      </c>
      <c r="C77">
        <v>25</v>
      </c>
      <c r="D77">
        <v>9</v>
      </c>
    </row>
    <row r="78" spans="2:5">
      <c r="B78" s="13">
        <v>42912</v>
      </c>
      <c r="C78">
        <v>26</v>
      </c>
      <c r="D78">
        <v>13</v>
      </c>
    </row>
    <row r="79" spans="2:5">
      <c r="B79" s="13">
        <v>42919</v>
      </c>
      <c r="C79">
        <v>27</v>
      </c>
      <c r="D79">
        <v>4</v>
      </c>
    </row>
    <row r="80" spans="2:5">
      <c r="B80" s="13">
        <v>42926</v>
      </c>
      <c r="C80">
        <v>28</v>
      </c>
      <c r="D80">
        <v>13</v>
      </c>
    </row>
    <row r="81" spans="2:4">
      <c r="B81" s="13">
        <v>42933</v>
      </c>
      <c r="C81">
        <v>29</v>
      </c>
      <c r="D81">
        <v>6</v>
      </c>
    </row>
    <row r="82" spans="2:4">
      <c r="B82" s="13">
        <v>42940</v>
      </c>
      <c r="C82">
        <v>30</v>
      </c>
      <c r="D82">
        <v>8</v>
      </c>
    </row>
    <row r="83" spans="2:4">
      <c r="B83" s="13">
        <v>42947</v>
      </c>
      <c r="C83">
        <v>31</v>
      </c>
      <c r="D83">
        <v>5</v>
      </c>
    </row>
    <row r="84" spans="2:4">
      <c r="B84" s="13">
        <v>42954</v>
      </c>
      <c r="C84">
        <v>32</v>
      </c>
      <c r="D84">
        <v>13</v>
      </c>
    </row>
    <row r="85" spans="2:4">
      <c r="B85" s="13">
        <v>42961</v>
      </c>
      <c r="C85">
        <v>33</v>
      </c>
      <c r="D85">
        <v>19</v>
      </c>
    </row>
    <row r="88" spans="2:4">
      <c r="B88" s="9" t="s">
        <v>70</v>
      </c>
      <c r="C88" s="9" t="s">
        <v>32</v>
      </c>
      <c r="D88" s="9" t="s">
        <v>33</v>
      </c>
    </row>
    <row r="89" spans="2:4">
      <c r="B89" s="13">
        <v>42737</v>
      </c>
      <c r="C89">
        <v>1</v>
      </c>
      <c r="D89">
        <v>1</v>
      </c>
    </row>
    <row r="90" spans="2:4">
      <c r="B90" s="13">
        <v>42744</v>
      </c>
      <c r="C90">
        <v>2</v>
      </c>
      <c r="D90">
        <v>10</v>
      </c>
    </row>
    <row r="91" spans="2:4">
      <c r="B91" s="13">
        <v>42751</v>
      </c>
      <c r="C91">
        <v>3</v>
      </c>
      <c r="D91">
        <v>20</v>
      </c>
    </row>
    <row r="92" spans="2:4">
      <c r="B92" s="13">
        <v>42758</v>
      </c>
      <c r="C92">
        <v>4</v>
      </c>
      <c r="D92">
        <v>31</v>
      </c>
    </row>
    <row r="93" spans="2:4">
      <c r="B93" s="13">
        <v>42765</v>
      </c>
      <c r="C93">
        <v>5</v>
      </c>
      <c r="D93">
        <v>43</v>
      </c>
    </row>
    <row r="94" spans="2:4">
      <c r="B94" s="13">
        <v>42772</v>
      </c>
      <c r="C94">
        <v>6</v>
      </c>
      <c r="D94">
        <v>56</v>
      </c>
    </row>
    <row r="95" spans="2:4">
      <c r="B95" s="13">
        <v>42779</v>
      </c>
      <c r="C95">
        <v>7</v>
      </c>
      <c r="D95">
        <v>63</v>
      </c>
    </row>
    <row r="96" spans="2:4">
      <c r="B96" s="13">
        <v>42786</v>
      </c>
      <c r="C96">
        <v>8</v>
      </c>
      <c r="D96">
        <v>70</v>
      </c>
    </row>
    <row r="97" spans="2:4">
      <c r="B97" s="13">
        <v>42793</v>
      </c>
      <c r="C97">
        <v>9</v>
      </c>
      <c r="D97">
        <v>84</v>
      </c>
    </row>
    <row r="98" spans="2:4">
      <c r="B98" s="13">
        <v>42800</v>
      </c>
      <c r="C98">
        <v>10</v>
      </c>
      <c r="D98">
        <v>100</v>
      </c>
    </row>
    <row r="99" spans="2:4">
      <c r="B99" s="13">
        <v>42807</v>
      </c>
      <c r="C99">
        <v>11</v>
      </c>
      <c r="D99">
        <v>114</v>
      </c>
    </row>
    <row r="100" spans="2:4">
      <c r="B100" s="13">
        <v>42814</v>
      </c>
      <c r="C100">
        <v>12</v>
      </c>
      <c r="D100">
        <v>131</v>
      </c>
    </row>
    <row r="101" spans="2:4">
      <c r="B101" s="13">
        <v>42821</v>
      </c>
      <c r="C101">
        <v>13</v>
      </c>
      <c r="D101">
        <v>145</v>
      </c>
    </row>
    <row r="102" spans="2:4">
      <c r="B102" s="13">
        <v>42828</v>
      </c>
      <c r="C102">
        <v>14</v>
      </c>
      <c r="D102">
        <v>154</v>
      </c>
    </row>
    <row r="103" spans="2:4">
      <c r="B103" s="13">
        <v>42835</v>
      </c>
      <c r="C103">
        <v>15</v>
      </c>
      <c r="D103">
        <v>166</v>
      </c>
    </row>
    <row r="104" spans="2:4">
      <c r="B104" s="13">
        <v>42842</v>
      </c>
      <c r="C104">
        <v>16</v>
      </c>
      <c r="D104">
        <v>185</v>
      </c>
    </row>
    <row r="105" spans="2:4">
      <c r="B105" s="13">
        <v>42849</v>
      </c>
      <c r="C105">
        <v>17</v>
      </c>
      <c r="D105">
        <v>189</v>
      </c>
    </row>
    <row r="106" spans="2:4">
      <c r="B106" s="13">
        <v>42856</v>
      </c>
      <c r="C106">
        <v>18</v>
      </c>
      <c r="D106">
        <v>199</v>
      </c>
    </row>
    <row r="107" spans="2:4">
      <c r="B107" s="13">
        <v>42863</v>
      </c>
      <c r="C107">
        <v>19</v>
      </c>
      <c r="D107">
        <v>217</v>
      </c>
    </row>
    <row r="108" spans="2:4">
      <c r="B108" s="13">
        <v>42870</v>
      </c>
      <c r="C108">
        <v>20</v>
      </c>
      <c r="D108">
        <v>233</v>
      </c>
    </row>
    <row r="109" spans="2:4">
      <c r="B109" s="13">
        <v>42877</v>
      </c>
      <c r="C109">
        <v>21</v>
      </c>
      <c r="D109">
        <v>239</v>
      </c>
    </row>
    <row r="110" spans="2:4">
      <c r="B110" s="13">
        <v>42884</v>
      </c>
      <c r="C110">
        <v>22</v>
      </c>
      <c r="D110">
        <v>244</v>
      </c>
    </row>
    <row r="111" spans="2:4">
      <c r="B111" s="13">
        <v>42891</v>
      </c>
      <c r="C111">
        <v>23</v>
      </c>
      <c r="D111">
        <v>260</v>
      </c>
    </row>
    <row r="112" spans="2:4">
      <c r="B112" s="13">
        <v>42898</v>
      </c>
      <c r="C112">
        <v>24</v>
      </c>
      <c r="D112">
        <v>276</v>
      </c>
    </row>
    <row r="113" spans="2:5">
      <c r="B113" s="13">
        <v>42905</v>
      </c>
      <c r="C113">
        <v>25</v>
      </c>
      <c r="D113">
        <v>286</v>
      </c>
    </row>
    <row r="114" spans="2:5">
      <c r="B114" s="13">
        <v>42912</v>
      </c>
      <c r="C114">
        <v>26</v>
      </c>
      <c r="D114">
        <v>299</v>
      </c>
    </row>
    <row r="115" spans="2:5">
      <c r="B115" s="13">
        <v>42919</v>
      </c>
      <c r="C115">
        <v>27</v>
      </c>
      <c r="D115">
        <v>303</v>
      </c>
    </row>
    <row r="116" spans="2:5">
      <c r="B116" s="13">
        <v>42926</v>
      </c>
      <c r="C116">
        <v>28</v>
      </c>
      <c r="D116">
        <v>316</v>
      </c>
    </row>
    <row r="117" spans="2:5">
      <c r="B117" s="13">
        <v>42933</v>
      </c>
      <c r="C117">
        <v>29</v>
      </c>
      <c r="D117">
        <v>322</v>
      </c>
    </row>
    <row r="118" spans="2:5">
      <c r="B118" s="13">
        <v>42940</v>
      </c>
      <c r="C118">
        <v>30</v>
      </c>
      <c r="D118">
        <v>330</v>
      </c>
    </row>
    <row r="119" spans="2:5">
      <c r="B119" s="13">
        <v>42947</v>
      </c>
      <c r="C119">
        <v>31</v>
      </c>
      <c r="D119">
        <v>335</v>
      </c>
    </row>
    <row r="120" spans="2:5">
      <c r="B120" s="13">
        <v>42954</v>
      </c>
      <c r="C120">
        <v>32</v>
      </c>
      <c r="D120">
        <v>348</v>
      </c>
    </row>
    <row r="121" spans="2:5">
      <c r="B121" s="13">
        <v>42961</v>
      </c>
      <c r="C121">
        <v>33</v>
      </c>
      <c r="D121">
        <v>367</v>
      </c>
    </row>
    <row r="123" spans="2:5">
      <c r="C123" s="10"/>
    </row>
    <row r="124" spans="2:5">
      <c r="C124" s="10" t="s">
        <v>60</v>
      </c>
    </row>
    <row r="125" spans="2:5">
      <c r="C125" s="11" t="s">
        <v>6</v>
      </c>
      <c r="D125" t="s">
        <v>52</v>
      </c>
      <c r="E125" t="s">
        <v>78</v>
      </c>
    </row>
    <row r="126" spans="2:5">
      <c r="C126" s="11">
        <f>6/11</f>
        <v>0.54545454545454541</v>
      </c>
      <c r="D126" t="s">
        <v>53</v>
      </c>
    </row>
    <row r="127" spans="2:5">
      <c r="C127" s="11">
        <f>0/15</f>
        <v>0</v>
      </c>
      <c r="D127" t="s">
        <v>54</v>
      </c>
    </row>
    <row r="128" spans="2:5">
      <c r="C128" s="11">
        <f>3/22</f>
        <v>0.13636363636363635</v>
      </c>
      <c r="D128" t="s">
        <v>56</v>
      </c>
    </row>
    <row r="129" spans="3:5">
      <c r="C129" s="11">
        <f>0/5</f>
        <v>0</v>
      </c>
      <c r="D129" t="s">
        <v>57</v>
      </c>
    </row>
    <row r="130" spans="3:5">
      <c r="C130" s="11">
        <f>3/14</f>
        <v>0.21428571428571427</v>
      </c>
      <c r="D130" t="s">
        <v>58</v>
      </c>
    </row>
    <row r="132" spans="3:5">
      <c r="C132" s="10" t="s">
        <v>62</v>
      </c>
    </row>
    <row r="133" spans="3:5">
      <c r="C133" s="11" t="s">
        <v>6</v>
      </c>
      <c r="D133" t="s">
        <v>52</v>
      </c>
      <c r="E133" t="s">
        <v>78</v>
      </c>
    </row>
    <row r="134" spans="3:5">
      <c r="C134" s="11">
        <f>5/18</f>
        <v>0.27777777777777779</v>
      </c>
      <c r="D134" t="s">
        <v>53</v>
      </c>
    </row>
    <row r="135" spans="3:5">
      <c r="C135" s="11">
        <f>0/18</f>
        <v>0</v>
      </c>
      <c r="D135" t="s">
        <v>54</v>
      </c>
    </row>
    <row r="136" spans="3:5">
      <c r="C136" s="11">
        <f>2/18</f>
        <v>0.1111111111111111</v>
      </c>
      <c r="D136" t="s">
        <v>56</v>
      </c>
    </row>
    <row r="137" spans="3:5">
      <c r="C137" s="11">
        <f>0/18</f>
        <v>0</v>
      </c>
      <c r="D137" t="s">
        <v>57</v>
      </c>
    </row>
    <row r="138" spans="3:5">
      <c r="C138" s="11">
        <f>2/18</f>
        <v>0.1111111111111111</v>
      </c>
      <c r="D138" t="s">
        <v>58</v>
      </c>
    </row>
    <row r="139" spans="3:5">
      <c r="C139" s="11">
        <f>9/18</f>
        <v>0.5</v>
      </c>
      <c r="D139" t="s">
        <v>67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2:J141"/>
  <sheetViews>
    <sheetView topLeftCell="A125" workbookViewId="0"/>
  </sheetViews>
  <sheetFormatPr defaultRowHeight="15"/>
  <cols>
    <col min="2" max="2" width="10.28515625" customWidth="1"/>
    <col min="3" max="3" width="23.28515625" customWidth="1"/>
    <col min="5" max="5" width="22.5703125" customWidth="1"/>
    <col min="7" max="7" width="12.85546875" customWidth="1"/>
    <col min="9" max="9" width="19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367</v>
      </c>
      <c r="D3" s="1">
        <v>24</v>
      </c>
      <c r="E3" s="1">
        <v>25</v>
      </c>
      <c r="F3" s="1">
        <v>2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367</v>
      </c>
      <c r="D5" s="1">
        <f t="shared" si="0"/>
        <v>24</v>
      </c>
      <c r="E5" s="1">
        <f t="shared" si="0"/>
        <v>498</v>
      </c>
      <c r="F5" s="1">
        <f t="shared" si="0"/>
        <v>2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209</v>
      </c>
      <c r="D9" s="1">
        <v>14</v>
      </c>
      <c r="E9" s="1">
        <v>127</v>
      </c>
      <c r="F9" s="1">
        <v>8</v>
      </c>
    </row>
    <row r="10" spans="2:10">
      <c r="B10" s="1" t="s">
        <v>31</v>
      </c>
      <c r="C10" s="1">
        <v>17</v>
      </c>
      <c r="D10" s="1">
        <v>-2</v>
      </c>
      <c r="E10" s="1">
        <v>99</v>
      </c>
      <c r="F10" s="1">
        <v>4</v>
      </c>
    </row>
    <row r="11" spans="2:10">
      <c r="B11" s="1" t="s">
        <v>8</v>
      </c>
      <c r="C11" s="1">
        <f>C9+C10</f>
        <v>226</v>
      </c>
      <c r="D11" s="1">
        <f>D9+D10</f>
        <v>12</v>
      </c>
      <c r="E11" s="1">
        <f>E9+E10</f>
        <v>226</v>
      </c>
      <c r="F11" s="1">
        <f>F9+F10</f>
        <v>12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0">
      <c r="B15" s="1" t="s">
        <v>8</v>
      </c>
      <c r="C15" s="1">
        <v>55</v>
      </c>
      <c r="D15" s="1">
        <v>3</v>
      </c>
      <c r="E15" s="1">
        <v>33</v>
      </c>
      <c r="F15" s="1">
        <v>5</v>
      </c>
    </row>
    <row r="18" spans="2:6">
      <c r="B18" s="1"/>
      <c r="C18" s="1" t="s">
        <v>73</v>
      </c>
      <c r="D18" s="1" t="s">
        <v>1</v>
      </c>
    </row>
    <row r="19" spans="2:6">
      <c r="B19" s="1" t="s">
        <v>74</v>
      </c>
      <c r="C19" s="1">
        <v>0</v>
      </c>
      <c r="D19" s="1">
        <v>0</v>
      </c>
    </row>
    <row r="20" spans="2:6">
      <c r="B20" s="1" t="s">
        <v>75</v>
      </c>
      <c r="C20" s="1">
        <v>3</v>
      </c>
      <c r="D20" s="1">
        <v>1</v>
      </c>
    </row>
    <row r="21" spans="2:6">
      <c r="B21" s="1" t="s">
        <v>76</v>
      </c>
      <c r="C21" s="1">
        <v>1</v>
      </c>
      <c r="D21" s="1">
        <v>0</v>
      </c>
    </row>
    <row r="22" spans="2:6">
      <c r="B22" s="1" t="s">
        <v>77</v>
      </c>
      <c r="C22" s="1">
        <v>0</v>
      </c>
      <c r="D22" s="1">
        <v>0</v>
      </c>
    </row>
    <row r="25" spans="2:6">
      <c r="B25" s="1"/>
      <c r="C25" s="1" t="s">
        <v>12</v>
      </c>
      <c r="D25" s="1" t="s">
        <v>1</v>
      </c>
      <c r="E25" s="1" t="s">
        <v>25</v>
      </c>
      <c r="F25" s="1" t="s">
        <v>1</v>
      </c>
    </row>
    <row r="26" spans="2:6">
      <c r="B26" s="1" t="s">
        <v>5</v>
      </c>
      <c r="C26" s="1">
        <v>17</v>
      </c>
      <c r="D26" s="1">
        <v>0</v>
      </c>
      <c r="E26" s="1">
        <v>17</v>
      </c>
      <c r="F26" s="1">
        <v>0</v>
      </c>
    </row>
    <row r="27" spans="2:6">
      <c r="B27" s="1" t="s">
        <v>7</v>
      </c>
      <c r="C27" s="1">
        <v>18</v>
      </c>
      <c r="D27" s="1">
        <v>5</v>
      </c>
      <c r="E27" s="1">
        <v>0</v>
      </c>
      <c r="F27" s="1">
        <v>0</v>
      </c>
    </row>
    <row r="28" spans="2:6">
      <c r="B28" s="1" t="s">
        <v>8</v>
      </c>
      <c r="C28" s="1">
        <f>C26+C27</f>
        <v>35</v>
      </c>
      <c r="D28" s="1">
        <f>D26+D27</f>
        <v>5</v>
      </c>
      <c r="E28" s="1">
        <f>E26+E27</f>
        <v>17</v>
      </c>
      <c r="F28" s="1">
        <f>F26+F27</f>
        <v>0</v>
      </c>
    </row>
    <row r="31" spans="2:6">
      <c r="B31" s="1"/>
      <c r="C31" s="1" t="s">
        <v>38</v>
      </c>
      <c r="D31" s="1" t="s">
        <v>1</v>
      </c>
      <c r="E31" s="1" t="s">
        <v>39</v>
      </c>
      <c r="F31" s="1" t="s">
        <v>1</v>
      </c>
    </row>
    <row r="32" spans="2:6">
      <c r="B32" s="1" t="s">
        <v>5</v>
      </c>
      <c r="C32" s="1">
        <v>31</v>
      </c>
      <c r="D32" s="1">
        <v>4</v>
      </c>
      <c r="E32" s="1">
        <v>26</v>
      </c>
      <c r="F32" s="1">
        <v>3</v>
      </c>
    </row>
    <row r="33" spans="2:6">
      <c r="B33" s="1" t="s">
        <v>7</v>
      </c>
      <c r="C33" s="1">
        <v>17</v>
      </c>
      <c r="D33" s="1">
        <v>3</v>
      </c>
      <c r="E33" s="1">
        <v>11</v>
      </c>
      <c r="F33" s="1">
        <v>3</v>
      </c>
    </row>
    <row r="34" spans="2:6">
      <c r="B34" s="1" t="s">
        <v>8</v>
      </c>
      <c r="C34" s="1">
        <f>C32+C33</f>
        <v>48</v>
      </c>
      <c r="D34" s="1">
        <f>D32+D33</f>
        <v>7</v>
      </c>
      <c r="E34" s="1">
        <f>E32+E33</f>
        <v>37</v>
      </c>
      <c r="F34" s="1">
        <f>F32+F33</f>
        <v>6</v>
      </c>
    </row>
    <row r="37" spans="2:6">
      <c r="C37" s="1" t="s">
        <v>14</v>
      </c>
      <c r="D37" s="1"/>
      <c r="E37" s="1"/>
    </row>
    <row r="38" spans="2:6">
      <c r="C38" s="1"/>
      <c r="D38" s="1" t="s">
        <v>15</v>
      </c>
      <c r="E38" s="1" t="s">
        <v>1</v>
      </c>
    </row>
    <row r="39" spans="2:6">
      <c r="C39" s="1" t="s">
        <v>37</v>
      </c>
      <c r="D39" s="1">
        <v>118</v>
      </c>
      <c r="E39" s="1">
        <v>9</v>
      </c>
    </row>
    <row r="40" spans="2:6">
      <c r="C40" s="1" t="s">
        <v>26</v>
      </c>
      <c r="D40" s="1">
        <v>31</v>
      </c>
      <c r="E40" s="1">
        <v>1</v>
      </c>
    </row>
    <row r="41" spans="2:6">
      <c r="C41" s="1" t="s">
        <v>18</v>
      </c>
      <c r="D41" s="1">
        <v>15</v>
      </c>
      <c r="E41" s="1">
        <v>0</v>
      </c>
    </row>
    <row r="42" spans="2:6">
      <c r="C42" s="1" t="s">
        <v>19</v>
      </c>
      <c r="D42" s="1">
        <v>0</v>
      </c>
      <c r="E42" s="1">
        <v>0</v>
      </c>
    </row>
    <row r="43" spans="2:6">
      <c r="C43" s="1" t="s">
        <v>20</v>
      </c>
      <c r="D43" s="1">
        <v>192</v>
      </c>
      <c r="E43" s="1">
        <v>14</v>
      </c>
    </row>
    <row r="44" spans="2:6">
      <c r="C44" s="1" t="s">
        <v>21</v>
      </c>
      <c r="D44" s="1">
        <v>0</v>
      </c>
      <c r="E44" s="1">
        <v>0</v>
      </c>
    </row>
    <row r="45" spans="2:6">
      <c r="C45" s="1" t="s">
        <v>22</v>
      </c>
      <c r="D45" s="1">
        <v>0</v>
      </c>
      <c r="E45" s="1">
        <v>0</v>
      </c>
    </row>
    <row r="46" spans="2:6">
      <c r="C46" s="1" t="s">
        <v>59</v>
      </c>
      <c r="D46" s="1">
        <v>5</v>
      </c>
      <c r="E46" s="1">
        <v>0</v>
      </c>
    </row>
    <row r="47" spans="2:6">
      <c r="C47" s="1" t="s">
        <v>24</v>
      </c>
      <c r="D47" s="1">
        <v>1</v>
      </c>
      <c r="E47" s="1">
        <v>0</v>
      </c>
    </row>
    <row r="48" spans="2:6">
      <c r="C48" s="1" t="s">
        <v>69</v>
      </c>
      <c r="D48" s="1">
        <v>3</v>
      </c>
      <c r="E48" s="1">
        <v>0</v>
      </c>
    </row>
    <row r="49" spans="2:6">
      <c r="C49" s="1" t="s">
        <v>8</v>
      </c>
      <c r="D49" s="1">
        <f>D39+D40+D41+D42+D43+D44+D45+D47+D46+D48</f>
        <v>365</v>
      </c>
      <c r="E49" s="1">
        <f>E39+E40+E41+E42+E43+E44+E45+E46+E47+E48</f>
        <v>24</v>
      </c>
      <c r="F49" t="s">
        <v>46</v>
      </c>
    </row>
    <row r="52" spans="2:6">
      <c r="B52" s="9" t="s">
        <v>70</v>
      </c>
      <c r="C52" s="9" t="s">
        <v>32</v>
      </c>
      <c r="D52" s="9" t="s">
        <v>33</v>
      </c>
    </row>
    <row r="53" spans="2:6">
      <c r="B53" s="13">
        <v>42737</v>
      </c>
      <c r="C53">
        <v>1</v>
      </c>
      <c r="D53">
        <v>1</v>
      </c>
    </row>
    <row r="54" spans="2:6">
      <c r="B54" s="13">
        <v>42744</v>
      </c>
      <c r="C54">
        <v>2</v>
      </c>
      <c r="D54">
        <v>9</v>
      </c>
    </row>
    <row r="55" spans="2:6">
      <c r="B55" s="13">
        <v>42751</v>
      </c>
      <c r="C55">
        <v>3</v>
      </c>
      <c r="D55">
        <v>10</v>
      </c>
    </row>
    <row r="56" spans="2:6">
      <c r="B56" s="13">
        <v>42758</v>
      </c>
      <c r="C56">
        <v>4</v>
      </c>
      <c r="D56">
        <v>11</v>
      </c>
    </row>
    <row r="57" spans="2:6">
      <c r="B57" s="13">
        <v>42765</v>
      </c>
      <c r="C57">
        <v>5</v>
      </c>
      <c r="D57">
        <v>12</v>
      </c>
    </row>
    <row r="58" spans="2:6">
      <c r="B58" s="13">
        <v>42772</v>
      </c>
      <c r="C58">
        <v>6</v>
      </c>
      <c r="D58">
        <v>13</v>
      </c>
    </row>
    <row r="59" spans="2:6">
      <c r="B59" s="13">
        <v>42779</v>
      </c>
      <c r="C59">
        <v>7</v>
      </c>
      <c r="D59">
        <v>7</v>
      </c>
    </row>
    <row r="60" spans="2:6">
      <c r="B60" s="13">
        <v>42786</v>
      </c>
      <c r="C60">
        <v>8</v>
      </c>
      <c r="D60">
        <v>7</v>
      </c>
    </row>
    <row r="61" spans="2:6">
      <c r="B61" s="13">
        <v>42793</v>
      </c>
      <c r="C61">
        <v>9</v>
      </c>
      <c r="D61">
        <v>14</v>
      </c>
    </row>
    <row r="62" spans="2:6">
      <c r="B62" s="13">
        <v>42800</v>
      </c>
      <c r="C62">
        <v>10</v>
      </c>
      <c r="D62">
        <v>16</v>
      </c>
    </row>
    <row r="63" spans="2:6">
      <c r="B63" s="13">
        <v>42807</v>
      </c>
      <c r="C63">
        <v>11</v>
      </c>
      <c r="D63">
        <v>14</v>
      </c>
    </row>
    <row r="64" spans="2:6">
      <c r="B64" s="13">
        <v>42814</v>
      </c>
      <c r="C64">
        <v>12</v>
      </c>
      <c r="D64">
        <v>14</v>
      </c>
    </row>
    <row r="65" spans="2:5">
      <c r="B65" s="13">
        <v>42821</v>
      </c>
      <c r="C65">
        <v>13</v>
      </c>
      <c r="D65">
        <v>14</v>
      </c>
    </row>
    <row r="66" spans="2:5">
      <c r="B66" s="13">
        <v>42828</v>
      </c>
      <c r="C66">
        <v>14</v>
      </c>
      <c r="D66">
        <v>9</v>
      </c>
      <c r="E66" t="s">
        <v>47</v>
      </c>
    </row>
    <row r="67" spans="2:5">
      <c r="B67" s="13">
        <v>42835</v>
      </c>
      <c r="C67">
        <v>15</v>
      </c>
      <c r="D67">
        <v>12</v>
      </c>
    </row>
    <row r="68" spans="2:5">
      <c r="B68" s="13">
        <v>42842</v>
      </c>
      <c r="C68">
        <v>16</v>
      </c>
      <c r="D68">
        <v>18</v>
      </c>
    </row>
    <row r="69" spans="2:5">
      <c r="B69" s="13">
        <v>42849</v>
      </c>
      <c r="C69">
        <v>17</v>
      </c>
      <c r="D69">
        <v>4</v>
      </c>
      <c r="E69" t="s">
        <v>48</v>
      </c>
    </row>
    <row r="70" spans="2:5">
      <c r="B70" s="13">
        <v>42856</v>
      </c>
      <c r="C70">
        <v>18</v>
      </c>
      <c r="D70">
        <v>10</v>
      </c>
    </row>
    <row r="71" spans="2:5">
      <c r="B71" s="13">
        <v>42863</v>
      </c>
      <c r="C71">
        <v>19</v>
      </c>
      <c r="D71">
        <v>18</v>
      </c>
    </row>
    <row r="72" spans="2:5">
      <c r="B72" s="13">
        <v>42870</v>
      </c>
      <c r="C72">
        <v>20</v>
      </c>
      <c r="D72">
        <v>15</v>
      </c>
    </row>
    <row r="73" spans="2:5">
      <c r="B73" s="13">
        <v>42877</v>
      </c>
      <c r="C73">
        <v>21</v>
      </c>
      <c r="D73">
        <v>6</v>
      </c>
      <c r="E73" t="s">
        <v>49</v>
      </c>
    </row>
    <row r="74" spans="2:5">
      <c r="B74" s="13">
        <v>42884</v>
      </c>
      <c r="C74">
        <v>22</v>
      </c>
      <c r="D74">
        <v>5</v>
      </c>
      <c r="E74" t="s">
        <v>50</v>
      </c>
    </row>
    <row r="75" spans="2:5">
      <c r="B75" s="13">
        <v>42891</v>
      </c>
      <c r="C75">
        <v>23</v>
      </c>
      <c r="D75">
        <v>15</v>
      </c>
    </row>
    <row r="76" spans="2:5">
      <c r="B76" s="13">
        <v>42898</v>
      </c>
      <c r="C76">
        <v>24</v>
      </c>
      <c r="D76">
        <v>15</v>
      </c>
    </row>
    <row r="77" spans="2:5">
      <c r="B77" s="13">
        <v>42905</v>
      </c>
      <c r="C77">
        <v>25</v>
      </c>
      <c r="D77">
        <v>9</v>
      </c>
    </row>
    <row r="78" spans="2:5">
      <c r="B78" s="13">
        <v>42912</v>
      </c>
      <c r="C78">
        <v>26</v>
      </c>
      <c r="D78">
        <v>13</v>
      </c>
    </row>
    <row r="79" spans="2:5">
      <c r="B79" s="13">
        <v>42919</v>
      </c>
      <c r="C79">
        <v>27</v>
      </c>
      <c r="D79">
        <v>4</v>
      </c>
    </row>
    <row r="80" spans="2:5">
      <c r="B80" s="13">
        <v>42926</v>
      </c>
      <c r="C80">
        <v>28</v>
      </c>
      <c r="D80">
        <v>13</v>
      </c>
    </row>
    <row r="81" spans="2:4">
      <c r="B81" s="13">
        <v>42933</v>
      </c>
      <c r="C81">
        <v>29</v>
      </c>
      <c r="D81">
        <v>6</v>
      </c>
    </row>
    <row r="82" spans="2:4">
      <c r="B82" s="13">
        <v>42940</v>
      </c>
      <c r="C82">
        <v>30</v>
      </c>
      <c r="D82">
        <v>8</v>
      </c>
    </row>
    <row r="83" spans="2:4">
      <c r="B83" s="13">
        <v>42947</v>
      </c>
      <c r="C83">
        <v>31</v>
      </c>
      <c r="D83">
        <v>5</v>
      </c>
    </row>
    <row r="84" spans="2:4">
      <c r="B84" s="13">
        <v>42954</v>
      </c>
      <c r="C84">
        <v>32</v>
      </c>
      <c r="D84">
        <v>13</v>
      </c>
    </row>
    <row r="85" spans="2:4">
      <c r="B85" s="13">
        <v>42961</v>
      </c>
      <c r="C85">
        <v>33</v>
      </c>
      <c r="D85">
        <v>19</v>
      </c>
    </row>
    <row r="86" spans="2:4">
      <c r="B86" s="13">
        <v>42968</v>
      </c>
      <c r="C86">
        <v>34</v>
      </c>
      <c r="D86">
        <v>26</v>
      </c>
    </row>
    <row r="89" spans="2:4">
      <c r="B89" s="9" t="s">
        <v>70</v>
      </c>
      <c r="C89" s="9" t="s">
        <v>32</v>
      </c>
      <c r="D89" s="9" t="s">
        <v>33</v>
      </c>
    </row>
    <row r="90" spans="2:4">
      <c r="B90" s="13">
        <v>42737</v>
      </c>
      <c r="C90">
        <v>1</v>
      </c>
      <c r="D90">
        <v>1</v>
      </c>
    </row>
    <row r="91" spans="2:4">
      <c r="B91" s="13">
        <v>42744</v>
      </c>
      <c r="C91">
        <v>2</v>
      </c>
      <c r="D91">
        <v>10</v>
      </c>
    </row>
    <row r="92" spans="2:4">
      <c r="B92" s="13">
        <v>42751</v>
      </c>
      <c r="C92">
        <v>3</v>
      </c>
      <c r="D92">
        <v>20</v>
      </c>
    </row>
    <row r="93" spans="2:4">
      <c r="B93" s="13">
        <v>42758</v>
      </c>
      <c r="C93">
        <v>4</v>
      </c>
      <c r="D93">
        <v>31</v>
      </c>
    </row>
    <row r="94" spans="2:4">
      <c r="B94" s="13">
        <v>42765</v>
      </c>
      <c r="C94">
        <v>5</v>
      </c>
      <c r="D94">
        <v>43</v>
      </c>
    </row>
    <row r="95" spans="2:4">
      <c r="B95" s="13">
        <v>42772</v>
      </c>
      <c r="C95">
        <v>6</v>
      </c>
      <c r="D95">
        <v>56</v>
      </c>
    </row>
    <row r="96" spans="2:4">
      <c r="B96" s="13">
        <v>42779</v>
      </c>
      <c r="C96">
        <v>7</v>
      </c>
      <c r="D96">
        <v>63</v>
      </c>
    </row>
    <row r="97" spans="2:4">
      <c r="B97" s="13">
        <v>42786</v>
      </c>
      <c r="C97">
        <v>8</v>
      </c>
      <c r="D97">
        <v>70</v>
      </c>
    </row>
    <row r="98" spans="2:4">
      <c r="B98" s="13">
        <v>42793</v>
      </c>
      <c r="C98">
        <v>9</v>
      </c>
      <c r="D98">
        <v>84</v>
      </c>
    </row>
    <row r="99" spans="2:4">
      <c r="B99" s="13">
        <v>42800</v>
      </c>
      <c r="C99">
        <v>10</v>
      </c>
      <c r="D99">
        <v>100</v>
      </c>
    </row>
    <row r="100" spans="2:4">
      <c r="B100" s="13">
        <v>42807</v>
      </c>
      <c r="C100">
        <v>11</v>
      </c>
      <c r="D100">
        <v>114</v>
      </c>
    </row>
    <row r="101" spans="2:4">
      <c r="B101" s="13">
        <v>42814</v>
      </c>
      <c r="C101">
        <v>12</v>
      </c>
      <c r="D101">
        <v>131</v>
      </c>
    </row>
    <row r="102" spans="2:4">
      <c r="B102" s="13">
        <v>42821</v>
      </c>
      <c r="C102">
        <v>13</v>
      </c>
      <c r="D102">
        <v>145</v>
      </c>
    </row>
    <row r="103" spans="2:4">
      <c r="B103" s="13">
        <v>42828</v>
      </c>
      <c r="C103">
        <v>14</v>
      </c>
      <c r="D103">
        <v>154</v>
      </c>
    </row>
    <row r="104" spans="2:4">
      <c r="B104" s="13">
        <v>42835</v>
      </c>
      <c r="C104">
        <v>15</v>
      </c>
      <c r="D104">
        <v>166</v>
      </c>
    </row>
    <row r="105" spans="2:4">
      <c r="B105" s="13">
        <v>42842</v>
      </c>
      <c r="C105">
        <v>16</v>
      </c>
      <c r="D105">
        <v>185</v>
      </c>
    </row>
    <row r="106" spans="2:4">
      <c r="B106" s="13">
        <v>42849</v>
      </c>
      <c r="C106">
        <v>17</v>
      </c>
      <c r="D106">
        <v>189</v>
      </c>
    </row>
    <row r="107" spans="2:4">
      <c r="B107" s="13">
        <v>42856</v>
      </c>
      <c r="C107">
        <v>18</v>
      </c>
      <c r="D107">
        <v>199</v>
      </c>
    </row>
    <row r="108" spans="2:4">
      <c r="B108" s="13">
        <v>42863</v>
      </c>
      <c r="C108">
        <v>19</v>
      </c>
      <c r="D108">
        <v>217</v>
      </c>
    </row>
    <row r="109" spans="2:4">
      <c r="B109" s="13">
        <v>42870</v>
      </c>
      <c r="C109">
        <v>20</v>
      </c>
      <c r="D109">
        <v>233</v>
      </c>
    </row>
    <row r="110" spans="2:4">
      <c r="B110" s="13">
        <v>42877</v>
      </c>
      <c r="C110">
        <v>21</v>
      </c>
      <c r="D110">
        <v>239</v>
      </c>
    </row>
    <row r="111" spans="2:4">
      <c r="B111" s="13">
        <v>42884</v>
      </c>
      <c r="C111">
        <v>22</v>
      </c>
      <c r="D111">
        <v>244</v>
      </c>
    </row>
    <row r="112" spans="2:4">
      <c r="B112" s="13">
        <v>42891</v>
      </c>
      <c r="C112">
        <v>23</v>
      </c>
      <c r="D112">
        <v>260</v>
      </c>
    </row>
    <row r="113" spans="2:4">
      <c r="B113" s="13">
        <v>42898</v>
      </c>
      <c r="C113">
        <v>24</v>
      </c>
      <c r="D113">
        <v>276</v>
      </c>
    </row>
    <row r="114" spans="2:4">
      <c r="B114" s="13">
        <v>42905</v>
      </c>
      <c r="C114">
        <v>25</v>
      </c>
      <c r="D114">
        <v>286</v>
      </c>
    </row>
    <row r="115" spans="2:4">
      <c r="B115" s="13">
        <v>42912</v>
      </c>
      <c r="C115">
        <v>26</v>
      </c>
      <c r="D115">
        <v>299</v>
      </c>
    </row>
    <row r="116" spans="2:4">
      <c r="B116" s="13">
        <v>42919</v>
      </c>
      <c r="C116">
        <v>27</v>
      </c>
      <c r="D116">
        <v>303</v>
      </c>
    </row>
    <row r="117" spans="2:4">
      <c r="B117" s="13">
        <v>42926</v>
      </c>
      <c r="C117">
        <v>28</v>
      </c>
      <c r="D117">
        <v>316</v>
      </c>
    </row>
    <row r="118" spans="2:4">
      <c r="B118" s="13">
        <v>42933</v>
      </c>
      <c r="C118">
        <v>29</v>
      </c>
      <c r="D118">
        <v>322</v>
      </c>
    </row>
    <row r="119" spans="2:4">
      <c r="B119" s="13">
        <v>42940</v>
      </c>
      <c r="C119">
        <v>30</v>
      </c>
      <c r="D119">
        <v>330</v>
      </c>
    </row>
    <row r="120" spans="2:4">
      <c r="B120" s="13">
        <v>42947</v>
      </c>
      <c r="C120">
        <v>31</v>
      </c>
      <c r="D120">
        <v>335</v>
      </c>
    </row>
    <row r="121" spans="2:4">
      <c r="B121" s="13">
        <v>42954</v>
      </c>
      <c r="C121">
        <v>32</v>
      </c>
      <c r="D121">
        <v>348</v>
      </c>
    </row>
    <row r="122" spans="2:4">
      <c r="B122" s="13">
        <v>42961</v>
      </c>
      <c r="C122">
        <v>33</v>
      </c>
      <c r="D122">
        <v>367</v>
      </c>
    </row>
    <row r="123" spans="2:4">
      <c r="B123" s="13">
        <v>42968</v>
      </c>
      <c r="C123">
        <v>34</v>
      </c>
      <c r="D123">
        <v>392</v>
      </c>
    </row>
    <row r="125" spans="2:4">
      <c r="C125" s="10"/>
    </row>
    <row r="126" spans="2:4">
      <c r="C126" s="10" t="s">
        <v>60</v>
      </c>
    </row>
    <row r="127" spans="2:4">
      <c r="C127" s="11">
        <f>3/5</f>
        <v>0.6</v>
      </c>
      <c r="D127" t="s">
        <v>52</v>
      </c>
    </row>
    <row r="128" spans="2:4">
      <c r="C128" s="11">
        <f>10/29</f>
        <v>0.34482758620689657</v>
      </c>
      <c r="D128" t="s">
        <v>53</v>
      </c>
    </row>
    <row r="129" spans="3:4">
      <c r="C129" s="11">
        <f>0/9</f>
        <v>0</v>
      </c>
      <c r="D129" t="s">
        <v>54</v>
      </c>
    </row>
    <row r="130" spans="3:4">
      <c r="C130" s="11">
        <f>2/31</f>
        <v>6.4516129032258063E-2</v>
      </c>
      <c r="D130" t="s">
        <v>56</v>
      </c>
    </row>
    <row r="131" spans="3:4">
      <c r="C131" s="11">
        <f>1/12</f>
        <v>8.3333333333333329E-2</v>
      </c>
      <c r="D131" t="s">
        <v>57</v>
      </c>
    </row>
    <row r="132" spans="3:4">
      <c r="C132" s="11">
        <f>2/10</f>
        <v>0.2</v>
      </c>
      <c r="D132" t="s">
        <v>58</v>
      </c>
    </row>
    <row r="134" spans="3:4">
      <c r="C134" s="10" t="s">
        <v>62</v>
      </c>
    </row>
    <row r="135" spans="3:4">
      <c r="C135" s="11">
        <f>3/24</f>
        <v>0.125</v>
      </c>
      <c r="D135" t="s">
        <v>52</v>
      </c>
    </row>
    <row r="136" spans="3:4">
      <c r="C136" s="11">
        <f>6/24</f>
        <v>0.25</v>
      </c>
      <c r="D136" t="s">
        <v>53</v>
      </c>
    </row>
    <row r="137" spans="3:4">
      <c r="C137" s="11">
        <f>0/24</f>
        <v>0</v>
      </c>
      <c r="D137" t="s">
        <v>54</v>
      </c>
    </row>
    <row r="138" spans="3:4">
      <c r="C138" s="11">
        <f>2/24</f>
        <v>8.3333333333333329E-2</v>
      </c>
      <c r="D138" t="s">
        <v>56</v>
      </c>
    </row>
    <row r="139" spans="3:4">
      <c r="C139" s="11">
        <f>1/24</f>
        <v>4.1666666666666664E-2</v>
      </c>
      <c r="D139" t="s">
        <v>57</v>
      </c>
    </row>
    <row r="140" spans="3:4">
      <c r="C140" s="11">
        <f>2/24</f>
        <v>8.3333333333333329E-2</v>
      </c>
      <c r="D140" t="s">
        <v>58</v>
      </c>
    </row>
    <row r="141" spans="3:4">
      <c r="C141" s="11">
        <f>10/24</f>
        <v>0.41666666666666669</v>
      </c>
      <c r="D141" t="s">
        <v>67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2:J143"/>
  <sheetViews>
    <sheetView topLeftCell="A126" workbookViewId="0"/>
  </sheetViews>
  <sheetFormatPr defaultRowHeight="15"/>
  <cols>
    <col min="2" max="2" width="15.7109375" customWidth="1"/>
    <col min="3" max="3" width="23.5703125" customWidth="1"/>
    <col min="5" max="5" width="22.85546875" customWidth="1"/>
    <col min="7" max="7" width="12.85546875" customWidth="1"/>
    <col min="9" max="9" width="18.855468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377</v>
      </c>
      <c r="D3" s="1">
        <v>10</v>
      </c>
      <c r="E3" s="1">
        <v>25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377</v>
      </c>
      <c r="D5" s="1">
        <f t="shared" si="0"/>
        <v>10</v>
      </c>
      <c r="E5" s="1">
        <f t="shared" si="0"/>
        <v>498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216</v>
      </c>
      <c r="D9" s="1">
        <v>7</v>
      </c>
      <c r="E9" s="1">
        <v>134</v>
      </c>
      <c r="F9" s="1">
        <v>7</v>
      </c>
    </row>
    <row r="10" spans="2:10">
      <c r="B10" s="1" t="s">
        <v>31</v>
      </c>
      <c r="C10" s="1">
        <v>19</v>
      </c>
      <c r="D10" s="1">
        <v>2</v>
      </c>
      <c r="E10" s="1">
        <v>101</v>
      </c>
      <c r="F10" s="1">
        <v>2</v>
      </c>
    </row>
    <row r="11" spans="2:10">
      <c r="B11" s="1" t="s">
        <v>8</v>
      </c>
      <c r="C11" s="1">
        <f>C9+C10</f>
        <v>235</v>
      </c>
      <c r="D11" s="1">
        <f>D9+D10</f>
        <v>9</v>
      </c>
      <c r="E11" s="1">
        <f>E9+E10</f>
        <v>235</v>
      </c>
      <c r="F11" s="1">
        <f>F9+F10</f>
        <v>9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0">
      <c r="B15" s="1" t="s">
        <v>8</v>
      </c>
      <c r="C15" s="1">
        <v>58</v>
      </c>
      <c r="D15" s="1">
        <v>3</v>
      </c>
      <c r="E15" s="1">
        <v>33</v>
      </c>
      <c r="F15" s="1">
        <v>0</v>
      </c>
    </row>
    <row r="18" spans="2:6">
      <c r="B18" s="1"/>
      <c r="C18" s="1" t="s">
        <v>73</v>
      </c>
      <c r="D18" s="1" t="s">
        <v>1</v>
      </c>
    </row>
    <row r="19" spans="2:6">
      <c r="B19" s="1" t="s">
        <v>74</v>
      </c>
      <c r="C19" s="1">
        <v>0</v>
      </c>
      <c r="D19" s="1">
        <v>0</v>
      </c>
    </row>
    <row r="20" spans="2:6">
      <c r="B20" s="1" t="s">
        <v>75</v>
      </c>
      <c r="C20" s="1">
        <v>3</v>
      </c>
      <c r="D20" s="1">
        <v>0</v>
      </c>
    </row>
    <row r="21" spans="2:6">
      <c r="B21" s="1" t="s">
        <v>76</v>
      </c>
      <c r="C21" s="1">
        <v>1</v>
      </c>
      <c r="D21" s="1">
        <v>0</v>
      </c>
    </row>
    <row r="22" spans="2:6">
      <c r="B22" s="1" t="s">
        <v>77</v>
      </c>
      <c r="C22" s="1">
        <v>0</v>
      </c>
      <c r="D22" s="1">
        <v>0</v>
      </c>
    </row>
    <row r="25" spans="2:6">
      <c r="B25" s="1"/>
      <c r="C25" s="1" t="s">
        <v>12</v>
      </c>
      <c r="D25" s="1" t="s">
        <v>1</v>
      </c>
      <c r="E25" s="1" t="s">
        <v>25</v>
      </c>
      <c r="F25" s="1" t="s">
        <v>1</v>
      </c>
    </row>
    <row r="26" spans="2:6">
      <c r="B26" s="1" t="s">
        <v>5</v>
      </c>
      <c r="C26" s="1">
        <v>19</v>
      </c>
      <c r="D26" s="1">
        <v>2</v>
      </c>
      <c r="E26" s="1">
        <v>19</v>
      </c>
      <c r="F26" s="1">
        <v>2</v>
      </c>
    </row>
    <row r="27" spans="2:6">
      <c r="B27" s="1" t="s">
        <v>7</v>
      </c>
      <c r="C27" s="1">
        <v>16</v>
      </c>
      <c r="D27" s="1">
        <v>0</v>
      </c>
      <c r="E27" s="1">
        <v>0</v>
      </c>
      <c r="F27" s="1">
        <v>0</v>
      </c>
    </row>
    <row r="28" spans="2:6">
      <c r="B28" s="1" t="s">
        <v>8</v>
      </c>
      <c r="C28" s="1">
        <f>C26+C27</f>
        <v>35</v>
      </c>
      <c r="D28" s="1">
        <f>D26+D27</f>
        <v>2</v>
      </c>
      <c r="E28" s="1">
        <f>E26+E27</f>
        <v>19</v>
      </c>
      <c r="F28" s="1">
        <f>F26+F27</f>
        <v>2</v>
      </c>
    </row>
    <row r="31" spans="2:6">
      <c r="B31" s="1"/>
      <c r="C31" s="1" t="s">
        <v>38</v>
      </c>
      <c r="D31" s="1" t="s">
        <v>1</v>
      </c>
      <c r="E31" s="1" t="s">
        <v>39</v>
      </c>
      <c r="F31" s="1" t="s">
        <v>1</v>
      </c>
    </row>
    <row r="32" spans="2:6">
      <c r="B32" s="1" t="s">
        <v>5</v>
      </c>
      <c r="C32" s="1">
        <v>35</v>
      </c>
      <c r="D32" s="1">
        <v>4</v>
      </c>
      <c r="E32" s="1">
        <v>30</v>
      </c>
      <c r="F32" s="1">
        <v>2</v>
      </c>
    </row>
    <row r="33" spans="2:6">
      <c r="B33" s="1" t="s">
        <v>7</v>
      </c>
      <c r="C33" s="1">
        <v>17</v>
      </c>
      <c r="D33" s="1">
        <v>0</v>
      </c>
      <c r="E33" s="1">
        <v>11</v>
      </c>
      <c r="F33" s="1">
        <v>0</v>
      </c>
    </row>
    <row r="34" spans="2:6">
      <c r="B34" s="1" t="s">
        <v>8</v>
      </c>
      <c r="C34" s="1">
        <f>C32+C33</f>
        <v>52</v>
      </c>
      <c r="D34" s="1">
        <f>D32+D33</f>
        <v>4</v>
      </c>
      <c r="E34" s="1">
        <f>E32+E33</f>
        <v>41</v>
      </c>
      <c r="F34" s="1">
        <f>F32+F33</f>
        <v>2</v>
      </c>
    </row>
    <row r="37" spans="2:6">
      <c r="C37" s="1" t="s">
        <v>14</v>
      </c>
      <c r="D37" s="1"/>
      <c r="E37" s="1"/>
    </row>
    <row r="38" spans="2:6">
      <c r="C38" s="1"/>
      <c r="D38" s="1" t="s">
        <v>15</v>
      </c>
      <c r="E38" s="1" t="s">
        <v>1</v>
      </c>
    </row>
    <row r="39" spans="2:6">
      <c r="C39" s="1" t="s">
        <v>37</v>
      </c>
      <c r="D39" s="1">
        <v>120</v>
      </c>
      <c r="E39" s="1">
        <v>2</v>
      </c>
    </row>
    <row r="40" spans="2:6">
      <c r="C40" s="1" t="s">
        <v>26</v>
      </c>
      <c r="D40" s="1">
        <v>31</v>
      </c>
      <c r="E40" s="1">
        <v>0</v>
      </c>
    </row>
    <row r="41" spans="2:6">
      <c r="C41" s="1" t="s">
        <v>18</v>
      </c>
      <c r="D41" s="1">
        <v>15</v>
      </c>
      <c r="E41" s="1">
        <v>0</v>
      </c>
    </row>
    <row r="42" spans="2:6">
      <c r="C42" s="1" t="s">
        <v>19</v>
      </c>
      <c r="D42" s="1">
        <v>0</v>
      </c>
      <c r="E42" s="1">
        <v>0</v>
      </c>
    </row>
    <row r="43" spans="2:6">
      <c r="C43" s="1" t="s">
        <v>20</v>
      </c>
      <c r="D43" s="1">
        <v>200</v>
      </c>
      <c r="E43" s="1">
        <v>8</v>
      </c>
    </row>
    <row r="44" spans="2:6">
      <c r="C44" s="1" t="s">
        <v>21</v>
      </c>
      <c r="D44" s="1">
        <v>0</v>
      </c>
      <c r="E44" s="1">
        <v>0</v>
      </c>
    </row>
    <row r="45" spans="2:6">
      <c r="C45" s="1" t="s">
        <v>22</v>
      </c>
      <c r="D45" s="1">
        <v>0</v>
      </c>
      <c r="E45" s="1">
        <v>0</v>
      </c>
    </row>
    <row r="46" spans="2:6">
      <c r="C46" s="1" t="s">
        <v>59</v>
      </c>
      <c r="D46" s="1">
        <v>5</v>
      </c>
      <c r="E46" s="1">
        <v>0</v>
      </c>
    </row>
    <row r="47" spans="2:6">
      <c r="C47" s="1" t="s">
        <v>24</v>
      </c>
      <c r="D47" s="1">
        <v>1</v>
      </c>
      <c r="E47" s="1">
        <v>0</v>
      </c>
    </row>
    <row r="48" spans="2:6">
      <c r="C48" s="1" t="s">
        <v>69</v>
      </c>
      <c r="D48" s="1">
        <v>3</v>
      </c>
      <c r="E48" s="1">
        <v>0</v>
      </c>
    </row>
    <row r="49" spans="2:6">
      <c r="C49" s="1" t="s">
        <v>8</v>
      </c>
      <c r="D49" s="1">
        <f>D39+D40+D41+D42+D43+D44+D45+D47+D46+D48</f>
        <v>375</v>
      </c>
      <c r="E49" s="1">
        <f>E39+E40+E41+E42+E43+E44+E45+E46+E47+E48</f>
        <v>10</v>
      </c>
      <c r="F49" t="s">
        <v>46</v>
      </c>
    </row>
    <row r="52" spans="2:6">
      <c r="B52" s="9" t="s">
        <v>70</v>
      </c>
      <c r="C52" s="9" t="s">
        <v>32</v>
      </c>
      <c r="D52" s="9" t="s">
        <v>33</v>
      </c>
    </row>
    <row r="53" spans="2:6">
      <c r="B53" s="13">
        <v>42737</v>
      </c>
      <c r="C53">
        <v>1</v>
      </c>
      <c r="D53">
        <v>1</v>
      </c>
    </row>
    <row r="54" spans="2:6">
      <c r="B54" s="13">
        <v>42744</v>
      </c>
      <c r="C54">
        <v>2</v>
      </c>
      <c r="D54">
        <v>9</v>
      </c>
    </row>
    <row r="55" spans="2:6">
      <c r="B55" s="13">
        <v>42751</v>
      </c>
      <c r="C55">
        <v>3</v>
      </c>
      <c r="D55">
        <v>10</v>
      </c>
    </row>
    <row r="56" spans="2:6">
      <c r="B56" s="13">
        <v>42758</v>
      </c>
      <c r="C56">
        <v>4</v>
      </c>
      <c r="D56">
        <v>11</v>
      </c>
    </row>
    <row r="57" spans="2:6">
      <c r="B57" s="13">
        <v>42765</v>
      </c>
      <c r="C57">
        <v>5</v>
      </c>
      <c r="D57">
        <v>12</v>
      </c>
    </row>
    <row r="58" spans="2:6">
      <c r="B58" s="13">
        <v>42772</v>
      </c>
      <c r="C58">
        <v>6</v>
      </c>
      <c r="D58">
        <v>13</v>
      </c>
    </row>
    <row r="59" spans="2:6">
      <c r="B59" s="13">
        <v>42779</v>
      </c>
      <c r="C59">
        <v>7</v>
      </c>
      <c r="D59">
        <v>7</v>
      </c>
    </row>
    <row r="60" spans="2:6">
      <c r="B60" s="13">
        <v>42786</v>
      </c>
      <c r="C60">
        <v>8</v>
      </c>
      <c r="D60">
        <v>7</v>
      </c>
    </row>
    <row r="61" spans="2:6">
      <c r="B61" s="13">
        <v>42793</v>
      </c>
      <c r="C61">
        <v>9</v>
      </c>
      <c r="D61">
        <v>14</v>
      </c>
    </row>
    <row r="62" spans="2:6">
      <c r="B62" s="13">
        <v>42800</v>
      </c>
      <c r="C62">
        <v>10</v>
      </c>
      <c r="D62">
        <v>16</v>
      </c>
    </row>
    <row r="63" spans="2:6">
      <c r="B63" s="13">
        <v>42807</v>
      </c>
      <c r="C63">
        <v>11</v>
      </c>
      <c r="D63">
        <v>14</v>
      </c>
    </row>
    <row r="64" spans="2:6">
      <c r="B64" s="13">
        <v>42814</v>
      </c>
      <c r="C64">
        <v>12</v>
      </c>
      <c r="D64">
        <v>14</v>
      </c>
    </row>
    <row r="65" spans="2:5">
      <c r="B65" s="13">
        <v>42821</v>
      </c>
      <c r="C65">
        <v>13</v>
      </c>
      <c r="D65">
        <v>14</v>
      </c>
    </row>
    <row r="66" spans="2:5">
      <c r="B66" s="13">
        <v>42828</v>
      </c>
      <c r="C66">
        <v>14</v>
      </c>
      <c r="D66">
        <v>9</v>
      </c>
      <c r="E66" t="s">
        <v>47</v>
      </c>
    </row>
    <row r="67" spans="2:5">
      <c r="B67" s="13">
        <v>42835</v>
      </c>
      <c r="C67">
        <v>15</v>
      </c>
      <c r="D67">
        <v>12</v>
      </c>
    </row>
    <row r="68" spans="2:5">
      <c r="B68" s="13">
        <v>42842</v>
      </c>
      <c r="C68">
        <v>16</v>
      </c>
      <c r="D68">
        <v>18</v>
      </c>
    </row>
    <row r="69" spans="2:5">
      <c r="B69" s="13">
        <v>42849</v>
      </c>
      <c r="C69">
        <v>17</v>
      </c>
      <c r="D69">
        <v>4</v>
      </c>
      <c r="E69" t="s">
        <v>48</v>
      </c>
    </row>
    <row r="70" spans="2:5">
      <c r="B70" s="13">
        <v>42856</v>
      </c>
      <c r="C70">
        <v>18</v>
      </c>
      <c r="D70">
        <v>10</v>
      </c>
    </row>
    <row r="71" spans="2:5">
      <c r="B71" s="13">
        <v>42863</v>
      </c>
      <c r="C71">
        <v>19</v>
      </c>
      <c r="D71">
        <v>18</v>
      </c>
    </row>
    <row r="72" spans="2:5">
      <c r="B72" s="13">
        <v>42870</v>
      </c>
      <c r="C72">
        <v>20</v>
      </c>
      <c r="D72">
        <v>15</v>
      </c>
    </row>
    <row r="73" spans="2:5">
      <c r="B73" s="13">
        <v>42877</v>
      </c>
      <c r="C73">
        <v>21</v>
      </c>
      <c r="D73">
        <v>6</v>
      </c>
      <c r="E73" t="s">
        <v>49</v>
      </c>
    </row>
    <row r="74" spans="2:5">
      <c r="B74" s="13">
        <v>42884</v>
      </c>
      <c r="C74">
        <v>22</v>
      </c>
      <c r="D74">
        <v>5</v>
      </c>
      <c r="E74" t="s">
        <v>50</v>
      </c>
    </row>
    <row r="75" spans="2:5">
      <c r="B75" s="13">
        <v>42891</v>
      </c>
      <c r="C75">
        <v>23</v>
      </c>
      <c r="D75">
        <v>15</v>
      </c>
    </row>
    <row r="76" spans="2:5">
      <c r="B76" s="13">
        <v>42898</v>
      </c>
      <c r="C76">
        <v>24</v>
      </c>
      <c r="D76">
        <v>15</v>
      </c>
    </row>
    <row r="77" spans="2:5">
      <c r="B77" s="13">
        <v>42905</v>
      </c>
      <c r="C77">
        <v>25</v>
      </c>
      <c r="D77">
        <v>9</v>
      </c>
    </row>
    <row r="78" spans="2:5">
      <c r="B78" s="13">
        <v>42912</v>
      </c>
      <c r="C78">
        <v>26</v>
      </c>
      <c r="D78">
        <v>13</v>
      </c>
    </row>
    <row r="79" spans="2:5">
      <c r="B79" s="13">
        <v>42919</v>
      </c>
      <c r="C79">
        <v>27</v>
      </c>
      <c r="D79">
        <v>4</v>
      </c>
    </row>
    <row r="80" spans="2:5">
      <c r="B80" s="13">
        <v>42926</v>
      </c>
      <c r="C80">
        <v>28</v>
      </c>
      <c r="D80">
        <v>13</v>
      </c>
    </row>
    <row r="81" spans="2:4">
      <c r="B81" s="13">
        <v>42933</v>
      </c>
      <c r="C81">
        <v>29</v>
      </c>
      <c r="D81">
        <v>6</v>
      </c>
    </row>
    <row r="82" spans="2:4">
      <c r="B82" s="13">
        <v>42940</v>
      </c>
      <c r="C82">
        <v>30</v>
      </c>
      <c r="D82">
        <v>8</v>
      </c>
    </row>
    <row r="83" spans="2:4">
      <c r="B83" s="13">
        <v>42947</v>
      </c>
      <c r="C83">
        <v>31</v>
      </c>
      <c r="D83">
        <v>5</v>
      </c>
    </row>
    <row r="84" spans="2:4">
      <c r="B84" s="13">
        <v>42954</v>
      </c>
      <c r="C84">
        <v>32</v>
      </c>
      <c r="D84">
        <v>13</v>
      </c>
    </row>
    <row r="85" spans="2:4">
      <c r="B85" s="13">
        <v>42961</v>
      </c>
      <c r="C85">
        <v>33</v>
      </c>
      <c r="D85">
        <v>19</v>
      </c>
    </row>
    <row r="86" spans="2:4">
      <c r="B86" s="13">
        <v>42968</v>
      </c>
      <c r="C86">
        <v>34</v>
      </c>
      <c r="D86">
        <v>26</v>
      </c>
    </row>
    <row r="87" spans="2:4">
      <c r="B87" s="13">
        <v>42975</v>
      </c>
      <c r="C87">
        <v>35</v>
      </c>
      <c r="D87">
        <v>10</v>
      </c>
    </row>
    <row r="90" spans="2:4">
      <c r="B90" s="9" t="s">
        <v>70</v>
      </c>
      <c r="C90" s="9" t="s">
        <v>32</v>
      </c>
      <c r="D90" s="9" t="s">
        <v>33</v>
      </c>
    </row>
    <row r="91" spans="2:4">
      <c r="B91" s="13">
        <v>42737</v>
      </c>
      <c r="C91">
        <v>1</v>
      </c>
      <c r="D91">
        <v>1</v>
      </c>
    </row>
    <row r="92" spans="2:4">
      <c r="B92" s="13">
        <v>42744</v>
      </c>
      <c r="C92">
        <v>2</v>
      </c>
      <c r="D92">
        <v>10</v>
      </c>
    </row>
    <row r="93" spans="2:4">
      <c r="B93" s="13">
        <v>42751</v>
      </c>
      <c r="C93">
        <v>3</v>
      </c>
      <c r="D93">
        <v>20</v>
      </c>
    </row>
    <row r="94" spans="2:4">
      <c r="B94" s="13">
        <v>42758</v>
      </c>
      <c r="C94">
        <v>4</v>
      </c>
      <c r="D94">
        <v>31</v>
      </c>
    </row>
    <row r="95" spans="2:4">
      <c r="B95" s="13">
        <v>42765</v>
      </c>
      <c r="C95">
        <v>5</v>
      </c>
      <c r="D95">
        <v>43</v>
      </c>
    </row>
    <row r="96" spans="2:4">
      <c r="B96" s="13">
        <v>42772</v>
      </c>
      <c r="C96">
        <v>6</v>
      </c>
      <c r="D96">
        <v>56</v>
      </c>
    </row>
    <row r="97" spans="2:4">
      <c r="B97" s="13">
        <v>42779</v>
      </c>
      <c r="C97">
        <v>7</v>
      </c>
      <c r="D97">
        <v>63</v>
      </c>
    </row>
    <row r="98" spans="2:4">
      <c r="B98" s="13">
        <v>42786</v>
      </c>
      <c r="C98">
        <v>8</v>
      </c>
      <c r="D98">
        <v>70</v>
      </c>
    </row>
    <row r="99" spans="2:4">
      <c r="B99" s="13">
        <v>42793</v>
      </c>
      <c r="C99">
        <v>9</v>
      </c>
      <c r="D99">
        <v>84</v>
      </c>
    </row>
    <row r="100" spans="2:4">
      <c r="B100" s="13">
        <v>42800</v>
      </c>
      <c r="C100">
        <v>10</v>
      </c>
      <c r="D100">
        <v>100</v>
      </c>
    </row>
    <row r="101" spans="2:4">
      <c r="B101" s="13">
        <v>42807</v>
      </c>
      <c r="C101">
        <v>11</v>
      </c>
      <c r="D101">
        <v>114</v>
      </c>
    </row>
    <row r="102" spans="2:4">
      <c r="B102" s="13">
        <v>42814</v>
      </c>
      <c r="C102">
        <v>12</v>
      </c>
      <c r="D102">
        <v>131</v>
      </c>
    </row>
    <row r="103" spans="2:4">
      <c r="B103" s="13">
        <v>42821</v>
      </c>
      <c r="C103">
        <v>13</v>
      </c>
      <c r="D103">
        <v>145</v>
      </c>
    </row>
    <row r="104" spans="2:4">
      <c r="B104" s="13">
        <v>42828</v>
      </c>
      <c r="C104">
        <v>14</v>
      </c>
      <c r="D104">
        <v>154</v>
      </c>
    </row>
    <row r="105" spans="2:4">
      <c r="B105" s="13">
        <v>42835</v>
      </c>
      <c r="C105">
        <v>15</v>
      </c>
      <c r="D105">
        <v>166</v>
      </c>
    </row>
    <row r="106" spans="2:4">
      <c r="B106" s="13">
        <v>42842</v>
      </c>
      <c r="C106">
        <v>16</v>
      </c>
      <c r="D106">
        <v>185</v>
      </c>
    </row>
    <row r="107" spans="2:4">
      <c r="B107" s="13">
        <v>42849</v>
      </c>
      <c r="C107">
        <v>17</v>
      </c>
      <c r="D107">
        <v>189</v>
      </c>
    </row>
    <row r="108" spans="2:4">
      <c r="B108" s="13">
        <v>42856</v>
      </c>
      <c r="C108">
        <v>18</v>
      </c>
      <c r="D108">
        <v>199</v>
      </c>
    </row>
    <row r="109" spans="2:4">
      <c r="B109" s="13">
        <v>42863</v>
      </c>
      <c r="C109">
        <v>19</v>
      </c>
      <c r="D109">
        <v>217</v>
      </c>
    </row>
    <row r="110" spans="2:4">
      <c r="B110" s="13">
        <v>42870</v>
      </c>
      <c r="C110">
        <v>20</v>
      </c>
      <c r="D110">
        <v>233</v>
      </c>
    </row>
    <row r="111" spans="2:4">
      <c r="B111" s="13">
        <v>42877</v>
      </c>
      <c r="C111">
        <v>21</v>
      </c>
      <c r="D111">
        <v>239</v>
      </c>
    </row>
    <row r="112" spans="2:4">
      <c r="B112" s="13">
        <v>42884</v>
      </c>
      <c r="C112">
        <v>22</v>
      </c>
      <c r="D112">
        <v>244</v>
      </c>
    </row>
    <row r="113" spans="2:4">
      <c r="B113" s="13">
        <v>42891</v>
      </c>
      <c r="C113">
        <v>23</v>
      </c>
      <c r="D113">
        <v>260</v>
      </c>
    </row>
    <row r="114" spans="2:4">
      <c r="B114" s="13">
        <v>42898</v>
      </c>
      <c r="C114">
        <v>24</v>
      </c>
      <c r="D114">
        <v>276</v>
      </c>
    </row>
    <row r="115" spans="2:4">
      <c r="B115" s="13">
        <v>42905</v>
      </c>
      <c r="C115">
        <v>25</v>
      </c>
      <c r="D115">
        <v>286</v>
      </c>
    </row>
    <row r="116" spans="2:4">
      <c r="B116" s="13">
        <v>42912</v>
      </c>
      <c r="C116">
        <v>26</v>
      </c>
      <c r="D116">
        <v>299</v>
      </c>
    </row>
    <row r="117" spans="2:4">
      <c r="B117" s="13">
        <v>42919</v>
      </c>
      <c r="C117">
        <v>27</v>
      </c>
      <c r="D117">
        <v>303</v>
      </c>
    </row>
    <row r="118" spans="2:4">
      <c r="B118" s="13">
        <v>42926</v>
      </c>
      <c r="C118">
        <v>28</v>
      </c>
      <c r="D118">
        <v>316</v>
      </c>
    </row>
    <row r="119" spans="2:4">
      <c r="B119" s="13">
        <v>42933</v>
      </c>
      <c r="C119">
        <v>29</v>
      </c>
      <c r="D119">
        <v>322</v>
      </c>
    </row>
    <row r="120" spans="2:4">
      <c r="B120" s="13">
        <v>42940</v>
      </c>
      <c r="C120">
        <v>30</v>
      </c>
      <c r="D120">
        <v>330</v>
      </c>
    </row>
    <row r="121" spans="2:4">
      <c r="B121" s="13">
        <v>42947</v>
      </c>
      <c r="C121">
        <v>31</v>
      </c>
      <c r="D121">
        <v>335</v>
      </c>
    </row>
    <row r="122" spans="2:4">
      <c r="B122" s="13">
        <v>42954</v>
      </c>
      <c r="C122">
        <v>32</v>
      </c>
      <c r="D122">
        <v>348</v>
      </c>
    </row>
    <row r="123" spans="2:4">
      <c r="B123" s="13">
        <v>42961</v>
      </c>
      <c r="C123">
        <v>33</v>
      </c>
      <c r="D123">
        <v>367</v>
      </c>
    </row>
    <row r="124" spans="2:4">
      <c r="B124" s="13">
        <v>42968</v>
      </c>
      <c r="C124">
        <v>34</v>
      </c>
      <c r="D124">
        <v>392</v>
      </c>
    </row>
    <row r="125" spans="2:4">
      <c r="B125" s="13">
        <v>42975</v>
      </c>
      <c r="C125">
        <v>35</v>
      </c>
      <c r="D125">
        <v>402</v>
      </c>
    </row>
    <row r="127" spans="2:4">
      <c r="C127" s="10"/>
    </row>
    <row r="128" spans="2:4">
      <c r="C128" s="10" t="s">
        <v>60</v>
      </c>
    </row>
    <row r="129" spans="3:4">
      <c r="C129" s="11">
        <f>3/6</f>
        <v>0.5</v>
      </c>
      <c r="D129" t="s">
        <v>52</v>
      </c>
    </row>
    <row r="130" spans="3:4">
      <c r="C130" s="11">
        <f>4/34</f>
        <v>0.11764705882352941</v>
      </c>
      <c r="D130" t="s">
        <v>53</v>
      </c>
    </row>
    <row r="131" spans="3:4">
      <c r="C131" s="11">
        <f>0/15</f>
        <v>0</v>
      </c>
      <c r="D131" t="s">
        <v>54</v>
      </c>
    </row>
    <row r="132" spans="3:4">
      <c r="C132" s="11">
        <f>1/23</f>
        <v>4.3478260869565216E-2</v>
      </c>
      <c r="D132" t="s">
        <v>56</v>
      </c>
    </row>
    <row r="133" spans="3:4">
      <c r="C133" s="11">
        <f>1/8</f>
        <v>0.125</v>
      </c>
      <c r="D133" t="s">
        <v>57</v>
      </c>
    </row>
    <row r="134" spans="3:4">
      <c r="C134" s="11">
        <f>2/9</f>
        <v>0.22222222222222221</v>
      </c>
      <c r="D134" t="s">
        <v>58</v>
      </c>
    </row>
    <row r="136" spans="3:4">
      <c r="C136" s="10" t="s">
        <v>62</v>
      </c>
    </row>
    <row r="137" spans="3:4">
      <c r="C137" s="11">
        <f>2/10</f>
        <v>0.2</v>
      </c>
      <c r="D137" t="s">
        <v>52</v>
      </c>
    </row>
    <row r="138" spans="3:4">
      <c r="C138" s="11">
        <f>3/10</f>
        <v>0.3</v>
      </c>
      <c r="D138" t="s">
        <v>53</v>
      </c>
    </row>
    <row r="139" spans="3:4">
      <c r="C139" s="11">
        <f>0/10</f>
        <v>0</v>
      </c>
      <c r="D139" t="s">
        <v>54</v>
      </c>
    </row>
    <row r="140" spans="3:4">
      <c r="C140" s="11">
        <f>1/10</f>
        <v>0.1</v>
      </c>
      <c r="D140" t="s">
        <v>56</v>
      </c>
    </row>
    <row r="141" spans="3:4">
      <c r="C141" s="11">
        <f>1/10</f>
        <v>0.1</v>
      </c>
      <c r="D141" t="s">
        <v>57</v>
      </c>
    </row>
    <row r="142" spans="3:4">
      <c r="C142" s="11">
        <f>1/10</f>
        <v>0.1</v>
      </c>
      <c r="D142" t="s">
        <v>58</v>
      </c>
    </row>
    <row r="143" spans="3:4">
      <c r="C143" s="11">
        <f>2/10</f>
        <v>0.2</v>
      </c>
      <c r="D143" t="s">
        <v>67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2:J145"/>
  <sheetViews>
    <sheetView topLeftCell="A119" workbookViewId="0">
      <selection activeCell="E136" sqref="E136"/>
    </sheetView>
  </sheetViews>
  <sheetFormatPr defaultRowHeight="15"/>
  <cols>
    <col min="2" max="2" width="15.7109375" customWidth="1"/>
    <col min="3" max="3" width="23.5703125" customWidth="1"/>
    <col min="5" max="5" width="22.85546875" customWidth="1"/>
    <col min="7" max="7" width="12.85546875" customWidth="1"/>
    <col min="9" max="9" width="18.855468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385</v>
      </c>
      <c r="D3" s="1">
        <v>8</v>
      </c>
      <c r="E3" s="1">
        <v>25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385</v>
      </c>
      <c r="D5" s="1">
        <f t="shared" si="0"/>
        <v>8</v>
      </c>
      <c r="E5" s="1">
        <f t="shared" si="0"/>
        <v>498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220</v>
      </c>
      <c r="D9" s="1">
        <v>4</v>
      </c>
      <c r="E9" s="1">
        <v>140</v>
      </c>
      <c r="F9" s="1">
        <v>6</v>
      </c>
    </row>
    <row r="10" spans="2:10">
      <c r="B10" s="1" t="s">
        <v>31</v>
      </c>
      <c r="C10" s="1">
        <v>21</v>
      </c>
      <c r="D10" s="1">
        <v>2</v>
      </c>
      <c r="E10" s="1">
        <v>101</v>
      </c>
      <c r="F10" s="1">
        <v>0</v>
      </c>
    </row>
    <row r="11" spans="2:10">
      <c r="B11" s="1" t="s">
        <v>8</v>
      </c>
      <c r="C11" s="1">
        <f>C9+C10</f>
        <v>241</v>
      </c>
      <c r="D11" s="1">
        <f>D9+D10</f>
        <v>6</v>
      </c>
      <c r="E11" s="1">
        <f>E9+E10</f>
        <v>241</v>
      </c>
      <c r="F11" s="1">
        <f>F9+F10</f>
        <v>6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0">
      <c r="B15" s="1" t="s">
        <v>8</v>
      </c>
      <c r="C15" s="1">
        <v>60</v>
      </c>
      <c r="D15" s="1">
        <v>2</v>
      </c>
      <c r="E15" s="1">
        <v>33</v>
      </c>
      <c r="F15" s="1">
        <v>0</v>
      </c>
    </row>
    <row r="18" spans="2:6">
      <c r="B18" s="1"/>
      <c r="C18" s="1" t="s">
        <v>73</v>
      </c>
      <c r="D18" s="1" t="s">
        <v>1</v>
      </c>
    </row>
    <row r="19" spans="2:6">
      <c r="B19" s="1" t="s">
        <v>74</v>
      </c>
      <c r="C19" s="1">
        <v>0</v>
      </c>
      <c r="D19" s="1">
        <v>0</v>
      </c>
    </row>
    <row r="20" spans="2:6">
      <c r="B20" s="1" t="s">
        <v>75</v>
      </c>
      <c r="C20" s="1">
        <v>3</v>
      </c>
      <c r="D20" s="1">
        <v>0</v>
      </c>
    </row>
    <row r="21" spans="2:6">
      <c r="B21" s="1" t="s">
        <v>76</v>
      </c>
      <c r="C21" s="1">
        <v>1</v>
      </c>
      <c r="D21" s="1">
        <v>0</v>
      </c>
    </row>
    <row r="22" spans="2:6">
      <c r="B22" s="1" t="s">
        <v>77</v>
      </c>
      <c r="C22" s="1">
        <v>0</v>
      </c>
      <c r="D22" s="1">
        <v>0</v>
      </c>
    </row>
    <row r="25" spans="2:6">
      <c r="B25" s="1"/>
      <c r="C25" s="1" t="s">
        <v>12</v>
      </c>
      <c r="D25" s="1" t="s">
        <v>1</v>
      </c>
      <c r="E25" s="1" t="s">
        <v>25</v>
      </c>
      <c r="F25" s="1" t="s">
        <v>1</v>
      </c>
    </row>
    <row r="26" spans="2:6">
      <c r="B26" s="1" t="s">
        <v>5</v>
      </c>
      <c r="C26" s="1">
        <v>19</v>
      </c>
      <c r="D26" s="1">
        <v>0</v>
      </c>
      <c r="E26" s="1">
        <v>19</v>
      </c>
      <c r="F26" s="1">
        <v>0</v>
      </c>
    </row>
    <row r="27" spans="2:6">
      <c r="B27" s="1" t="s">
        <v>7</v>
      </c>
      <c r="C27" s="1">
        <v>16</v>
      </c>
      <c r="D27" s="1">
        <v>0</v>
      </c>
      <c r="E27" s="1">
        <v>16</v>
      </c>
      <c r="F27" s="1">
        <v>0</v>
      </c>
    </row>
    <row r="28" spans="2:6">
      <c r="B28" s="1" t="s">
        <v>8</v>
      </c>
      <c r="C28" s="1">
        <f>C26+C27</f>
        <v>35</v>
      </c>
      <c r="D28" s="1">
        <f>D26+D27</f>
        <v>0</v>
      </c>
      <c r="E28" s="1">
        <f>E26+E27</f>
        <v>35</v>
      </c>
      <c r="F28" s="1">
        <f>F26+F27</f>
        <v>0</v>
      </c>
    </row>
    <row r="31" spans="2:6">
      <c r="B31" s="1"/>
      <c r="C31" s="1" t="s">
        <v>38</v>
      </c>
      <c r="D31" s="1" t="s">
        <v>1</v>
      </c>
      <c r="E31" s="1" t="s">
        <v>39</v>
      </c>
      <c r="F31" s="1" t="s">
        <v>1</v>
      </c>
    </row>
    <row r="32" spans="2:6">
      <c r="B32" s="1" t="s">
        <v>5</v>
      </c>
      <c r="C32" s="1">
        <v>34</v>
      </c>
      <c r="D32" s="1">
        <v>1</v>
      </c>
      <c r="E32" s="1">
        <v>24</v>
      </c>
      <c r="F32" s="1">
        <v>2</v>
      </c>
    </row>
    <row r="33" spans="2:6">
      <c r="B33" s="1" t="s">
        <v>7</v>
      </c>
      <c r="C33" s="1">
        <v>17</v>
      </c>
      <c r="D33" s="1">
        <v>0</v>
      </c>
      <c r="E33" s="1">
        <v>9</v>
      </c>
      <c r="F33" s="1">
        <v>0</v>
      </c>
    </row>
    <row r="34" spans="2:6">
      <c r="B34" s="1" t="s">
        <v>8</v>
      </c>
      <c r="C34" s="1">
        <f>C32+C33</f>
        <v>51</v>
      </c>
      <c r="D34" s="1">
        <f>D32+D33</f>
        <v>1</v>
      </c>
      <c r="E34" s="1">
        <f>E32+E33</f>
        <v>33</v>
      </c>
      <c r="F34" s="1">
        <f>F32+F33</f>
        <v>2</v>
      </c>
    </row>
    <row r="37" spans="2:6">
      <c r="C37" s="1" t="s">
        <v>14</v>
      </c>
      <c r="D37" s="1"/>
      <c r="E37" s="1"/>
    </row>
    <row r="38" spans="2:6">
      <c r="C38" s="1"/>
      <c r="D38" s="1" t="s">
        <v>15</v>
      </c>
      <c r="E38" s="1" t="s">
        <v>1</v>
      </c>
    </row>
    <row r="39" spans="2:6">
      <c r="C39" s="1" t="s">
        <v>37</v>
      </c>
      <c r="D39" s="1">
        <v>126</v>
      </c>
      <c r="E39" s="1">
        <v>6</v>
      </c>
    </row>
    <row r="40" spans="2:6">
      <c r="C40" s="1" t="s">
        <v>26</v>
      </c>
      <c r="D40" s="1">
        <v>31</v>
      </c>
      <c r="E40" s="1">
        <v>0</v>
      </c>
    </row>
    <row r="41" spans="2:6">
      <c r="C41" s="1" t="s">
        <v>18</v>
      </c>
      <c r="D41" s="1">
        <v>15</v>
      </c>
      <c r="E41" s="1">
        <v>0</v>
      </c>
    </row>
    <row r="42" spans="2:6">
      <c r="C42" s="1" t="s">
        <v>19</v>
      </c>
      <c r="D42" s="1">
        <v>0</v>
      </c>
      <c r="E42" s="1">
        <v>0</v>
      </c>
    </row>
    <row r="43" spans="2:6">
      <c r="C43" s="1" t="s">
        <v>20</v>
      </c>
      <c r="D43" s="1">
        <v>202</v>
      </c>
      <c r="E43" s="1">
        <v>2</v>
      </c>
    </row>
    <row r="44" spans="2:6">
      <c r="C44" s="1" t="s">
        <v>21</v>
      </c>
      <c r="D44" s="1">
        <v>0</v>
      </c>
      <c r="E44" s="1">
        <v>0</v>
      </c>
    </row>
    <row r="45" spans="2:6">
      <c r="C45" s="1" t="s">
        <v>22</v>
      </c>
      <c r="D45" s="1">
        <v>0</v>
      </c>
      <c r="E45" s="1">
        <v>0</v>
      </c>
    </row>
    <row r="46" spans="2:6">
      <c r="C46" s="1" t="s">
        <v>59</v>
      </c>
      <c r="D46" s="1">
        <v>5</v>
      </c>
      <c r="E46" s="1">
        <v>0</v>
      </c>
    </row>
    <row r="47" spans="2:6">
      <c r="C47" s="1" t="s">
        <v>24</v>
      </c>
      <c r="D47" s="1">
        <v>1</v>
      </c>
      <c r="E47" s="1">
        <v>0</v>
      </c>
    </row>
    <row r="48" spans="2:6">
      <c r="C48" s="1" t="s">
        <v>69</v>
      </c>
      <c r="D48" s="1">
        <v>3</v>
      </c>
      <c r="E48" s="1">
        <v>0</v>
      </c>
    </row>
    <row r="49" spans="2:6">
      <c r="C49" s="1" t="s">
        <v>8</v>
      </c>
      <c r="D49" s="1">
        <f>D39+D40+D41+D42+D43+D44+D45+D47+D46+D48</f>
        <v>383</v>
      </c>
      <c r="E49" s="1">
        <f>E39+E40+E41+E42+E43+E44+E45+E46+E47+E48</f>
        <v>8</v>
      </c>
      <c r="F49" t="s">
        <v>46</v>
      </c>
    </row>
    <row r="52" spans="2:6">
      <c r="B52" s="9" t="s">
        <v>70</v>
      </c>
      <c r="C52" s="9" t="s">
        <v>32</v>
      </c>
      <c r="D52" s="9" t="s">
        <v>33</v>
      </c>
    </row>
    <row r="53" spans="2:6">
      <c r="B53" s="13">
        <v>42737</v>
      </c>
      <c r="C53">
        <v>1</v>
      </c>
      <c r="D53">
        <v>1</v>
      </c>
    </row>
    <row r="54" spans="2:6">
      <c r="B54" s="13">
        <v>42744</v>
      </c>
      <c r="C54">
        <v>2</v>
      </c>
      <c r="D54">
        <v>9</v>
      </c>
    </row>
    <row r="55" spans="2:6">
      <c r="B55" s="13">
        <v>42751</v>
      </c>
      <c r="C55">
        <v>3</v>
      </c>
      <c r="D55">
        <v>10</v>
      </c>
    </row>
    <row r="56" spans="2:6">
      <c r="B56" s="13">
        <v>42758</v>
      </c>
      <c r="C56">
        <v>4</v>
      </c>
      <c r="D56">
        <v>11</v>
      </c>
    </row>
    <row r="57" spans="2:6">
      <c r="B57" s="13">
        <v>42765</v>
      </c>
      <c r="C57">
        <v>5</v>
      </c>
      <c r="D57">
        <v>12</v>
      </c>
    </row>
    <row r="58" spans="2:6">
      <c r="B58" s="13">
        <v>42772</v>
      </c>
      <c r="C58">
        <v>6</v>
      </c>
      <c r="D58">
        <v>13</v>
      </c>
    </row>
    <row r="59" spans="2:6">
      <c r="B59" s="13">
        <v>42779</v>
      </c>
      <c r="C59">
        <v>7</v>
      </c>
      <c r="D59">
        <v>7</v>
      </c>
    </row>
    <row r="60" spans="2:6">
      <c r="B60" s="13">
        <v>42786</v>
      </c>
      <c r="C60">
        <v>8</v>
      </c>
      <c r="D60">
        <v>7</v>
      </c>
    </row>
    <row r="61" spans="2:6">
      <c r="B61" s="13">
        <v>42793</v>
      </c>
      <c r="C61">
        <v>9</v>
      </c>
      <c r="D61">
        <v>14</v>
      </c>
    </row>
    <row r="62" spans="2:6">
      <c r="B62" s="13">
        <v>42800</v>
      </c>
      <c r="C62">
        <v>10</v>
      </c>
      <c r="D62">
        <v>16</v>
      </c>
    </row>
    <row r="63" spans="2:6">
      <c r="B63" s="13">
        <v>42807</v>
      </c>
      <c r="C63">
        <v>11</v>
      </c>
      <c r="D63">
        <v>14</v>
      </c>
    </row>
    <row r="64" spans="2:6">
      <c r="B64" s="13">
        <v>42814</v>
      </c>
      <c r="C64">
        <v>12</v>
      </c>
      <c r="D64">
        <v>14</v>
      </c>
    </row>
    <row r="65" spans="2:5">
      <c r="B65" s="13">
        <v>42821</v>
      </c>
      <c r="C65">
        <v>13</v>
      </c>
      <c r="D65">
        <v>14</v>
      </c>
    </row>
    <row r="66" spans="2:5">
      <c r="B66" s="13">
        <v>42828</v>
      </c>
      <c r="C66">
        <v>14</v>
      </c>
      <c r="D66">
        <v>9</v>
      </c>
      <c r="E66" t="s">
        <v>47</v>
      </c>
    </row>
    <row r="67" spans="2:5">
      <c r="B67" s="13">
        <v>42835</v>
      </c>
      <c r="C67">
        <v>15</v>
      </c>
      <c r="D67">
        <v>12</v>
      </c>
    </row>
    <row r="68" spans="2:5">
      <c r="B68" s="13">
        <v>42842</v>
      </c>
      <c r="C68">
        <v>16</v>
      </c>
      <c r="D68">
        <v>18</v>
      </c>
    </row>
    <row r="69" spans="2:5">
      <c r="B69" s="13">
        <v>42849</v>
      </c>
      <c r="C69">
        <v>17</v>
      </c>
      <c r="D69">
        <v>4</v>
      </c>
      <c r="E69" t="s">
        <v>48</v>
      </c>
    </row>
    <row r="70" spans="2:5">
      <c r="B70" s="13">
        <v>42856</v>
      </c>
      <c r="C70">
        <v>18</v>
      </c>
      <c r="D70">
        <v>10</v>
      </c>
    </row>
    <row r="71" spans="2:5">
      <c r="B71" s="13">
        <v>42863</v>
      </c>
      <c r="C71">
        <v>19</v>
      </c>
      <c r="D71">
        <v>18</v>
      </c>
    </row>
    <row r="72" spans="2:5">
      <c r="B72" s="13">
        <v>42870</v>
      </c>
      <c r="C72">
        <v>20</v>
      </c>
      <c r="D72">
        <v>15</v>
      </c>
    </row>
    <row r="73" spans="2:5">
      <c r="B73" s="13">
        <v>42877</v>
      </c>
      <c r="C73">
        <v>21</v>
      </c>
      <c r="D73">
        <v>6</v>
      </c>
      <c r="E73" t="s">
        <v>49</v>
      </c>
    </row>
    <row r="74" spans="2:5">
      <c r="B74" s="13">
        <v>42884</v>
      </c>
      <c r="C74">
        <v>22</v>
      </c>
      <c r="D74">
        <v>5</v>
      </c>
      <c r="E74" t="s">
        <v>50</v>
      </c>
    </row>
    <row r="75" spans="2:5">
      <c r="B75" s="13">
        <v>42891</v>
      </c>
      <c r="C75">
        <v>23</v>
      </c>
      <c r="D75">
        <v>15</v>
      </c>
    </row>
    <row r="76" spans="2:5">
      <c r="B76" s="13">
        <v>42898</v>
      </c>
      <c r="C76">
        <v>24</v>
      </c>
      <c r="D76">
        <v>15</v>
      </c>
    </row>
    <row r="77" spans="2:5">
      <c r="B77" s="13">
        <v>42905</v>
      </c>
      <c r="C77">
        <v>25</v>
      </c>
      <c r="D77">
        <v>9</v>
      </c>
    </row>
    <row r="78" spans="2:5">
      <c r="B78" s="13">
        <v>42912</v>
      </c>
      <c r="C78">
        <v>26</v>
      </c>
      <c r="D78">
        <v>13</v>
      </c>
    </row>
    <row r="79" spans="2:5">
      <c r="B79" s="13">
        <v>42919</v>
      </c>
      <c r="C79">
        <v>27</v>
      </c>
      <c r="D79">
        <v>4</v>
      </c>
    </row>
    <row r="80" spans="2:5">
      <c r="B80" s="13">
        <v>42926</v>
      </c>
      <c r="C80">
        <v>28</v>
      </c>
      <c r="D80">
        <v>13</v>
      </c>
    </row>
    <row r="81" spans="2:5">
      <c r="B81" s="13">
        <v>42933</v>
      </c>
      <c r="C81">
        <v>29</v>
      </c>
      <c r="D81">
        <v>6</v>
      </c>
    </row>
    <row r="82" spans="2:5">
      <c r="B82" s="13">
        <v>42940</v>
      </c>
      <c r="C82">
        <v>30</v>
      </c>
      <c r="D82">
        <v>8</v>
      </c>
    </row>
    <row r="83" spans="2:5">
      <c r="B83" s="13">
        <v>42947</v>
      </c>
      <c r="C83">
        <v>31</v>
      </c>
      <c r="D83">
        <v>5</v>
      </c>
    </row>
    <row r="84" spans="2:5">
      <c r="B84" s="13">
        <v>42954</v>
      </c>
      <c r="C84">
        <v>32</v>
      </c>
      <c r="D84">
        <v>13</v>
      </c>
    </row>
    <row r="85" spans="2:5">
      <c r="B85" s="13">
        <v>42961</v>
      </c>
      <c r="C85">
        <v>33</v>
      </c>
      <c r="D85">
        <v>19</v>
      </c>
    </row>
    <row r="86" spans="2:5">
      <c r="B86" s="13">
        <v>42968</v>
      </c>
      <c r="C86">
        <v>34</v>
      </c>
      <c r="D86">
        <v>26</v>
      </c>
    </row>
    <row r="87" spans="2:5">
      <c r="B87" s="13">
        <v>42975</v>
      </c>
      <c r="C87">
        <v>35</v>
      </c>
      <c r="D87">
        <v>10</v>
      </c>
    </row>
    <row r="88" spans="2:5">
      <c r="B88" s="13">
        <v>42982</v>
      </c>
      <c r="C88">
        <v>36</v>
      </c>
      <c r="D88">
        <v>8</v>
      </c>
      <c r="E88" t="s">
        <v>79</v>
      </c>
    </row>
    <row r="91" spans="2:5">
      <c r="B91" s="9" t="s">
        <v>70</v>
      </c>
      <c r="C91" s="9" t="s">
        <v>32</v>
      </c>
      <c r="D91" s="9" t="s">
        <v>33</v>
      </c>
    </row>
    <row r="92" spans="2:5">
      <c r="B92" s="13">
        <v>42737</v>
      </c>
      <c r="C92">
        <v>1</v>
      </c>
      <c r="D92">
        <v>1</v>
      </c>
    </row>
    <row r="93" spans="2:5">
      <c r="B93" s="13">
        <v>42744</v>
      </c>
      <c r="C93">
        <v>2</v>
      </c>
      <c r="D93">
        <v>10</v>
      </c>
    </row>
    <row r="94" spans="2:5">
      <c r="B94" s="13">
        <v>42751</v>
      </c>
      <c r="C94">
        <v>3</v>
      </c>
      <c r="D94">
        <v>20</v>
      </c>
    </row>
    <row r="95" spans="2:5">
      <c r="B95" s="13">
        <v>42758</v>
      </c>
      <c r="C95">
        <v>4</v>
      </c>
      <c r="D95">
        <v>31</v>
      </c>
    </row>
    <row r="96" spans="2:5">
      <c r="B96" s="13">
        <v>42765</v>
      </c>
      <c r="C96">
        <v>5</v>
      </c>
      <c r="D96">
        <v>43</v>
      </c>
    </row>
    <row r="97" spans="2:4">
      <c r="B97" s="13">
        <v>42772</v>
      </c>
      <c r="C97">
        <v>6</v>
      </c>
      <c r="D97">
        <v>56</v>
      </c>
    </row>
    <row r="98" spans="2:4">
      <c r="B98" s="13">
        <v>42779</v>
      </c>
      <c r="C98">
        <v>7</v>
      </c>
      <c r="D98">
        <v>63</v>
      </c>
    </row>
    <row r="99" spans="2:4">
      <c r="B99" s="13">
        <v>42786</v>
      </c>
      <c r="C99">
        <v>8</v>
      </c>
      <c r="D99">
        <v>70</v>
      </c>
    </row>
    <row r="100" spans="2:4">
      <c r="B100" s="13">
        <v>42793</v>
      </c>
      <c r="C100">
        <v>9</v>
      </c>
      <c r="D100">
        <v>84</v>
      </c>
    </row>
    <row r="101" spans="2:4">
      <c r="B101" s="13">
        <v>42800</v>
      </c>
      <c r="C101">
        <v>10</v>
      </c>
      <c r="D101">
        <v>100</v>
      </c>
    </row>
    <row r="102" spans="2:4">
      <c r="B102" s="13">
        <v>42807</v>
      </c>
      <c r="C102">
        <v>11</v>
      </c>
      <c r="D102">
        <v>114</v>
      </c>
    </row>
    <row r="103" spans="2:4">
      <c r="B103" s="13">
        <v>42814</v>
      </c>
      <c r="C103">
        <v>12</v>
      </c>
      <c r="D103">
        <v>131</v>
      </c>
    </row>
    <row r="104" spans="2:4">
      <c r="B104" s="13">
        <v>42821</v>
      </c>
      <c r="C104">
        <v>13</v>
      </c>
      <c r="D104">
        <v>145</v>
      </c>
    </row>
    <row r="105" spans="2:4">
      <c r="B105" s="13">
        <v>42828</v>
      </c>
      <c r="C105">
        <v>14</v>
      </c>
      <c r="D105">
        <v>154</v>
      </c>
    </row>
    <row r="106" spans="2:4">
      <c r="B106" s="13">
        <v>42835</v>
      </c>
      <c r="C106">
        <v>15</v>
      </c>
      <c r="D106">
        <v>166</v>
      </c>
    </row>
    <row r="107" spans="2:4">
      <c r="B107" s="13">
        <v>42842</v>
      </c>
      <c r="C107">
        <v>16</v>
      </c>
      <c r="D107">
        <v>185</v>
      </c>
    </row>
    <row r="108" spans="2:4">
      <c r="B108" s="13">
        <v>42849</v>
      </c>
      <c r="C108">
        <v>17</v>
      </c>
      <c r="D108">
        <v>189</v>
      </c>
    </row>
    <row r="109" spans="2:4">
      <c r="B109" s="13">
        <v>42856</v>
      </c>
      <c r="C109">
        <v>18</v>
      </c>
      <c r="D109">
        <v>199</v>
      </c>
    </row>
    <row r="110" spans="2:4">
      <c r="B110" s="13">
        <v>42863</v>
      </c>
      <c r="C110">
        <v>19</v>
      </c>
      <c r="D110">
        <v>217</v>
      </c>
    </row>
    <row r="111" spans="2:4">
      <c r="B111" s="13">
        <v>42870</v>
      </c>
      <c r="C111">
        <v>20</v>
      </c>
      <c r="D111">
        <v>233</v>
      </c>
    </row>
    <row r="112" spans="2:4">
      <c r="B112" s="13">
        <v>42877</v>
      </c>
      <c r="C112">
        <v>21</v>
      </c>
      <c r="D112">
        <v>239</v>
      </c>
    </row>
    <row r="113" spans="2:5">
      <c r="B113" s="13">
        <v>42884</v>
      </c>
      <c r="C113">
        <v>22</v>
      </c>
      <c r="D113">
        <v>244</v>
      </c>
    </row>
    <row r="114" spans="2:5">
      <c r="B114" s="13">
        <v>42891</v>
      </c>
      <c r="C114">
        <v>23</v>
      </c>
      <c r="D114">
        <v>260</v>
      </c>
    </row>
    <row r="115" spans="2:5">
      <c r="B115" s="13">
        <v>42898</v>
      </c>
      <c r="C115">
        <v>24</v>
      </c>
      <c r="D115">
        <v>276</v>
      </c>
    </row>
    <row r="116" spans="2:5">
      <c r="B116" s="13">
        <v>42905</v>
      </c>
      <c r="C116">
        <v>25</v>
      </c>
      <c r="D116">
        <v>286</v>
      </c>
    </row>
    <row r="117" spans="2:5">
      <c r="B117" s="13">
        <v>42912</v>
      </c>
      <c r="C117">
        <v>26</v>
      </c>
      <c r="D117">
        <v>299</v>
      </c>
    </row>
    <row r="118" spans="2:5">
      <c r="B118" s="13">
        <v>42919</v>
      </c>
      <c r="C118">
        <v>27</v>
      </c>
      <c r="D118">
        <v>303</v>
      </c>
    </row>
    <row r="119" spans="2:5">
      <c r="B119" s="13">
        <v>42926</v>
      </c>
      <c r="C119">
        <v>28</v>
      </c>
      <c r="D119">
        <v>316</v>
      </c>
    </row>
    <row r="120" spans="2:5">
      <c r="B120" s="13">
        <v>42933</v>
      </c>
      <c r="C120">
        <v>29</v>
      </c>
      <c r="D120">
        <v>322</v>
      </c>
    </row>
    <row r="121" spans="2:5">
      <c r="B121" s="13">
        <v>42940</v>
      </c>
      <c r="C121">
        <v>30</v>
      </c>
      <c r="D121">
        <v>330</v>
      </c>
    </row>
    <row r="122" spans="2:5">
      <c r="B122" s="13">
        <v>42947</v>
      </c>
      <c r="C122">
        <v>31</v>
      </c>
      <c r="D122">
        <v>335</v>
      </c>
    </row>
    <row r="123" spans="2:5">
      <c r="B123" s="13">
        <v>42954</v>
      </c>
      <c r="C123">
        <v>32</v>
      </c>
      <c r="D123">
        <v>348</v>
      </c>
    </row>
    <row r="124" spans="2:5">
      <c r="B124" s="13">
        <v>42961</v>
      </c>
      <c r="C124">
        <v>33</v>
      </c>
      <c r="D124">
        <v>367</v>
      </c>
    </row>
    <row r="125" spans="2:5">
      <c r="B125" s="13">
        <v>42968</v>
      </c>
      <c r="C125">
        <v>34</v>
      </c>
      <c r="D125">
        <v>392</v>
      </c>
    </row>
    <row r="126" spans="2:5">
      <c r="B126" s="13">
        <v>42975</v>
      </c>
      <c r="C126">
        <v>35</v>
      </c>
      <c r="D126">
        <v>402</v>
      </c>
    </row>
    <row r="127" spans="2:5">
      <c r="B127" s="13">
        <v>42982</v>
      </c>
      <c r="C127">
        <v>36</v>
      </c>
      <c r="D127">
        <v>410</v>
      </c>
      <c r="E127" t="s">
        <v>79</v>
      </c>
    </row>
    <row r="128" spans="2:5">
      <c r="B128" s="13"/>
    </row>
    <row r="129" spans="3:4">
      <c r="C129" s="10"/>
    </row>
    <row r="130" spans="3:4">
      <c r="C130" s="10" t="s">
        <v>60</v>
      </c>
    </row>
    <row r="131" spans="3:4">
      <c r="C131" s="11"/>
      <c r="D131" t="s">
        <v>52</v>
      </c>
    </row>
    <row r="132" spans="3:4">
      <c r="C132" s="11"/>
      <c r="D132" t="s">
        <v>53</v>
      </c>
    </row>
    <row r="133" spans="3:4">
      <c r="C133" s="11"/>
      <c r="D133" t="s">
        <v>54</v>
      </c>
    </row>
    <row r="134" spans="3:4">
      <c r="C134" s="11"/>
      <c r="D134" t="s">
        <v>56</v>
      </c>
    </row>
    <row r="135" spans="3:4">
      <c r="C135" s="11"/>
      <c r="D135" t="s">
        <v>57</v>
      </c>
    </row>
    <row r="136" spans="3:4">
      <c r="C136" s="11"/>
      <c r="D136" t="s">
        <v>58</v>
      </c>
    </row>
    <row r="138" spans="3:4">
      <c r="C138" s="10" t="s">
        <v>62</v>
      </c>
    </row>
    <row r="139" spans="3:4">
      <c r="C139" s="11"/>
      <c r="D139" t="s">
        <v>52</v>
      </c>
    </row>
    <row r="140" spans="3:4">
      <c r="C140" s="11"/>
      <c r="D140" t="s">
        <v>53</v>
      </c>
    </row>
    <row r="141" spans="3:4">
      <c r="C141" s="11"/>
      <c r="D141" t="s">
        <v>54</v>
      </c>
    </row>
    <row r="142" spans="3:4">
      <c r="C142" s="11"/>
      <c r="D142" t="s">
        <v>56</v>
      </c>
    </row>
    <row r="143" spans="3:4">
      <c r="C143" s="11"/>
      <c r="D143" t="s">
        <v>57</v>
      </c>
    </row>
    <row r="144" spans="3:4">
      <c r="C144" s="11"/>
      <c r="D144" t="s">
        <v>58</v>
      </c>
    </row>
    <row r="145" spans="3:4">
      <c r="C145" s="11"/>
      <c r="D145" t="s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2:J164"/>
  <sheetViews>
    <sheetView topLeftCell="A117" workbookViewId="0">
      <selection activeCell="E129" sqref="E129"/>
    </sheetView>
  </sheetViews>
  <sheetFormatPr defaultRowHeight="15"/>
  <cols>
    <col min="2" max="2" width="15.7109375" customWidth="1"/>
    <col min="3" max="3" width="23.5703125" customWidth="1"/>
    <col min="5" max="5" width="22.85546875" customWidth="1"/>
    <col min="7" max="7" width="12.85546875" customWidth="1"/>
    <col min="9" max="9" width="18.855468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390</v>
      </c>
      <c r="D3" s="1">
        <v>5</v>
      </c>
      <c r="E3" s="1">
        <v>25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 t="shared" ref="C5:J5" si="0">C3+C4</f>
        <v>390</v>
      </c>
      <c r="D5" s="1">
        <f t="shared" si="0"/>
        <v>5</v>
      </c>
      <c r="E5" s="1">
        <f t="shared" si="0"/>
        <v>498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224</v>
      </c>
      <c r="D9" s="1">
        <v>4</v>
      </c>
      <c r="E9" s="1">
        <v>141</v>
      </c>
      <c r="F9" s="1">
        <v>1</v>
      </c>
    </row>
    <row r="10" spans="2:10">
      <c r="B10" s="1" t="s">
        <v>31</v>
      </c>
      <c r="C10" s="1">
        <v>22</v>
      </c>
      <c r="D10" s="1">
        <v>1</v>
      </c>
      <c r="E10" s="1">
        <v>105</v>
      </c>
      <c r="F10" s="1">
        <v>4</v>
      </c>
    </row>
    <row r="11" spans="2:10">
      <c r="B11" s="1" t="s">
        <v>8</v>
      </c>
      <c r="C11" s="1">
        <f>C9+C10</f>
        <v>246</v>
      </c>
      <c r="D11" s="1">
        <f>D9+D10</f>
        <v>5</v>
      </c>
      <c r="E11" s="1">
        <f>E9+E10</f>
        <v>246</v>
      </c>
      <c r="F11" s="1">
        <f>F9+F10</f>
        <v>5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0">
      <c r="B15" s="1" t="s">
        <v>8</v>
      </c>
      <c r="C15" s="1">
        <v>64</v>
      </c>
      <c r="D15" s="1">
        <v>4</v>
      </c>
      <c r="E15" s="1">
        <v>33</v>
      </c>
      <c r="F15" s="1">
        <v>0</v>
      </c>
    </row>
    <row r="18" spans="2:6">
      <c r="B18" s="1"/>
      <c r="C18" s="1" t="s">
        <v>73</v>
      </c>
      <c r="D18" s="1" t="s">
        <v>1</v>
      </c>
    </row>
    <row r="19" spans="2:6">
      <c r="B19" s="1" t="s">
        <v>74</v>
      </c>
      <c r="C19" s="1">
        <v>0</v>
      </c>
      <c r="D19" s="1">
        <v>0</v>
      </c>
    </row>
    <row r="20" spans="2:6">
      <c r="B20" s="1" t="s">
        <v>75</v>
      </c>
      <c r="C20" s="1">
        <v>3</v>
      </c>
      <c r="D20" s="1">
        <v>0</v>
      </c>
    </row>
    <row r="21" spans="2:6">
      <c r="B21" s="1" t="s">
        <v>76</v>
      </c>
      <c r="C21" s="1">
        <v>1</v>
      </c>
      <c r="D21" s="1">
        <v>0</v>
      </c>
    </row>
    <row r="22" spans="2:6">
      <c r="B22" s="1" t="s">
        <v>77</v>
      </c>
      <c r="C22" s="1">
        <v>0</v>
      </c>
      <c r="D22" s="1">
        <v>0</v>
      </c>
    </row>
    <row r="25" spans="2:6">
      <c r="B25" s="1"/>
      <c r="C25" s="1" t="s">
        <v>12</v>
      </c>
      <c r="D25" s="1" t="s">
        <v>1</v>
      </c>
      <c r="E25" s="1" t="s">
        <v>25</v>
      </c>
      <c r="F25" s="1" t="s">
        <v>1</v>
      </c>
    </row>
    <row r="26" spans="2:6">
      <c r="B26" s="1" t="s">
        <v>5</v>
      </c>
      <c r="C26" s="1">
        <v>19</v>
      </c>
      <c r="D26" s="1">
        <v>0</v>
      </c>
      <c r="E26" s="1">
        <v>19</v>
      </c>
      <c r="F26" s="1">
        <v>0</v>
      </c>
    </row>
    <row r="27" spans="2:6">
      <c r="B27" s="1" t="s">
        <v>7</v>
      </c>
      <c r="C27" s="1">
        <v>16</v>
      </c>
      <c r="D27" s="1">
        <v>0</v>
      </c>
      <c r="E27" s="1">
        <v>16</v>
      </c>
      <c r="F27" s="1">
        <v>0</v>
      </c>
    </row>
    <row r="28" spans="2:6">
      <c r="B28" s="1" t="s">
        <v>8</v>
      </c>
      <c r="C28" s="1">
        <f>C26+C27</f>
        <v>35</v>
      </c>
      <c r="D28" s="1">
        <f>D26+D27</f>
        <v>0</v>
      </c>
      <c r="E28" s="1">
        <f>E26+E27</f>
        <v>35</v>
      </c>
      <c r="F28" s="1">
        <f>F26+F27</f>
        <v>0</v>
      </c>
    </row>
    <row r="31" spans="2:6">
      <c r="B31" s="1"/>
      <c r="C31" s="1" t="s">
        <v>38</v>
      </c>
      <c r="D31" s="1" t="s">
        <v>1</v>
      </c>
      <c r="E31" s="1" t="s">
        <v>39</v>
      </c>
      <c r="F31" s="1" t="s">
        <v>1</v>
      </c>
    </row>
    <row r="32" spans="2:6">
      <c r="B32" s="1" t="s">
        <v>5</v>
      </c>
      <c r="C32" s="1">
        <v>34</v>
      </c>
      <c r="D32" s="1">
        <v>0</v>
      </c>
      <c r="E32" s="1">
        <v>24</v>
      </c>
      <c r="F32" s="1">
        <v>0</v>
      </c>
    </row>
    <row r="33" spans="2:6">
      <c r="B33" s="1" t="s">
        <v>7</v>
      </c>
      <c r="C33" s="1">
        <v>17</v>
      </c>
      <c r="D33" s="1">
        <v>5</v>
      </c>
      <c r="E33" s="1">
        <v>9</v>
      </c>
      <c r="F33" s="1">
        <v>0</v>
      </c>
    </row>
    <row r="34" spans="2:6">
      <c r="B34" s="1" t="s">
        <v>8</v>
      </c>
      <c r="C34" s="1">
        <f>C32+C33</f>
        <v>51</v>
      </c>
      <c r="D34" s="1">
        <f>D32+D33</f>
        <v>5</v>
      </c>
      <c r="E34" s="1">
        <f>E32+E33</f>
        <v>33</v>
      </c>
      <c r="F34" s="1">
        <f>F32+F33</f>
        <v>0</v>
      </c>
    </row>
    <row r="37" spans="2:6">
      <c r="C37" s="1" t="s">
        <v>14</v>
      </c>
      <c r="D37" s="1"/>
      <c r="E37" s="1"/>
    </row>
    <row r="38" spans="2:6">
      <c r="C38" s="1"/>
      <c r="D38" s="1" t="s">
        <v>15</v>
      </c>
      <c r="E38" s="1" t="s">
        <v>1</v>
      </c>
    </row>
    <row r="39" spans="2:6">
      <c r="C39" s="1" t="s">
        <v>37</v>
      </c>
      <c r="D39" s="1">
        <v>127</v>
      </c>
      <c r="E39" s="1">
        <v>1</v>
      </c>
    </row>
    <row r="40" spans="2:6">
      <c r="C40" s="1" t="s">
        <v>26</v>
      </c>
      <c r="D40" s="1">
        <v>31</v>
      </c>
      <c r="E40" s="1">
        <v>0</v>
      </c>
    </row>
    <row r="41" spans="2:6">
      <c r="C41" s="1" t="s">
        <v>18</v>
      </c>
      <c r="D41" s="1">
        <v>15</v>
      </c>
      <c r="E41" s="1">
        <v>0</v>
      </c>
    </row>
    <row r="42" spans="2:6">
      <c r="C42" s="1" t="s">
        <v>19</v>
      </c>
      <c r="D42" s="1">
        <v>0</v>
      </c>
      <c r="E42" s="1">
        <v>0</v>
      </c>
    </row>
    <row r="43" spans="2:6">
      <c r="C43" s="1" t="s">
        <v>20</v>
      </c>
      <c r="D43" s="1">
        <v>206</v>
      </c>
      <c r="E43" s="1">
        <v>4</v>
      </c>
    </row>
    <row r="44" spans="2:6">
      <c r="C44" s="1" t="s">
        <v>21</v>
      </c>
      <c r="D44" s="1">
        <v>0</v>
      </c>
      <c r="E44" s="1">
        <v>0</v>
      </c>
    </row>
    <row r="45" spans="2:6">
      <c r="C45" s="1" t="s">
        <v>22</v>
      </c>
      <c r="D45" s="1">
        <v>0</v>
      </c>
      <c r="E45" s="1">
        <v>0</v>
      </c>
    </row>
    <row r="46" spans="2:6">
      <c r="C46" s="1" t="s">
        <v>59</v>
      </c>
      <c r="D46" s="1">
        <v>5</v>
      </c>
      <c r="E46" s="1">
        <v>0</v>
      </c>
    </row>
    <row r="47" spans="2:6">
      <c r="C47" s="1" t="s">
        <v>24</v>
      </c>
      <c r="D47" s="1">
        <v>1</v>
      </c>
      <c r="E47" s="1">
        <v>0</v>
      </c>
    </row>
    <row r="48" spans="2:6">
      <c r="C48" s="1" t="s">
        <v>69</v>
      </c>
      <c r="D48" s="1">
        <v>3</v>
      </c>
      <c r="E48" s="1">
        <v>0</v>
      </c>
    </row>
    <row r="49" spans="2:6">
      <c r="C49" s="1" t="s">
        <v>8</v>
      </c>
      <c r="D49" s="1">
        <f>D39+D40+D41+D42+D43+D44+D45+D47+D46+D48</f>
        <v>388</v>
      </c>
      <c r="E49" s="1">
        <f>E39+E40+E41+E42+E43+E44+E45+E46+E47+E48</f>
        <v>5</v>
      </c>
      <c r="F49" t="s">
        <v>46</v>
      </c>
    </row>
    <row r="52" spans="2:6">
      <c r="B52" s="9" t="s">
        <v>70</v>
      </c>
      <c r="C52" s="9" t="s">
        <v>32</v>
      </c>
      <c r="D52" s="9" t="s">
        <v>33</v>
      </c>
    </row>
    <row r="53" spans="2:6">
      <c r="B53" s="13">
        <v>42737</v>
      </c>
      <c r="C53">
        <v>1</v>
      </c>
      <c r="D53">
        <v>1</v>
      </c>
    </row>
    <row r="54" spans="2:6">
      <c r="B54" s="13">
        <v>42744</v>
      </c>
      <c r="C54">
        <v>2</v>
      </c>
      <c r="D54">
        <v>9</v>
      </c>
    </row>
    <row r="55" spans="2:6">
      <c r="B55" s="13">
        <v>42751</v>
      </c>
      <c r="C55">
        <v>3</v>
      </c>
      <c r="D55">
        <v>10</v>
      </c>
    </row>
    <row r="56" spans="2:6">
      <c r="B56" s="13">
        <v>42758</v>
      </c>
      <c r="C56">
        <v>4</v>
      </c>
      <c r="D56">
        <v>11</v>
      </c>
    </row>
    <row r="57" spans="2:6">
      <c r="B57" s="13">
        <v>42765</v>
      </c>
      <c r="C57">
        <v>5</v>
      </c>
      <c r="D57">
        <v>12</v>
      </c>
    </row>
    <row r="58" spans="2:6">
      <c r="B58" s="13">
        <v>42772</v>
      </c>
      <c r="C58">
        <v>6</v>
      </c>
      <c r="D58">
        <v>13</v>
      </c>
    </row>
    <row r="59" spans="2:6">
      <c r="B59" s="13">
        <v>42779</v>
      </c>
      <c r="C59">
        <v>7</v>
      </c>
      <c r="D59">
        <v>7</v>
      </c>
    </row>
    <row r="60" spans="2:6">
      <c r="B60" s="13">
        <v>42786</v>
      </c>
      <c r="C60">
        <v>8</v>
      </c>
      <c r="D60">
        <v>7</v>
      </c>
    </row>
    <row r="61" spans="2:6">
      <c r="B61" s="13">
        <v>42793</v>
      </c>
      <c r="C61">
        <v>9</v>
      </c>
      <c r="D61">
        <v>14</v>
      </c>
    </row>
    <row r="62" spans="2:6">
      <c r="B62" s="13">
        <v>42800</v>
      </c>
      <c r="C62">
        <v>10</v>
      </c>
      <c r="D62">
        <v>16</v>
      </c>
    </row>
    <row r="63" spans="2:6">
      <c r="B63" s="13">
        <v>42807</v>
      </c>
      <c r="C63">
        <v>11</v>
      </c>
      <c r="D63">
        <v>14</v>
      </c>
    </row>
    <row r="64" spans="2:6">
      <c r="B64" s="13">
        <v>42814</v>
      </c>
      <c r="C64">
        <v>12</v>
      </c>
      <c r="D64">
        <v>14</v>
      </c>
    </row>
    <row r="65" spans="2:5">
      <c r="B65" s="13">
        <v>42821</v>
      </c>
      <c r="C65">
        <v>13</v>
      </c>
      <c r="D65">
        <v>14</v>
      </c>
    </row>
    <row r="66" spans="2:5">
      <c r="B66" s="13">
        <v>42828</v>
      </c>
      <c r="C66">
        <v>14</v>
      </c>
      <c r="D66">
        <v>9</v>
      </c>
      <c r="E66" t="s">
        <v>47</v>
      </c>
    </row>
    <row r="67" spans="2:5">
      <c r="B67" s="13">
        <v>42835</v>
      </c>
      <c r="C67">
        <v>15</v>
      </c>
      <c r="D67">
        <v>12</v>
      </c>
    </row>
    <row r="68" spans="2:5">
      <c r="B68" s="13">
        <v>42842</v>
      </c>
      <c r="C68">
        <v>16</v>
      </c>
      <c r="D68">
        <v>18</v>
      </c>
    </row>
    <row r="69" spans="2:5">
      <c r="B69" s="13">
        <v>42849</v>
      </c>
      <c r="C69">
        <v>17</v>
      </c>
      <c r="D69">
        <v>4</v>
      </c>
      <c r="E69" t="s">
        <v>48</v>
      </c>
    </row>
    <row r="70" spans="2:5">
      <c r="B70" s="13">
        <v>42856</v>
      </c>
      <c r="C70">
        <v>18</v>
      </c>
      <c r="D70">
        <v>10</v>
      </c>
    </row>
    <row r="71" spans="2:5">
      <c r="B71" s="13">
        <v>42863</v>
      </c>
      <c r="C71">
        <v>19</v>
      </c>
      <c r="D71">
        <v>18</v>
      </c>
    </row>
    <row r="72" spans="2:5">
      <c r="B72" s="13">
        <v>42870</v>
      </c>
      <c r="C72">
        <v>20</v>
      </c>
      <c r="D72">
        <v>15</v>
      </c>
    </row>
    <row r="73" spans="2:5">
      <c r="B73" s="13">
        <v>42877</v>
      </c>
      <c r="C73">
        <v>21</v>
      </c>
      <c r="D73">
        <v>6</v>
      </c>
      <c r="E73" t="s">
        <v>49</v>
      </c>
    </row>
    <row r="74" spans="2:5">
      <c r="B74" s="13">
        <v>42884</v>
      </c>
      <c r="C74">
        <v>22</v>
      </c>
      <c r="D74">
        <v>5</v>
      </c>
      <c r="E74" t="s">
        <v>50</v>
      </c>
    </row>
    <row r="75" spans="2:5">
      <c r="B75" s="13">
        <v>42891</v>
      </c>
      <c r="C75">
        <v>23</v>
      </c>
      <c r="D75">
        <v>15</v>
      </c>
    </row>
    <row r="76" spans="2:5">
      <c r="B76" s="13">
        <v>42898</v>
      </c>
      <c r="C76">
        <v>24</v>
      </c>
      <c r="D76">
        <v>15</v>
      </c>
    </row>
    <row r="77" spans="2:5">
      <c r="B77" s="13">
        <v>42905</v>
      </c>
      <c r="C77">
        <v>25</v>
      </c>
      <c r="D77">
        <v>9</v>
      </c>
    </row>
    <row r="78" spans="2:5">
      <c r="B78" s="13">
        <v>42912</v>
      </c>
      <c r="C78">
        <v>26</v>
      </c>
      <c r="D78">
        <v>13</v>
      </c>
    </row>
    <row r="79" spans="2:5">
      <c r="B79" s="13">
        <v>42919</v>
      </c>
      <c r="C79">
        <v>27</v>
      </c>
      <c r="D79">
        <v>4</v>
      </c>
    </row>
    <row r="80" spans="2:5">
      <c r="B80" s="13">
        <v>42926</v>
      </c>
      <c r="C80">
        <v>28</v>
      </c>
      <c r="D80">
        <v>13</v>
      </c>
    </row>
    <row r="81" spans="2:5">
      <c r="B81" s="13">
        <v>42933</v>
      </c>
      <c r="C81">
        <v>29</v>
      </c>
      <c r="D81">
        <v>6</v>
      </c>
    </row>
    <row r="82" spans="2:5">
      <c r="B82" s="13">
        <v>42940</v>
      </c>
      <c r="C82">
        <v>30</v>
      </c>
      <c r="D82">
        <v>8</v>
      </c>
    </row>
    <row r="83" spans="2:5">
      <c r="B83" s="13">
        <v>42947</v>
      </c>
      <c r="C83">
        <v>31</v>
      </c>
      <c r="D83">
        <v>5</v>
      </c>
    </row>
    <row r="84" spans="2:5">
      <c r="B84" s="13">
        <v>42954</v>
      </c>
      <c r="C84">
        <v>32</v>
      </c>
      <c r="D84">
        <v>13</v>
      </c>
    </row>
    <row r="85" spans="2:5">
      <c r="B85" s="13">
        <v>42961</v>
      </c>
      <c r="C85">
        <v>33</v>
      </c>
      <c r="D85">
        <v>19</v>
      </c>
    </row>
    <row r="86" spans="2:5">
      <c r="B86" s="13">
        <v>42968</v>
      </c>
      <c r="C86">
        <v>34</v>
      </c>
      <c r="D86">
        <v>26</v>
      </c>
    </row>
    <row r="87" spans="2:5">
      <c r="B87" s="13">
        <v>42975</v>
      </c>
      <c r="C87">
        <v>35</v>
      </c>
      <c r="D87">
        <v>10</v>
      </c>
    </row>
    <row r="88" spans="2:5">
      <c r="B88" s="13">
        <v>42982</v>
      </c>
      <c r="C88">
        <v>36</v>
      </c>
      <c r="D88">
        <v>8</v>
      </c>
      <c r="E88" t="s">
        <v>79</v>
      </c>
    </row>
    <row r="89" spans="2:5">
      <c r="B89" s="13">
        <v>42989</v>
      </c>
      <c r="C89">
        <v>37</v>
      </c>
      <c r="D89">
        <v>5</v>
      </c>
    </row>
    <row r="92" spans="2:5">
      <c r="B92" s="9" t="s">
        <v>70</v>
      </c>
      <c r="C92" s="9" t="s">
        <v>32</v>
      </c>
      <c r="D92" s="9" t="s">
        <v>33</v>
      </c>
    </row>
    <row r="93" spans="2:5">
      <c r="B93" s="13">
        <v>42737</v>
      </c>
      <c r="C93">
        <v>1</v>
      </c>
      <c r="D93">
        <v>1</v>
      </c>
    </row>
    <row r="94" spans="2:5">
      <c r="B94" s="13">
        <v>42744</v>
      </c>
      <c r="C94">
        <v>2</v>
      </c>
      <c r="D94">
        <v>10</v>
      </c>
    </row>
    <row r="95" spans="2:5">
      <c r="B95" s="13">
        <v>42751</v>
      </c>
      <c r="C95">
        <v>3</v>
      </c>
      <c r="D95">
        <v>20</v>
      </c>
    </row>
    <row r="96" spans="2:5">
      <c r="B96" s="13">
        <v>42758</v>
      </c>
      <c r="C96">
        <v>4</v>
      </c>
      <c r="D96">
        <v>31</v>
      </c>
    </row>
    <row r="97" spans="2:4">
      <c r="B97" s="13">
        <v>42765</v>
      </c>
      <c r="C97">
        <v>5</v>
      </c>
      <c r="D97">
        <v>43</v>
      </c>
    </row>
    <row r="98" spans="2:4">
      <c r="B98" s="13">
        <v>42772</v>
      </c>
      <c r="C98">
        <v>6</v>
      </c>
      <c r="D98">
        <v>56</v>
      </c>
    </row>
    <row r="99" spans="2:4">
      <c r="B99" s="13">
        <v>42779</v>
      </c>
      <c r="C99">
        <v>7</v>
      </c>
      <c r="D99">
        <v>63</v>
      </c>
    </row>
    <row r="100" spans="2:4">
      <c r="B100" s="13">
        <v>42786</v>
      </c>
      <c r="C100">
        <v>8</v>
      </c>
      <c r="D100">
        <v>70</v>
      </c>
    </row>
    <row r="101" spans="2:4">
      <c r="B101" s="13">
        <v>42793</v>
      </c>
      <c r="C101">
        <v>9</v>
      </c>
      <c r="D101">
        <v>84</v>
      </c>
    </row>
    <row r="102" spans="2:4">
      <c r="B102" s="13">
        <v>42800</v>
      </c>
      <c r="C102">
        <v>10</v>
      </c>
      <c r="D102">
        <v>100</v>
      </c>
    </row>
    <row r="103" spans="2:4">
      <c r="B103" s="13">
        <v>42807</v>
      </c>
      <c r="C103">
        <v>11</v>
      </c>
      <c r="D103">
        <v>114</v>
      </c>
    </row>
    <row r="104" spans="2:4">
      <c r="B104" s="13">
        <v>42814</v>
      </c>
      <c r="C104">
        <v>12</v>
      </c>
      <c r="D104">
        <v>131</v>
      </c>
    </row>
    <row r="105" spans="2:4">
      <c r="B105" s="13">
        <v>42821</v>
      </c>
      <c r="C105">
        <v>13</v>
      </c>
      <c r="D105">
        <v>145</v>
      </c>
    </row>
    <row r="106" spans="2:4">
      <c r="B106" s="13">
        <v>42828</v>
      </c>
      <c r="C106">
        <v>14</v>
      </c>
      <c r="D106">
        <v>154</v>
      </c>
    </row>
    <row r="107" spans="2:4">
      <c r="B107" s="13">
        <v>42835</v>
      </c>
      <c r="C107">
        <v>15</v>
      </c>
      <c r="D107">
        <v>166</v>
      </c>
    </row>
    <row r="108" spans="2:4">
      <c r="B108" s="13">
        <v>42842</v>
      </c>
      <c r="C108">
        <v>16</v>
      </c>
      <c r="D108">
        <v>185</v>
      </c>
    </row>
    <row r="109" spans="2:4">
      <c r="B109" s="13">
        <v>42849</v>
      </c>
      <c r="C109">
        <v>17</v>
      </c>
      <c r="D109">
        <v>189</v>
      </c>
    </row>
    <row r="110" spans="2:4">
      <c r="B110" s="13">
        <v>42856</v>
      </c>
      <c r="C110">
        <v>18</v>
      </c>
      <c r="D110">
        <v>199</v>
      </c>
    </row>
    <row r="111" spans="2:4">
      <c r="B111" s="13">
        <v>42863</v>
      </c>
      <c r="C111">
        <v>19</v>
      </c>
      <c r="D111">
        <v>217</v>
      </c>
    </row>
    <row r="112" spans="2:4">
      <c r="B112" s="13">
        <v>42870</v>
      </c>
      <c r="C112">
        <v>20</v>
      </c>
      <c r="D112">
        <v>233</v>
      </c>
    </row>
    <row r="113" spans="2:5">
      <c r="B113" s="13">
        <v>42877</v>
      </c>
      <c r="C113">
        <v>21</v>
      </c>
      <c r="D113">
        <v>239</v>
      </c>
    </row>
    <row r="114" spans="2:5">
      <c r="B114" s="13">
        <v>42884</v>
      </c>
      <c r="C114">
        <v>22</v>
      </c>
      <c r="D114">
        <v>244</v>
      </c>
    </row>
    <row r="115" spans="2:5">
      <c r="B115" s="13">
        <v>42891</v>
      </c>
      <c r="C115">
        <v>23</v>
      </c>
      <c r="D115">
        <v>260</v>
      </c>
    </row>
    <row r="116" spans="2:5">
      <c r="B116" s="13">
        <v>42898</v>
      </c>
      <c r="C116">
        <v>24</v>
      </c>
      <c r="D116">
        <v>276</v>
      </c>
    </row>
    <row r="117" spans="2:5">
      <c r="B117" s="13">
        <v>42905</v>
      </c>
      <c r="C117">
        <v>25</v>
      </c>
      <c r="D117">
        <v>286</v>
      </c>
    </row>
    <row r="118" spans="2:5">
      <c r="B118" s="13">
        <v>42912</v>
      </c>
      <c r="C118">
        <v>26</v>
      </c>
      <c r="D118">
        <v>299</v>
      </c>
    </row>
    <row r="119" spans="2:5">
      <c r="B119" s="13">
        <v>42919</v>
      </c>
      <c r="C119">
        <v>27</v>
      </c>
      <c r="D119">
        <v>303</v>
      </c>
    </row>
    <row r="120" spans="2:5">
      <c r="B120" s="13">
        <v>42926</v>
      </c>
      <c r="C120">
        <v>28</v>
      </c>
      <c r="D120">
        <v>316</v>
      </c>
    </row>
    <row r="121" spans="2:5">
      <c r="B121" s="13">
        <v>42933</v>
      </c>
      <c r="C121">
        <v>29</v>
      </c>
      <c r="D121">
        <v>322</v>
      </c>
    </row>
    <row r="122" spans="2:5">
      <c r="B122" s="13">
        <v>42940</v>
      </c>
      <c r="C122">
        <v>30</v>
      </c>
      <c r="D122">
        <v>330</v>
      </c>
    </row>
    <row r="123" spans="2:5">
      <c r="B123" s="13">
        <v>42947</v>
      </c>
      <c r="C123">
        <v>31</v>
      </c>
      <c r="D123">
        <v>335</v>
      </c>
    </row>
    <row r="124" spans="2:5">
      <c r="B124" s="13">
        <v>42954</v>
      </c>
      <c r="C124">
        <v>32</v>
      </c>
      <c r="D124">
        <v>348</v>
      </c>
    </row>
    <row r="125" spans="2:5">
      <c r="B125" s="13">
        <v>42961</v>
      </c>
      <c r="C125">
        <v>33</v>
      </c>
      <c r="D125">
        <v>367</v>
      </c>
    </row>
    <row r="126" spans="2:5">
      <c r="B126" s="13">
        <v>42968</v>
      </c>
      <c r="C126">
        <v>34</v>
      </c>
      <c r="D126">
        <v>392</v>
      </c>
    </row>
    <row r="127" spans="2:5">
      <c r="B127" s="13">
        <v>42975</v>
      </c>
      <c r="C127">
        <v>35</v>
      </c>
      <c r="D127">
        <v>402</v>
      </c>
    </row>
    <row r="128" spans="2:5">
      <c r="B128" s="13">
        <v>42982</v>
      </c>
      <c r="C128">
        <v>36</v>
      </c>
      <c r="D128">
        <v>410</v>
      </c>
      <c r="E128" t="s">
        <v>79</v>
      </c>
    </row>
    <row r="129" spans="2:5">
      <c r="B129" s="13">
        <v>42989</v>
      </c>
      <c r="C129">
        <v>37</v>
      </c>
      <c r="D129">
        <v>415</v>
      </c>
      <c r="E129" t="s">
        <v>80</v>
      </c>
    </row>
    <row r="130" spans="2:5">
      <c r="B130" s="13"/>
    </row>
    <row r="131" spans="2:5">
      <c r="C131" s="10"/>
    </row>
    <row r="132" spans="2:5">
      <c r="C132" s="10" t="s">
        <v>60</v>
      </c>
    </row>
    <row r="133" spans="2:5">
      <c r="C133" s="11">
        <f>1/4</f>
        <v>0.25</v>
      </c>
      <c r="D133" t="s">
        <v>52</v>
      </c>
    </row>
    <row r="134" spans="2:5">
      <c r="C134" s="11"/>
      <c r="D134" t="s">
        <v>53</v>
      </c>
    </row>
    <row r="135" spans="2:5">
      <c r="C135" s="11"/>
      <c r="D135" t="s">
        <v>54</v>
      </c>
    </row>
    <row r="136" spans="2:5">
      <c r="C136" s="11"/>
      <c r="D136" t="s">
        <v>56</v>
      </c>
    </row>
    <row r="137" spans="2:5">
      <c r="C137" s="11"/>
      <c r="D137" t="s">
        <v>57</v>
      </c>
    </row>
    <row r="138" spans="2:5">
      <c r="C138" s="11"/>
      <c r="D138" t="s">
        <v>58</v>
      </c>
    </row>
    <row r="140" spans="2:5">
      <c r="C140" s="10" t="s">
        <v>62</v>
      </c>
    </row>
    <row r="141" spans="2:5">
      <c r="C141" s="11">
        <f>1/5</f>
        <v>0.2</v>
      </c>
      <c r="D141" t="s">
        <v>52</v>
      </c>
    </row>
    <row r="142" spans="2:5">
      <c r="C142" s="11">
        <f>0/5</f>
        <v>0</v>
      </c>
      <c r="D142" t="s">
        <v>53</v>
      </c>
    </row>
    <row r="143" spans="2:5">
      <c r="C143" s="11">
        <f>0/5</f>
        <v>0</v>
      </c>
      <c r="D143" t="s">
        <v>54</v>
      </c>
    </row>
    <row r="144" spans="2:5">
      <c r="C144" s="11">
        <f>2/5</f>
        <v>0.4</v>
      </c>
      <c r="D144" t="s">
        <v>56</v>
      </c>
    </row>
    <row r="145" spans="3:4">
      <c r="C145" s="11">
        <f>1/5</f>
        <v>0.2</v>
      </c>
      <c r="D145" t="s">
        <v>57</v>
      </c>
    </row>
    <row r="146" spans="3:4">
      <c r="C146" s="11">
        <f>0/5</f>
        <v>0</v>
      </c>
      <c r="D146" t="s">
        <v>58</v>
      </c>
    </row>
    <row r="147" spans="3:4">
      <c r="C147" s="11">
        <f>1/5</f>
        <v>0.2</v>
      </c>
      <c r="D147" t="s">
        <v>67</v>
      </c>
    </row>
    <row r="150" spans="3:4">
      <c r="C150" t="s">
        <v>81</v>
      </c>
      <c r="D150" t="s">
        <v>82</v>
      </c>
    </row>
    <row r="151" spans="3:4">
      <c r="C151" t="s">
        <v>52</v>
      </c>
      <c r="D151">
        <v>42.3</v>
      </c>
    </row>
    <row r="152" spans="3:4">
      <c r="C152" t="s">
        <v>53</v>
      </c>
      <c r="D152">
        <v>22.2</v>
      </c>
    </row>
    <row r="153" spans="3:4">
      <c r="C153" t="s">
        <v>54</v>
      </c>
      <c r="D153">
        <v>0</v>
      </c>
    </row>
    <row r="154" spans="3:4">
      <c r="C154" t="s">
        <v>56</v>
      </c>
      <c r="D154">
        <v>8.3000000000000007</v>
      </c>
    </row>
    <row r="155" spans="3:4">
      <c r="C155" t="s">
        <v>57</v>
      </c>
      <c r="D155">
        <v>6</v>
      </c>
    </row>
    <row r="156" spans="3:4">
      <c r="C156" t="s">
        <v>58</v>
      </c>
      <c r="D156">
        <v>8.5</v>
      </c>
    </row>
    <row r="158" spans="3:4">
      <c r="C158" t="s">
        <v>81</v>
      </c>
      <c r="D158" t="s">
        <v>82</v>
      </c>
    </row>
    <row r="159" spans="3:4">
      <c r="C159" t="s">
        <v>52</v>
      </c>
      <c r="D159">
        <v>21.5</v>
      </c>
    </row>
    <row r="160" spans="3:4">
      <c r="C160" t="s">
        <v>53</v>
      </c>
      <c r="D160">
        <v>32.4</v>
      </c>
    </row>
    <row r="161" spans="3:4">
      <c r="C161" t="s">
        <v>54</v>
      </c>
      <c r="D161">
        <v>0</v>
      </c>
    </row>
    <row r="162" spans="3:4">
      <c r="C162" t="s">
        <v>56</v>
      </c>
      <c r="D162">
        <v>17</v>
      </c>
    </row>
    <row r="163" spans="3:4">
      <c r="C163" t="s">
        <v>57</v>
      </c>
      <c r="D163">
        <v>8.1999999999999993</v>
      </c>
    </row>
    <row r="164" spans="3:4">
      <c r="C164" t="s">
        <v>58</v>
      </c>
      <c r="D164">
        <v>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2:J151"/>
  <sheetViews>
    <sheetView topLeftCell="C33" workbookViewId="0">
      <selection activeCell="G45" sqref="G45"/>
    </sheetView>
  </sheetViews>
  <sheetFormatPr defaultRowHeight="15"/>
  <cols>
    <col min="2" max="2" width="12.28515625" customWidth="1"/>
    <col min="3" max="3" width="23" customWidth="1"/>
    <col min="5" max="5" width="21.5703125" customWidth="1"/>
    <col min="7" max="7" width="12.5703125" customWidth="1"/>
    <col min="9" max="9" width="18.855468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412</v>
      </c>
      <c r="D3" s="1">
        <v>22</v>
      </c>
      <c r="E3" s="1">
        <v>26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v>412</v>
      </c>
      <c r="D5" s="1">
        <v>22</v>
      </c>
      <c r="E5" s="1">
        <v>499</v>
      </c>
      <c r="F5" s="1">
        <v>1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233</v>
      </c>
      <c r="D9" s="1">
        <v>9</v>
      </c>
      <c r="E9" s="1">
        <v>146</v>
      </c>
      <c r="F9" s="1">
        <v>5</v>
      </c>
    </row>
    <row r="10" spans="2:10">
      <c r="B10" s="1" t="s">
        <v>31</v>
      </c>
      <c r="C10" s="1">
        <v>20</v>
      </c>
      <c r="D10" s="1">
        <v>0</v>
      </c>
      <c r="E10" s="1">
        <v>107</v>
      </c>
      <c r="F10" s="1">
        <v>2</v>
      </c>
    </row>
    <row r="11" spans="2:10">
      <c r="B11" s="1" t="s">
        <v>8</v>
      </c>
      <c r="C11" s="1">
        <v>253</v>
      </c>
      <c r="D11" s="1">
        <v>9</v>
      </c>
      <c r="E11" s="1">
        <v>253</v>
      </c>
      <c r="F11" s="1">
        <v>7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</row>
    <row r="15" spans="2:10">
      <c r="B15" s="1" t="s">
        <v>8</v>
      </c>
      <c r="C15" s="1">
        <v>71</v>
      </c>
      <c r="D15" s="1">
        <v>7</v>
      </c>
      <c r="E15" s="1">
        <v>35</v>
      </c>
      <c r="F15" s="1">
        <v>2</v>
      </c>
    </row>
    <row r="18" spans="2:6">
      <c r="B18" s="1"/>
      <c r="C18" s="1" t="s">
        <v>73</v>
      </c>
      <c r="D18" s="1" t="s">
        <v>1</v>
      </c>
    </row>
    <row r="19" spans="2:6">
      <c r="B19" s="1" t="s">
        <v>74</v>
      </c>
      <c r="C19" s="1">
        <v>0</v>
      </c>
      <c r="D19" s="1">
        <v>0</v>
      </c>
    </row>
    <row r="20" spans="2:6">
      <c r="B20" s="1" t="s">
        <v>75</v>
      </c>
      <c r="C20" s="1">
        <v>3</v>
      </c>
      <c r="D20" s="1">
        <v>0</v>
      </c>
    </row>
    <row r="21" spans="2:6">
      <c r="B21" s="1" t="s">
        <v>76</v>
      </c>
      <c r="C21" s="1">
        <v>1</v>
      </c>
      <c r="D21" s="1">
        <v>0</v>
      </c>
    </row>
    <row r="22" spans="2:6">
      <c r="B22" s="1" t="s">
        <v>77</v>
      </c>
      <c r="C22" s="1">
        <v>0</v>
      </c>
      <c r="D22" s="1">
        <v>0</v>
      </c>
    </row>
    <row r="25" spans="2:6">
      <c r="B25" s="1"/>
      <c r="C25" s="1" t="s">
        <v>12</v>
      </c>
      <c r="D25" s="1" t="s">
        <v>1</v>
      </c>
      <c r="E25" s="1" t="s">
        <v>25</v>
      </c>
      <c r="F25" s="1" t="s">
        <v>1</v>
      </c>
    </row>
    <row r="26" spans="2:6">
      <c r="B26" s="1" t="s">
        <v>5</v>
      </c>
      <c r="C26" s="1">
        <v>19</v>
      </c>
      <c r="D26" s="1">
        <v>0</v>
      </c>
      <c r="E26" s="1">
        <v>19</v>
      </c>
      <c r="F26" s="1">
        <v>0</v>
      </c>
    </row>
    <row r="27" spans="2:6">
      <c r="B27" s="1" t="s">
        <v>7</v>
      </c>
      <c r="C27" s="1">
        <v>16</v>
      </c>
      <c r="D27" s="1">
        <v>2</v>
      </c>
      <c r="E27" s="1">
        <v>16</v>
      </c>
      <c r="F27" s="1">
        <v>0</v>
      </c>
    </row>
    <row r="28" spans="2:6">
      <c r="B28" s="1" t="s">
        <v>8</v>
      </c>
      <c r="C28" s="1">
        <v>35</v>
      </c>
      <c r="D28" s="1">
        <v>2</v>
      </c>
      <c r="E28" s="1">
        <v>35</v>
      </c>
      <c r="F28" s="1">
        <v>0</v>
      </c>
    </row>
    <row r="31" spans="2:6">
      <c r="B31" s="1"/>
      <c r="C31" s="1" t="s">
        <v>38</v>
      </c>
      <c r="D31" s="1" t="s">
        <v>1</v>
      </c>
      <c r="E31" s="1" t="s">
        <v>39</v>
      </c>
      <c r="F31" s="1" t="s">
        <v>1</v>
      </c>
    </row>
    <row r="32" spans="2:6">
      <c r="B32" s="1" t="s">
        <v>5</v>
      </c>
      <c r="C32" s="1">
        <v>40</v>
      </c>
      <c r="D32" s="1">
        <v>6</v>
      </c>
      <c r="E32" s="1">
        <v>27</v>
      </c>
      <c r="F32" s="1">
        <v>3</v>
      </c>
    </row>
    <row r="33" spans="2:6">
      <c r="B33" s="1" t="s">
        <v>7</v>
      </c>
      <c r="C33" s="1">
        <v>24</v>
      </c>
      <c r="D33" s="1">
        <v>7</v>
      </c>
      <c r="E33" s="1">
        <v>10</v>
      </c>
      <c r="F33" s="1">
        <v>1</v>
      </c>
    </row>
    <row r="34" spans="2:6">
      <c r="B34" s="1" t="s">
        <v>8</v>
      </c>
      <c r="C34" s="1">
        <v>64</v>
      </c>
      <c r="D34" s="1">
        <v>13</v>
      </c>
      <c r="E34" s="1">
        <v>37</v>
      </c>
      <c r="F34" s="1">
        <v>4</v>
      </c>
    </row>
    <row r="37" spans="2:6">
      <c r="C37" s="1" t="s">
        <v>14</v>
      </c>
      <c r="D37" s="1"/>
      <c r="E37" s="2"/>
      <c r="F37" s="15"/>
    </row>
    <row r="38" spans="2:6">
      <c r="C38" s="1"/>
      <c r="D38" s="1" t="s">
        <v>15</v>
      </c>
      <c r="E38" s="2" t="s">
        <v>1</v>
      </c>
      <c r="F38" s="15"/>
    </row>
    <row r="39" spans="2:6">
      <c r="C39" s="1" t="s">
        <v>37</v>
      </c>
      <c r="D39" s="1">
        <v>134</v>
      </c>
      <c r="E39" s="2">
        <v>7</v>
      </c>
      <c r="F39" s="15"/>
    </row>
    <row r="40" spans="2:6">
      <c r="C40" s="1" t="s">
        <v>26</v>
      </c>
      <c r="D40" s="1">
        <v>31</v>
      </c>
      <c r="E40" s="2">
        <v>0</v>
      </c>
      <c r="F40" s="15"/>
    </row>
    <row r="41" spans="2:6">
      <c r="C41" s="1" t="s">
        <v>18</v>
      </c>
      <c r="D41" s="1">
        <v>15</v>
      </c>
      <c r="E41" s="2">
        <v>0</v>
      </c>
      <c r="F41" s="15"/>
    </row>
    <row r="42" spans="2:6">
      <c r="C42" s="1" t="s">
        <v>19</v>
      </c>
      <c r="D42" s="1">
        <v>0</v>
      </c>
      <c r="E42" s="2">
        <v>0</v>
      </c>
      <c r="F42" s="15"/>
    </row>
    <row r="43" spans="2:6">
      <c r="C43" s="1" t="s">
        <v>20</v>
      </c>
      <c r="D43" s="1">
        <v>221</v>
      </c>
      <c r="E43" s="2">
        <v>15</v>
      </c>
      <c r="F43" s="15"/>
    </row>
    <row r="44" spans="2:6">
      <c r="C44" s="1" t="s">
        <v>21</v>
      </c>
      <c r="D44" s="1">
        <v>0</v>
      </c>
      <c r="E44" s="2">
        <v>0</v>
      </c>
      <c r="F44" s="15"/>
    </row>
    <row r="45" spans="2:6">
      <c r="C45" s="1" t="s">
        <v>22</v>
      </c>
      <c r="D45" s="1">
        <v>0</v>
      </c>
      <c r="E45" s="2">
        <v>0</v>
      </c>
      <c r="F45" s="15"/>
    </row>
    <row r="46" spans="2:6">
      <c r="C46" s="1" t="s">
        <v>59</v>
      </c>
      <c r="D46" s="1">
        <v>5</v>
      </c>
      <c r="E46" s="2">
        <v>0</v>
      </c>
      <c r="F46" s="15"/>
    </row>
    <row r="47" spans="2:6">
      <c r="C47" s="1" t="s">
        <v>24</v>
      </c>
      <c r="D47" s="1">
        <v>1</v>
      </c>
      <c r="E47" s="2">
        <v>0</v>
      </c>
      <c r="F47" s="15"/>
    </row>
    <row r="48" spans="2:6">
      <c r="C48" s="1" t="s">
        <v>69</v>
      </c>
      <c r="D48" s="1">
        <v>3</v>
      </c>
      <c r="E48" s="2">
        <v>0</v>
      </c>
      <c r="F48" s="15"/>
    </row>
    <row r="49" spans="2:6">
      <c r="C49" s="1" t="s">
        <v>8</v>
      </c>
      <c r="D49" s="1">
        <f>SUM(D39,D40,D41,D42,D43,D44,D45,D46,D47,D48)</f>
        <v>410</v>
      </c>
      <c r="E49" s="2">
        <v>23</v>
      </c>
      <c r="F49" s="15" t="s">
        <v>46</v>
      </c>
    </row>
    <row r="52" spans="2:6">
      <c r="B52" s="9" t="s">
        <v>70</v>
      </c>
      <c r="C52" s="9" t="s">
        <v>32</v>
      </c>
      <c r="D52" s="9" t="s">
        <v>33</v>
      </c>
    </row>
    <row r="53" spans="2:6">
      <c r="B53" s="13">
        <v>42737</v>
      </c>
      <c r="C53">
        <v>1</v>
      </c>
      <c r="D53">
        <v>1</v>
      </c>
    </row>
    <row r="54" spans="2:6">
      <c r="B54" s="13">
        <v>42744</v>
      </c>
      <c r="C54">
        <v>2</v>
      </c>
      <c r="D54">
        <v>9</v>
      </c>
    </row>
    <row r="55" spans="2:6">
      <c r="B55" s="13">
        <v>42751</v>
      </c>
      <c r="C55">
        <v>3</v>
      </c>
      <c r="D55">
        <v>10</v>
      </c>
    </row>
    <row r="56" spans="2:6">
      <c r="B56" s="13">
        <v>42758</v>
      </c>
      <c r="C56">
        <v>4</v>
      </c>
      <c r="D56">
        <v>11</v>
      </c>
    </row>
    <row r="57" spans="2:6">
      <c r="B57" s="13">
        <v>42765</v>
      </c>
      <c r="C57">
        <v>5</v>
      </c>
      <c r="D57">
        <v>12</v>
      </c>
    </row>
    <row r="58" spans="2:6">
      <c r="B58" s="13">
        <v>42772</v>
      </c>
      <c r="C58">
        <v>6</v>
      </c>
      <c r="D58">
        <v>13</v>
      </c>
    </row>
    <row r="59" spans="2:6">
      <c r="B59" s="13">
        <v>42779</v>
      </c>
      <c r="C59">
        <v>7</v>
      </c>
      <c r="D59">
        <v>7</v>
      </c>
    </row>
    <row r="60" spans="2:6">
      <c r="B60" s="13">
        <v>42786</v>
      </c>
      <c r="C60">
        <v>8</v>
      </c>
      <c r="D60">
        <v>7</v>
      </c>
    </row>
    <row r="61" spans="2:6">
      <c r="B61" s="13">
        <v>42793</v>
      </c>
      <c r="C61">
        <v>9</v>
      </c>
      <c r="D61">
        <v>14</v>
      </c>
    </row>
    <row r="62" spans="2:6">
      <c r="B62" s="13">
        <v>42800</v>
      </c>
      <c r="C62">
        <v>10</v>
      </c>
      <c r="D62">
        <v>16</v>
      </c>
    </row>
    <row r="63" spans="2:6">
      <c r="B63" s="13">
        <v>42807</v>
      </c>
      <c r="C63">
        <v>11</v>
      </c>
      <c r="D63">
        <v>14</v>
      </c>
    </row>
    <row r="64" spans="2:6">
      <c r="B64" s="13">
        <v>42814</v>
      </c>
      <c r="C64">
        <v>12</v>
      </c>
      <c r="D64">
        <v>14</v>
      </c>
    </row>
    <row r="65" spans="2:5">
      <c r="B65" s="13">
        <v>42821</v>
      </c>
      <c r="C65">
        <v>13</v>
      </c>
      <c r="D65">
        <v>14</v>
      </c>
    </row>
    <row r="66" spans="2:5">
      <c r="B66" s="13">
        <v>42828</v>
      </c>
      <c r="C66">
        <v>14</v>
      </c>
      <c r="D66">
        <v>9</v>
      </c>
      <c r="E66" t="s">
        <v>47</v>
      </c>
    </row>
    <row r="67" spans="2:5">
      <c r="B67" s="13">
        <v>42835</v>
      </c>
      <c r="C67">
        <v>15</v>
      </c>
      <c r="D67">
        <v>12</v>
      </c>
    </row>
    <row r="68" spans="2:5">
      <c r="B68" s="13">
        <v>42842</v>
      </c>
      <c r="C68">
        <v>16</v>
      </c>
      <c r="D68">
        <v>18</v>
      </c>
    </row>
    <row r="69" spans="2:5">
      <c r="B69" s="13">
        <v>42849</v>
      </c>
      <c r="C69">
        <v>17</v>
      </c>
      <c r="D69">
        <v>4</v>
      </c>
      <c r="E69" t="s">
        <v>48</v>
      </c>
    </row>
    <row r="70" spans="2:5">
      <c r="B70" s="13">
        <v>42856</v>
      </c>
      <c r="C70">
        <v>18</v>
      </c>
      <c r="D70">
        <v>10</v>
      </c>
    </row>
    <row r="71" spans="2:5">
      <c r="B71" s="13">
        <v>42863</v>
      </c>
      <c r="C71">
        <v>19</v>
      </c>
      <c r="D71">
        <v>18</v>
      </c>
    </row>
    <row r="72" spans="2:5">
      <c r="B72" s="13">
        <v>42870</v>
      </c>
      <c r="C72">
        <v>20</v>
      </c>
      <c r="D72">
        <v>15</v>
      </c>
    </row>
    <row r="73" spans="2:5">
      <c r="B73" s="13">
        <v>42877</v>
      </c>
      <c r="C73">
        <v>21</v>
      </c>
      <c r="D73">
        <v>6</v>
      </c>
      <c r="E73" t="s">
        <v>49</v>
      </c>
    </row>
    <row r="74" spans="2:5">
      <c r="B74" s="13">
        <v>42884</v>
      </c>
      <c r="C74">
        <v>22</v>
      </c>
      <c r="D74">
        <v>5</v>
      </c>
      <c r="E74" t="s">
        <v>50</v>
      </c>
    </row>
    <row r="75" spans="2:5">
      <c r="B75" s="13">
        <v>42891</v>
      </c>
      <c r="C75">
        <v>23</v>
      </c>
      <c r="D75">
        <v>15</v>
      </c>
    </row>
    <row r="76" spans="2:5">
      <c r="B76" s="13">
        <v>42898</v>
      </c>
      <c r="C76">
        <v>24</v>
      </c>
      <c r="D76">
        <v>15</v>
      </c>
    </row>
    <row r="77" spans="2:5">
      <c r="B77" s="13">
        <v>42905</v>
      </c>
      <c r="C77">
        <v>25</v>
      </c>
      <c r="D77">
        <v>9</v>
      </c>
    </row>
    <row r="78" spans="2:5">
      <c r="B78" s="13">
        <v>42912</v>
      </c>
      <c r="C78">
        <v>26</v>
      </c>
      <c r="D78">
        <v>13</v>
      </c>
    </row>
    <row r="79" spans="2:5">
      <c r="B79" s="13">
        <v>42919</v>
      </c>
      <c r="C79">
        <v>27</v>
      </c>
      <c r="D79">
        <v>4</v>
      </c>
    </row>
    <row r="80" spans="2:5">
      <c r="B80" s="13">
        <v>42926</v>
      </c>
      <c r="C80">
        <v>28</v>
      </c>
      <c r="D80">
        <v>13</v>
      </c>
    </row>
    <row r="81" spans="2:5">
      <c r="B81" s="13">
        <v>42933</v>
      </c>
      <c r="C81">
        <v>29</v>
      </c>
      <c r="D81">
        <v>6</v>
      </c>
    </row>
    <row r="82" spans="2:5">
      <c r="B82" s="13">
        <v>42940</v>
      </c>
      <c r="C82">
        <v>30</v>
      </c>
      <c r="D82">
        <v>8</v>
      </c>
    </row>
    <row r="83" spans="2:5">
      <c r="B83" s="13">
        <v>42947</v>
      </c>
      <c r="C83">
        <v>31</v>
      </c>
      <c r="D83">
        <v>5</v>
      </c>
    </row>
    <row r="84" spans="2:5">
      <c r="B84" s="13">
        <v>42954</v>
      </c>
      <c r="C84">
        <v>32</v>
      </c>
      <c r="D84">
        <v>13</v>
      </c>
    </row>
    <row r="85" spans="2:5">
      <c r="B85" s="13">
        <v>42961</v>
      </c>
      <c r="C85">
        <v>33</v>
      </c>
      <c r="D85">
        <v>19</v>
      </c>
    </row>
    <row r="86" spans="2:5">
      <c r="B86" s="13">
        <v>42968</v>
      </c>
      <c r="C86">
        <v>34</v>
      </c>
      <c r="D86">
        <v>26</v>
      </c>
    </row>
    <row r="87" spans="2:5">
      <c r="B87" s="13">
        <v>42975</v>
      </c>
      <c r="C87">
        <v>35</v>
      </c>
      <c r="D87">
        <v>10</v>
      </c>
    </row>
    <row r="88" spans="2:5">
      <c r="B88" s="13">
        <v>42982</v>
      </c>
      <c r="C88">
        <v>36</v>
      </c>
      <c r="D88">
        <v>8</v>
      </c>
      <c r="E88" t="s">
        <v>79</v>
      </c>
    </row>
    <row r="89" spans="2:5">
      <c r="B89" s="13">
        <v>42989</v>
      </c>
      <c r="C89">
        <v>37</v>
      </c>
      <c r="D89">
        <v>5</v>
      </c>
      <c r="E89" t="s">
        <v>80</v>
      </c>
    </row>
    <row r="90" spans="2:5">
      <c r="B90" s="13">
        <v>42996</v>
      </c>
      <c r="C90">
        <v>38</v>
      </c>
      <c r="D90">
        <v>23</v>
      </c>
      <c r="E90" t="s">
        <v>83</v>
      </c>
    </row>
    <row r="91" spans="2:5">
      <c r="B91" s="13">
        <v>43003</v>
      </c>
      <c r="C91">
        <v>39</v>
      </c>
      <c r="E91" t="s">
        <v>84</v>
      </c>
    </row>
    <row r="94" spans="2:5">
      <c r="B94" s="9" t="s">
        <v>70</v>
      </c>
      <c r="C94" s="9" t="s">
        <v>32</v>
      </c>
      <c r="D94" s="9" t="s">
        <v>33</v>
      </c>
    </row>
    <row r="95" spans="2:5">
      <c r="B95" s="13">
        <v>42737</v>
      </c>
      <c r="C95">
        <v>1</v>
      </c>
      <c r="D95">
        <v>1</v>
      </c>
    </row>
    <row r="96" spans="2:5">
      <c r="B96" s="13">
        <v>42744</v>
      </c>
      <c r="C96">
        <v>2</v>
      </c>
      <c r="D96">
        <v>10</v>
      </c>
    </row>
    <row r="97" spans="2:4">
      <c r="B97" s="13">
        <v>42751</v>
      </c>
      <c r="C97">
        <v>3</v>
      </c>
      <c r="D97">
        <v>20</v>
      </c>
    </row>
    <row r="98" spans="2:4">
      <c r="B98" s="13">
        <v>42758</v>
      </c>
      <c r="C98">
        <v>4</v>
      </c>
      <c r="D98">
        <v>31</v>
      </c>
    </row>
    <row r="99" spans="2:4">
      <c r="B99" s="13">
        <v>42765</v>
      </c>
      <c r="C99">
        <v>5</v>
      </c>
      <c r="D99">
        <v>43</v>
      </c>
    </row>
    <row r="100" spans="2:4">
      <c r="B100" s="13">
        <v>42772</v>
      </c>
      <c r="C100">
        <v>6</v>
      </c>
      <c r="D100">
        <v>56</v>
      </c>
    </row>
    <row r="101" spans="2:4">
      <c r="B101" s="13">
        <v>42779</v>
      </c>
      <c r="C101">
        <v>7</v>
      </c>
      <c r="D101">
        <v>63</v>
      </c>
    </row>
    <row r="102" spans="2:4">
      <c r="B102" s="13">
        <v>42786</v>
      </c>
      <c r="C102">
        <v>8</v>
      </c>
      <c r="D102">
        <v>70</v>
      </c>
    </row>
    <row r="103" spans="2:4">
      <c r="B103" s="13">
        <v>42793</v>
      </c>
      <c r="C103">
        <v>9</v>
      </c>
      <c r="D103">
        <v>84</v>
      </c>
    </row>
    <row r="104" spans="2:4">
      <c r="B104" s="13">
        <v>42800</v>
      </c>
      <c r="C104">
        <v>10</v>
      </c>
      <c r="D104">
        <v>100</v>
      </c>
    </row>
    <row r="105" spans="2:4">
      <c r="B105" s="13">
        <v>42807</v>
      </c>
      <c r="C105">
        <v>11</v>
      </c>
      <c r="D105">
        <v>114</v>
      </c>
    </row>
    <row r="106" spans="2:4">
      <c r="B106" s="13">
        <v>42814</v>
      </c>
      <c r="C106">
        <v>12</v>
      </c>
      <c r="D106">
        <v>131</v>
      </c>
    </row>
    <row r="107" spans="2:4">
      <c r="B107" s="13">
        <v>42821</v>
      </c>
      <c r="C107">
        <v>13</v>
      </c>
      <c r="D107">
        <v>145</v>
      </c>
    </row>
    <row r="108" spans="2:4">
      <c r="B108" s="13">
        <v>42828</v>
      </c>
      <c r="C108">
        <v>14</v>
      </c>
      <c r="D108">
        <v>154</v>
      </c>
    </row>
    <row r="109" spans="2:4">
      <c r="B109" s="13">
        <v>42835</v>
      </c>
      <c r="C109">
        <v>15</v>
      </c>
      <c r="D109">
        <v>166</v>
      </c>
    </row>
    <row r="110" spans="2:4">
      <c r="B110" s="13">
        <v>42842</v>
      </c>
      <c r="C110">
        <v>16</v>
      </c>
      <c r="D110">
        <v>185</v>
      </c>
    </row>
    <row r="111" spans="2:4">
      <c r="B111" s="13">
        <v>42849</v>
      </c>
      <c r="C111">
        <v>17</v>
      </c>
      <c r="D111">
        <v>189</v>
      </c>
    </row>
    <row r="112" spans="2:4">
      <c r="B112" s="13">
        <v>42856</v>
      </c>
      <c r="C112">
        <v>18</v>
      </c>
      <c r="D112">
        <v>199</v>
      </c>
    </row>
    <row r="113" spans="2:4">
      <c r="B113" s="13">
        <v>42863</v>
      </c>
      <c r="C113">
        <v>19</v>
      </c>
      <c r="D113">
        <v>217</v>
      </c>
    </row>
    <row r="114" spans="2:4">
      <c r="B114" s="13">
        <v>42870</v>
      </c>
      <c r="C114">
        <v>20</v>
      </c>
      <c r="D114">
        <v>233</v>
      </c>
    </row>
    <row r="115" spans="2:4">
      <c r="B115" s="13">
        <v>42877</v>
      </c>
      <c r="C115">
        <v>21</v>
      </c>
      <c r="D115">
        <v>239</v>
      </c>
    </row>
    <row r="116" spans="2:4">
      <c r="B116" s="13">
        <v>42884</v>
      </c>
      <c r="C116">
        <v>22</v>
      </c>
      <c r="D116">
        <v>244</v>
      </c>
    </row>
    <row r="117" spans="2:4">
      <c r="B117" s="13">
        <v>42891</v>
      </c>
      <c r="C117">
        <v>23</v>
      </c>
      <c r="D117">
        <v>260</v>
      </c>
    </row>
    <row r="118" spans="2:4">
      <c r="B118" s="13">
        <v>42898</v>
      </c>
      <c r="C118">
        <v>24</v>
      </c>
      <c r="D118">
        <v>276</v>
      </c>
    </row>
    <row r="119" spans="2:4">
      <c r="B119" s="13">
        <v>42905</v>
      </c>
      <c r="C119">
        <v>25</v>
      </c>
      <c r="D119">
        <v>286</v>
      </c>
    </row>
    <row r="120" spans="2:4">
      <c r="B120" s="13">
        <v>42912</v>
      </c>
      <c r="C120">
        <v>26</v>
      </c>
      <c r="D120">
        <v>299</v>
      </c>
    </row>
    <row r="121" spans="2:4">
      <c r="B121" s="13">
        <v>42919</v>
      </c>
      <c r="C121">
        <v>27</v>
      </c>
      <c r="D121">
        <v>303</v>
      </c>
    </row>
    <row r="122" spans="2:4">
      <c r="B122" s="13">
        <v>42926</v>
      </c>
      <c r="C122">
        <v>28</v>
      </c>
      <c r="D122">
        <v>316</v>
      </c>
    </row>
    <row r="123" spans="2:4">
      <c r="B123" s="13">
        <v>42933</v>
      </c>
      <c r="C123">
        <v>29</v>
      </c>
      <c r="D123">
        <v>322</v>
      </c>
    </row>
    <row r="124" spans="2:4">
      <c r="B124" s="13">
        <v>42940</v>
      </c>
      <c r="C124">
        <v>30</v>
      </c>
      <c r="D124">
        <v>330</v>
      </c>
    </row>
    <row r="125" spans="2:4">
      <c r="B125" s="13">
        <v>42947</v>
      </c>
      <c r="C125">
        <v>31</v>
      </c>
      <c r="D125">
        <v>335</v>
      </c>
    </row>
    <row r="126" spans="2:4">
      <c r="B126" s="13">
        <v>42954</v>
      </c>
      <c r="C126">
        <v>32</v>
      </c>
      <c r="D126">
        <v>348</v>
      </c>
    </row>
    <row r="127" spans="2:4">
      <c r="B127" s="13">
        <v>42961</v>
      </c>
      <c r="C127">
        <v>33</v>
      </c>
      <c r="D127">
        <v>367</v>
      </c>
    </row>
    <row r="128" spans="2:4">
      <c r="B128" s="13">
        <v>42968</v>
      </c>
      <c r="C128">
        <v>34</v>
      </c>
      <c r="D128">
        <v>392</v>
      </c>
    </row>
    <row r="129" spans="2:8">
      <c r="B129" s="13">
        <v>42975</v>
      </c>
      <c r="C129">
        <v>35</v>
      </c>
      <c r="D129">
        <v>402</v>
      </c>
    </row>
    <row r="130" spans="2:8">
      <c r="B130" s="13">
        <v>42982</v>
      </c>
      <c r="C130">
        <v>36</v>
      </c>
      <c r="D130">
        <v>410</v>
      </c>
      <c r="E130" t="s">
        <v>79</v>
      </c>
    </row>
    <row r="131" spans="2:8">
      <c r="B131" s="13">
        <v>42989</v>
      </c>
      <c r="C131">
        <v>37</v>
      </c>
      <c r="D131">
        <v>415</v>
      </c>
      <c r="E131" t="s">
        <v>80</v>
      </c>
    </row>
    <row r="132" spans="2:8">
      <c r="B132" s="13">
        <v>42996</v>
      </c>
      <c r="C132">
        <v>38</v>
      </c>
      <c r="D132">
        <v>438</v>
      </c>
    </row>
    <row r="133" spans="2:8">
      <c r="B133" s="13">
        <v>43003</v>
      </c>
      <c r="C133">
        <v>39</v>
      </c>
      <c r="E133" t="s">
        <v>84</v>
      </c>
    </row>
    <row r="136" spans="2:8">
      <c r="C136" s="10" t="s">
        <v>60</v>
      </c>
      <c r="D136" s="10"/>
      <c r="E136" s="10"/>
      <c r="F136" s="10"/>
      <c r="G136" s="10"/>
      <c r="H136" s="10"/>
    </row>
    <row r="137" spans="2:8">
      <c r="D137" t="s">
        <v>52</v>
      </c>
    </row>
    <row r="138" spans="2:8">
      <c r="D138" t="s">
        <v>53</v>
      </c>
    </row>
    <row r="139" spans="2:8">
      <c r="D139" t="s">
        <v>54</v>
      </c>
    </row>
    <row r="140" spans="2:8">
      <c r="D140" t="s">
        <v>56</v>
      </c>
    </row>
    <row r="141" spans="2:8">
      <c r="D141" t="s">
        <v>57</v>
      </c>
    </row>
    <row r="142" spans="2:8">
      <c r="D142" t="s">
        <v>58</v>
      </c>
    </row>
    <row r="144" spans="2:8">
      <c r="C144" s="10" t="s">
        <v>62</v>
      </c>
    </row>
    <row r="145" spans="4:4">
      <c r="D145" t="s">
        <v>52</v>
      </c>
    </row>
    <row r="146" spans="4:4">
      <c r="D146" t="s">
        <v>53</v>
      </c>
    </row>
    <row r="147" spans="4:4">
      <c r="D147" t="s">
        <v>54</v>
      </c>
    </row>
    <row r="148" spans="4:4">
      <c r="D148" t="s">
        <v>56</v>
      </c>
    </row>
    <row r="149" spans="4:4">
      <c r="D149" t="s">
        <v>57</v>
      </c>
    </row>
    <row r="150" spans="4:4">
      <c r="D150" t="s">
        <v>58</v>
      </c>
    </row>
    <row r="151" spans="4:4">
      <c r="D151" t="s">
        <v>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B2:J153"/>
  <sheetViews>
    <sheetView workbookViewId="0"/>
  </sheetViews>
  <sheetFormatPr defaultRowHeight="15"/>
  <cols>
    <col min="2" max="2" width="15.140625" customWidth="1"/>
    <col min="3" max="3" width="23.140625" customWidth="1"/>
    <col min="4" max="4" width="10" customWidth="1"/>
    <col min="5" max="5" width="21.5703125" customWidth="1"/>
    <col min="6" max="6" width="11.28515625" bestFit="1" customWidth="1"/>
    <col min="7" max="7" width="12.5703125" customWidth="1"/>
    <col min="9" max="9" width="38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434</v>
      </c>
      <c r="D3" s="1">
        <v>22</v>
      </c>
      <c r="E3" s="1">
        <v>26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434</v>
      </c>
      <c r="D5" s="1">
        <f>D3+D4</f>
        <v>22</v>
      </c>
      <c r="E5" s="1">
        <f>E3+E4</f>
        <v>499</v>
      </c>
      <c r="F5" s="1">
        <f>F3+F4</f>
        <v>0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244</v>
      </c>
      <c r="D9" s="1">
        <v>11</v>
      </c>
      <c r="E9" s="1">
        <v>155</v>
      </c>
      <c r="F9" s="1">
        <v>9</v>
      </c>
    </row>
    <row r="10" spans="2:10">
      <c r="B10" s="1" t="s">
        <v>31</v>
      </c>
      <c r="C10" s="1">
        <v>18</v>
      </c>
      <c r="D10" s="1">
        <v>-2</v>
      </c>
      <c r="E10" s="1">
        <v>107</v>
      </c>
      <c r="F10" s="1">
        <v>0</v>
      </c>
    </row>
    <row r="11" spans="2:10">
      <c r="B11" s="1" t="s">
        <v>8</v>
      </c>
      <c r="C11" s="1">
        <f>C9+C10</f>
        <v>262</v>
      </c>
      <c r="D11" s="1">
        <f>D9+D10</f>
        <v>9</v>
      </c>
      <c r="E11" s="1">
        <f>E9+E10</f>
        <v>262</v>
      </c>
      <c r="F11" s="1">
        <f>F9+F10</f>
        <v>9</v>
      </c>
      <c r="I11" s="21" t="s">
        <v>6</v>
      </c>
      <c r="J11" s="17" t="s">
        <v>85</v>
      </c>
    </row>
    <row r="12" spans="2:10">
      <c r="I12" s="16" t="s">
        <v>86</v>
      </c>
      <c r="J12" s="18">
        <v>244</v>
      </c>
    </row>
    <row r="13" spans="2:10">
      <c r="I13" s="1" t="s">
        <v>87</v>
      </c>
      <c r="J13" s="19">
        <v>155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  <c r="I14" s="16" t="s">
        <v>10</v>
      </c>
      <c r="J14" s="18">
        <v>111</v>
      </c>
    </row>
    <row r="15" spans="2:10">
      <c r="B15" s="5" t="s">
        <v>8</v>
      </c>
      <c r="C15" s="5">
        <v>74</v>
      </c>
      <c r="D15" s="5">
        <v>3</v>
      </c>
      <c r="E15" s="5">
        <v>37</v>
      </c>
      <c r="F15" s="5">
        <v>2</v>
      </c>
      <c r="I15" s="1" t="s">
        <v>88</v>
      </c>
      <c r="J15" s="19">
        <v>111</v>
      </c>
    </row>
    <row r="16" spans="2:10">
      <c r="B16" s="1" t="s">
        <v>89</v>
      </c>
      <c r="C16" s="1">
        <v>71</v>
      </c>
      <c r="D16" s="1"/>
      <c r="E16" s="1">
        <v>36</v>
      </c>
      <c r="F16" s="1"/>
      <c r="I16" s="16" t="s">
        <v>90</v>
      </c>
      <c r="J16" s="18">
        <v>107</v>
      </c>
    </row>
    <row r="17" spans="2:10">
      <c r="I17" s="1" t="s">
        <v>91</v>
      </c>
      <c r="J17" s="19">
        <v>62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0</v>
      </c>
      <c r="D19" s="1">
        <v>0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1</v>
      </c>
      <c r="D21" s="1">
        <v>0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2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20</v>
      </c>
      <c r="D28" s="1">
        <v>1</v>
      </c>
      <c r="E28" s="1">
        <v>19</v>
      </c>
      <c r="F28" s="1">
        <v>0</v>
      </c>
    </row>
    <row r="29" spans="2:10">
      <c r="B29" s="1" t="s">
        <v>7</v>
      </c>
      <c r="C29" s="1">
        <v>17</v>
      </c>
      <c r="D29" s="1">
        <v>2</v>
      </c>
      <c r="E29" s="1">
        <v>18</v>
      </c>
      <c r="F29" s="1">
        <v>1</v>
      </c>
    </row>
    <row r="30" spans="2:10">
      <c r="B30" s="1" t="s">
        <v>8</v>
      </c>
      <c r="C30" s="1">
        <v>35</v>
      </c>
      <c r="D30" s="1">
        <v>2</v>
      </c>
      <c r="E30" s="1">
        <v>35</v>
      </c>
      <c r="F30" s="1">
        <v>0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42</v>
      </c>
      <c r="D34" s="1">
        <v>2</v>
      </c>
      <c r="E34" s="1">
        <v>30</v>
      </c>
      <c r="F34" s="1">
        <v>3</v>
      </c>
    </row>
    <row r="35" spans="2:6">
      <c r="B35" s="1" t="s">
        <v>7</v>
      </c>
      <c r="C35" s="1">
        <v>22</v>
      </c>
      <c r="D35" s="1">
        <v>2</v>
      </c>
      <c r="E35" s="1">
        <v>11</v>
      </c>
      <c r="F35" s="1">
        <v>1</v>
      </c>
    </row>
    <row r="36" spans="2:6">
      <c r="B36" s="1" t="s">
        <v>8</v>
      </c>
      <c r="C36" s="1">
        <v>64</v>
      </c>
      <c r="D36" s="1">
        <v>13</v>
      </c>
      <c r="E36" s="1">
        <v>37</v>
      </c>
      <c r="F36" s="1">
        <v>4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140</v>
      </c>
      <c r="E41" s="1">
        <v>6</v>
      </c>
    </row>
    <row r="42" spans="2:6">
      <c r="C42" s="1" t="s">
        <v>26</v>
      </c>
      <c r="D42" s="1">
        <v>31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237</v>
      </c>
      <c r="E45" s="1">
        <v>16</v>
      </c>
    </row>
    <row r="46" spans="2:6">
      <c r="C46" s="1" t="s">
        <v>21</v>
      </c>
      <c r="D46" s="1">
        <v>0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3</v>
      </c>
      <c r="E50" s="1">
        <v>0</v>
      </c>
    </row>
    <row r="51" spans="2:6">
      <c r="C51" s="1" t="s">
        <v>8</v>
      </c>
      <c r="D51" s="1">
        <f>SUM(D41,D42,D43,D44,D45,D46,D47,D48,D49,D50)</f>
        <v>432</v>
      </c>
      <c r="E51" s="1">
        <f>E41+E42+E43+E44+E45+E46+E47+E48+E49+E50</f>
        <v>22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6" spans="2:5">
      <c r="B96" s="9" t="s">
        <v>70</v>
      </c>
      <c r="C96" s="9" t="s">
        <v>32</v>
      </c>
      <c r="D96" s="9" t="s">
        <v>33</v>
      </c>
    </row>
    <row r="97" spans="2:4">
      <c r="B97" s="13">
        <v>42737</v>
      </c>
      <c r="C97">
        <v>1</v>
      </c>
      <c r="D97">
        <v>1</v>
      </c>
    </row>
    <row r="98" spans="2:4">
      <c r="B98" s="13">
        <v>42744</v>
      </c>
      <c r="C98">
        <v>2</v>
      </c>
      <c r="D98">
        <v>10</v>
      </c>
    </row>
    <row r="99" spans="2:4">
      <c r="B99" s="13">
        <v>42751</v>
      </c>
      <c r="C99">
        <v>3</v>
      </c>
      <c r="D99">
        <v>20</v>
      </c>
    </row>
    <row r="100" spans="2:4">
      <c r="B100" s="13">
        <v>42758</v>
      </c>
      <c r="C100">
        <v>4</v>
      </c>
      <c r="D100">
        <v>31</v>
      </c>
    </row>
    <row r="101" spans="2:4">
      <c r="B101" s="13">
        <v>42765</v>
      </c>
      <c r="C101">
        <v>5</v>
      </c>
      <c r="D101">
        <v>43</v>
      </c>
    </row>
    <row r="102" spans="2:4">
      <c r="B102" s="13">
        <v>42772</v>
      </c>
      <c r="C102">
        <v>6</v>
      </c>
      <c r="D102">
        <v>56</v>
      </c>
    </row>
    <row r="103" spans="2:4">
      <c r="B103" s="13">
        <v>42779</v>
      </c>
      <c r="C103">
        <v>7</v>
      </c>
      <c r="D103">
        <v>63</v>
      </c>
    </row>
    <row r="104" spans="2:4">
      <c r="B104" s="13">
        <v>42786</v>
      </c>
      <c r="C104">
        <v>8</v>
      </c>
      <c r="D104">
        <v>70</v>
      </c>
    </row>
    <row r="105" spans="2:4">
      <c r="B105" s="13">
        <v>42793</v>
      </c>
      <c r="C105">
        <v>9</v>
      </c>
      <c r="D105">
        <v>84</v>
      </c>
    </row>
    <row r="106" spans="2:4">
      <c r="B106" s="13">
        <v>42800</v>
      </c>
      <c r="C106">
        <v>10</v>
      </c>
      <c r="D106">
        <v>100</v>
      </c>
    </row>
    <row r="107" spans="2:4">
      <c r="B107" s="13">
        <v>42807</v>
      </c>
      <c r="C107">
        <v>11</v>
      </c>
      <c r="D107">
        <v>114</v>
      </c>
    </row>
    <row r="108" spans="2:4">
      <c r="B108" s="13">
        <v>42814</v>
      </c>
      <c r="C108">
        <v>12</v>
      </c>
      <c r="D108">
        <v>131</v>
      </c>
    </row>
    <row r="109" spans="2:4">
      <c r="B109" s="13">
        <v>42821</v>
      </c>
      <c r="C109">
        <v>13</v>
      </c>
      <c r="D109">
        <v>145</v>
      </c>
    </row>
    <row r="110" spans="2:4">
      <c r="B110" s="13">
        <v>42828</v>
      </c>
      <c r="C110">
        <v>14</v>
      </c>
      <c r="D110">
        <v>154</v>
      </c>
    </row>
    <row r="111" spans="2:4">
      <c r="B111" s="13">
        <v>42835</v>
      </c>
      <c r="C111">
        <v>15</v>
      </c>
      <c r="D111">
        <v>166</v>
      </c>
    </row>
    <row r="112" spans="2:4">
      <c r="B112" s="13">
        <v>42842</v>
      </c>
      <c r="C112">
        <v>16</v>
      </c>
      <c r="D112">
        <v>185</v>
      </c>
    </row>
    <row r="113" spans="2:4">
      <c r="B113" s="13">
        <v>42849</v>
      </c>
      <c r="C113">
        <v>17</v>
      </c>
      <c r="D113">
        <v>189</v>
      </c>
    </row>
    <row r="114" spans="2:4">
      <c r="B114" s="13">
        <v>42856</v>
      </c>
      <c r="C114">
        <v>18</v>
      </c>
      <c r="D114">
        <v>199</v>
      </c>
    </row>
    <row r="115" spans="2:4">
      <c r="B115" s="13">
        <v>42863</v>
      </c>
      <c r="C115">
        <v>19</v>
      </c>
      <c r="D115">
        <v>217</v>
      </c>
    </row>
    <row r="116" spans="2:4">
      <c r="B116" s="13">
        <v>42870</v>
      </c>
      <c r="C116">
        <v>20</v>
      </c>
      <c r="D116">
        <v>233</v>
      </c>
    </row>
    <row r="117" spans="2:4">
      <c r="B117" s="13">
        <v>42877</v>
      </c>
      <c r="C117">
        <v>21</v>
      </c>
      <c r="D117">
        <v>239</v>
      </c>
    </row>
    <row r="118" spans="2:4">
      <c r="B118" s="13">
        <v>42884</v>
      </c>
      <c r="C118">
        <v>22</v>
      </c>
      <c r="D118">
        <v>244</v>
      </c>
    </row>
    <row r="119" spans="2:4">
      <c r="B119" s="13">
        <v>42891</v>
      </c>
      <c r="C119">
        <v>23</v>
      </c>
      <c r="D119">
        <v>260</v>
      </c>
    </row>
    <row r="120" spans="2:4">
      <c r="B120" s="13">
        <v>42898</v>
      </c>
      <c r="C120">
        <v>24</v>
      </c>
      <c r="D120">
        <v>276</v>
      </c>
    </row>
    <row r="121" spans="2:4">
      <c r="B121" s="13">
        <v>42905</v>
      </c>
      <c r="C121">
        <v>25</v>
      </c>
      <c r="D121">
        <v>286</v>
      </c>
    </row>
    <row r="122" spans="2:4">
      <c r="B122" s="13">
        <v>42912</v>
      </c>
      <c r="C122">
        <v>26</v>
      </c>
      <c r="D122">
        <v>299</v>
      </c>
    </row>
    <row r="123" spans="2:4">
      <c r="B123" s="13">
        <v>42919</v>
      </c>
      <c r="C123">
        <v>27</v>
      </c>
      <c r="D123">
        <v>303</v>
      </c>
    </row>
    <row r="124" spans="2:4">
      <c r="B124" s="13">
        <v>42926</v>
      </c>
      <c r="C124">
        <v>28</v>
      </c>
      <c r="D124">
        <v>316</v>
      </c>
    </row>
    <row r="125" spans="2:4">
      <c r="B125" s="13">
        <v>42933</v>
      </c>
      <c r="C125">
        <v>29</v>
      </c>
      <c r="D125">
        <v>322</v>
      </c>
    </row>
    <row r="126" spans="2:4">
      <c r="B126" s="13">
        <v>42940</v>
      </c>
      <c r="C126">
        <v>30</v>
      </c>
      <c r="D126">
        <v>330</v>
      </c>
    </row>
    <row r="127" spans="2:4">
      <c r="B127" s="13">
        <v>42947</v>
      </c>
      <c r="C127">
        <v>31</v>
      </c>
      <c r="D127">
        <v>335</v>
      </c>
    </row>
    <row r="128" spans="2:4">
      <c r="B128" s="13">
        <v>42954</v>
      </c>
      <c r="C128">
        <v>32</v>
      </c>
      <c r="D128">
        <v>348</v>
      </c>
    </row>
    <row r="129" spans="2:8">
      <c r="B129" s="13">
        <v>42961</v>
      </c>
      <c r="C129">
        <v>33</v>
      </c>
      <c r="D129">
        <v>367</v>
      </c>
    </row>
    <row r="130" spans="2:8">
      <c r="B130" s="13">
        <v>42968</v>
      </c>
      <c r="C130">
        <v>34</v>
      </c>
      <c r="D130">
        <v>392</v>
      </c>
    </row>
    <row r="131" spans="2:8">
      <c r="B131" s="13">
        <v>42975</v>
      </c>
      <c r="C131">
        <v>35</v>
      </c>
      <c r="D131">
        <v>402</v>
      </c>
    </row>
    <row r="132" spans="2:8">
      <c r="B132" s="13">
        <v>42982</v>
      </c>
      <c r="C132">
        <v>36</v>
      </c>
      <c r="D132">
        <v>410</v>
      </c>
      <c r="E132" t="s">
        <v>79</v>
      </c>
    </row>
    <row r="133" spans="2:8">
      <c r="B133" s="13">
        <v>42989</v>
      </c>
      <c r="C133">
        <v>37</v>
      </c>
      <c r="D133">
        <v>415</v>
      </c>
      <c r="E133" t="s">
        <v>80</v>
      </c>
    </row>
    <row r="134" spans="2:8">
      <c r="B134" s="13">
        <v>42996</v>
      </c>
      <c r="C134">
        <v>38</v>
      </c>
      <c r="D134">
        <v>438</v>
      </c>
    </row>
    <row r="135" spans="2:8">
      <c r="B135" s="13">
        <v>43003</v>
      </c>
      <c r="C135">
        <v>39</v>
      </c>
      <c r="D135">
        <v>460</v>
      </c>
      <c r="E135" t="s">
        <v>84</v>
      </c>
    </row>
    <row r="138" spans="2:8">
      <c r="C138" s="10" t="s">
        <v>60</v>
      </c>
      <c r="D138" s="10"/>
      <c r="E138" s="10"/>
      <c r="F138" s="10"/>
      <c r="G138" s="10"/>
      <c r="H138" s="10"/>
    </row>
    <row r="139" spans="2:8">
      <c r="C139" s="11">
        <f>2/3</f>
        <v>0.66666666666666663</v>
      </c>
      <c r="D139" t="s">
        <v>52</v>
      </c>
    </row>
    <row r="140" spans="2:8">
      <c r="C140" s="11">
        <f>8/26</f>
        <v>0.30769230769230771</v>
      </c>
      <c r="D140" t="s">
        <v>53</v>
      </c>
    </row>
    <row r="141" spans="2:8">
      <c r="C141" s="11">
        <f>0/2</f>
        <v>0</v>
      </c>
      <c r="D141" t="s">
        <v>54</v>
      </c>
    </row>
    <row r="142" spans="2:8">
      <c r="C142" s="11">
        <f>4/30</f>
        <v>0.13333333333333333</v>
      </c>
      <c r="D142" t="s">
        <v>56</v>
      </c>
    </row>
    <row r="143" spans="2:8">
      <c r="C143" s="11">
        <f>1/6</f>
        <v>0.16666666666666666</v>
      </c>
      <c r="D143" t="s">
        <v>57</v>
      </c>
    </row>
    <row r="144" spans="2:8">
      <c r="C144" s="11">
        <f>1/13</f>
        <v>7.6923076923076927E-2</v>
      </c>
      <c r="D144" t="s">
        <v>58</v>
      </c>
    </row>
    <row r="146" spans="3:4">
      <c r="C146" s="10" t="s">
        <v>62</v>
      </c>
    </row>
    <row r="147" spans="3:4">
      <c r="C147" s="11">
        <f>2/22</f>
        <v>9.0909090909090912E-2</v>
      </c>
      <c r="D147" t="s">
        <v>52</v>
      </c>
    </row>
    <row r="148" spans="3:4">
      <c r="C148" s="11">
        <f>8/22</f>
        <v>0.36363636363636365</v>
      </c>
      <c r="D148" t="s">
        <v>53</v>
      </c>
    </row>
    <row r="149" spans="3:4">
      <c r="C149" s="11">
        <f>0/22</f>
        <v>0</v>
      </c>
      <c r="D149" t="s">
        <v>54</v>
      </c>
    </row>
    <row r="150" spans="3:4">
      <c r="C150" s="11">
        <f>4/22</f>
        <v>0.18181818181818182</v>
      </c>
      <c r="D150" t="s">
        <v>56</v>
      </c>
    </row>
    <row r="151" spans="3:4">
      <c r="C151" s="11">
        <f>1/22</f>
        <v>4.5454545454545456E-2</v>
      </c>
      <c r="D151" t="s">
        <v>57</v>
      </c>
    </row>
    <row r="152" spans="3:4">
      <c r="C152" s="11">
        <f>1/22</f>
        <v>4.5454545454545456E-2</v>
      </c>
      <c r="D152" t="s">
        <v>58</v>
      </c>
    </row>
    <row r="153" spans="3:4">
      <c r="C153" s="11">
        <f>6/22</f>
        <v>0.27272727272727271</v>
      </c>
      <c r="D153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B2:J155"/>
  <sheetViews>
    <sheetView topLeftCell="E122" workbookViewId="0">
      <selection activeCell="I162" sqref="I162"/>
    </sheetView>
  </sheetViews>
  <sheetFormatPr defaultRowHeight="15"/>
  <cols>
    <col min="2" max="2" width="15.140625" customWidth="1"/>
    <col min="3" max="3" width="23.140625" customWidth="1"/>
    <col min="4" max="4" width="10" customWidth="1"/>
    <col min="5" max="5" width="21.5703125" customWidth="1"/>
    <col min="6" max="6" width="11.28515625" bestFit="1" customWidth="1"/>
    <col min="7" max="7" width="12.5703125" customWidth="1"/>
    <col min="9" max="9" width="38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452</v>
      </c>
      <c r="D3" s="1">
        <v>18</v>
      </c>
      <c r="E3" s="1">
        <v>26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452</v>
      </c>
      <c r="D5" s="1">
        <f>D3+D4</f>
        <v>18</v>
      </c>
      <c r="E5" s="1">
        <f>E3+E4</f>
        <v>499</v>
      </c>
      <c r="F5" s="1">
        <f>F3+F4</f>
        <v>0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250</v>
      </c>
      <c r="D9" s="1">
        <v>6</v>
      </c>
      <c r="E9" s="1">
        <v>162</v>
      </c>
      <c r="F9" s="1">
        <v>7</v>
      </c>
    </row>
    <row r="10" spans="2:10">
      <c r="B10" s="1" t="s">
        <v>31</v>
      </c>
      <c r="C10" s="1">
        <v>21</v>
      </c>
      <c r="D10" s="1">
        <v>3</v>
      </c>
      <c r="E10" s="1">
        <v>109</v>
      </c>
      <c r="F10" s="1">
        <v>2</v>
      </c>
    </row>
    <row r="11" spans="2:10">
      <c r="B11" s="1" t="s">
        <v>8</v>
      </c>
      <c r="C11" s="1">
        <f>C9+C10</f>
        <v>271</v>
      </c>
      <c r="D11" s="1">
        <f>D9+D10</f>
        <v>9</v>
      </c>
      <c r="E11" s="1">
        <f>E9+E10</f>
        <v>271</v>
      </c>
      <c r="F11" s="1">
        <f>F9+F10</f>
        <v>9</v>
      </c>
      <c r="I11" s="21" t="s">
        <v>6</v>
      </c>
      <c r="J11" s="17" t="s">
        <v>85</v>
      </c>
    </row>
    <row r="12" spans="2:10">
      <c r="I12" s="16" t="s">
        <v>86</v>
      </c>
      <c r="J12" s="18">
        <v>250</v>
      </c>
    </row>
    <row r="13" spans="2:10">
      <c r="I13" s="1" t="s">
        <v>87</v>
      </c>
      <c r="J13" s="19">
        <v>155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  <c r="I14" s="16" t="s">
        <v>10</v>
      </c>
      <c r="J14" s="18">
        <v>121</v>
      </c>
    </row>
    <row r="15" spans="2:10">
      <c r="B15" s="5" t="s">
        <v>8</v>
      </c>
      <c r="C15" s="5">
        <v>81</v>
      </c>
      <c r="D15" s="5">
        <v>3</v>
      </c>
      <c r="E15" s="5">
        <v>40</v>
      </c>
      <c r="F15" s="5">
        <v>2</v>
      </c>
      <c r="I15" s="1" t="s">
        <v>88</v>
      </c>
      <c r="J15" s="19">
        <v>116</v>
      </c>
    </row>
    <row r="16" spans="2:10">
      <c r="B16" s="1" t="s">
        <v>89</v>
      </c>
      <c r="C16" s="1">
        <v>78</v>
      </c>
      <c r="D16" s="1"/>
      <c r="E16" s="1">
        <v>39</v>
      </c>
      <c r="F16" s="1"/>
      <c r="I16" s="16" t="s">
        <v>90</v>
      </c>
      <c r="J16" s="18">
        <v>117</v>
      </c>
    </row>
    <row r="17" spans="2:10">
      <c r="I17" s="1" t="s">
        <v>91</v>
      </c>
      <c r="J17" s="19">
        <v>65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0</v>
      </c>
      <c r="D19" s="1">
        <v>0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1</v>
      </c>
      <c r="D21" s="1">
        <v>0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21</v>
      </c>
      <c r="D28" s="1">
        <v>1</v>
      </c>
      <c r="E28" s="1">
        <v>21</v>
      </c>
      <c r="F28" s="1">
        <v>2</v>
      </c>
    </row>
    <row r="29" spans="2:10">
      <c r="B29" s="1" t="s">
        <v>7</v>
      </c>
      <c r="C29" s="1">
        <v>19</v>
      </c>
      <c r="D29" s="1">
        <v>2</v>
      </c>
      <c r="E29" s="1">
        <v>19</v>
      </c>
      <c r="F29" s="1">
        <v>0</v>
      </c>
    </row>
    <row r="30" spans="2:10">
      <c r="B30" s="1" t="s">
        <v>8</v>
      </c>
      <c r="C30" s="1">
        <f>C28+C29</f>
        <v>40</v>
      </c>
      <c r="D30" s="1">
        <f>D28+D29</f>
        <v>3</v>
      </c>
      <c r="E30" s="1">
        <f>E28+E29</f>
        <v>40</v>
      </c>
      <c r="F30" s="1">
        <f>F28+F29</f>
        <v>2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44</v>
      </c>
      <c r="D34" s="1">
        <v>4</v>
      </c>
      <c r="E34" s="1">
        <v>30</v>
      </c>
      <c r="F34" s="1">
        <v>1</v>
      </c>
    </row>
    <row r="35" spans="2:6">
      <c r="B35" s="1" t="s">
        <v>7</v>
      </c>
      <c r="C35" s="1">
        <v>23</v>
      </c>
      <c r="D35" s="1">
        <v>2</v>
      </c>
      <c r="E35" s="1">
        <v>13</v>
      </c>
      <c r="F35" s="1">
        <v>1</v>
      </c>
    </row>
    <row r="36" spans="2:6">
      <c r="B36" s="1" t="s">
        <v>8</v>
      </c>
      <c r="C36" s="1">
        <f>C34+C35</f>
        <v>67</v>
      </c>
      <c r="D36" s="1">
        <f>D34+D35</f>
        <v>6</v>
      </c>
      <c r="E36" s="1">
        <f>E34+E35</f>
        <v>43</v>
      </c>
      <c r="F36" s="1">
        <f>F34+F35</f>
        <v>2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147</v>
      </c>
      <c r="E41" s="1">
        <v>7</v>
      </c>
    </row>
    <row r="42" spans="2:6">
      <c r="C42" s="1" t="s">
        <v>26</v>
      </c>
      <c r="D42" s="1">
        <v>31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248</v>
      </c>
      <c r="E45" s="1">
        <v>11</v>
      </c>
    </row>
    <row r="46" spans="2:6">
      <c r="C46" s="1" t="s">
        <v>21</v>
      </c>
      <c r="D46" s="1">
        <v>0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3</v>
      </c>
      <c r="E50" s="1">
        <v>0</v>
      </c>
    </row>
    <row r="51" spans="2:6">
      <c r="C51" s="1" t="s">
        <v>8</v>
      </c>
      <c r="D51" s="1">
        <f>SUM(D41,D42,D43,D44,D45,D46,D47,D48,D49,D50)</f>
        <v>450</v>
      </c>
      <c r="E51" s="1">
        <f>E41+E42+E43+E44+E45+E46+E47+E48+E49+E50</f>
        <v>18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7" spans="2:4">
      <c r="B97" s="9" t="s">
        <v>70</v>
      </c>
      <c r="C97" s="9" t="s">
        <v>32</v>
      </c>
      <c r="D97" s="9" t="s">
        <v>33</v>
      </c>
    </row>
    <row r="98" spans="2:4">
      <c r="B98" s="13">
        <v>42737</v>
      </c>
      <c r="C98">
        <v>1</v>
      </c>
      <c r="D98">
        <v>1</v>
      </c>
    </row>
    <row r="99" spans="2:4">
      <c r="B99" s="13">
        <v>42744</v>
      </c>
      <c r="C99">
        <v>2</v>
      </c>
      <c r="D99">
        <v>10</v>
      </c>
    </row>
    <row r="100" spans="2:4">
      <c r="B100" s="13">
        <v>42751</v>
      </c>
      <c r="C100">
        <v>3</v>
      </c>
      <c r="D100">
        <v>20</v>
      </c>
    </row>
    <row r="101" spans="2:4">
      <c r="B101" s="13">
        <v>42758</v>
      </c>
      <c r="C101">
        <v>4</v>
      </c>
      <c r="D101">
        <v>31</v>
      </c>
    </row>
    <row r="102" spans="2:4">
      <c r="B102" s="13">
        <v>42765</v>
      </c>
      <c r="C102">
        <v>5</v>
      </c>
      <c r="D102">
        <v>43</v>
      </c>
    </row>
    <row r="103" spans="2:4">
      <c r="B103" s="13">
        <v>42772</v>
      </c>
      <c r="C103">
        <v>6</v>
      </c>
      <c r="D103">
        <v>56</v>
      </c>
    </row>
    <row r="104" spans="2:4">
      <c r="B104" s="13">
        <v>42779</v>
      </c>
      <c r="C104">
        <v>7</v>
      </c>
      <c r="D104">
        <v>63</v>
      </c>
    </row>
    <row r="105" spans="2:4">
      <c r="B105" s="13">
        <v>42786</v>
      </c>
      <c r="C105">
        <v>8</v>
      </c>
      <c r="D105">
        <v>70</v>
      </c>
    </row>
    <row r="106" spans="2:4">
      <c r="B106" s="13">
        <v>42793</v>
      </c>
      <c r="C106">
        <v>9</v>
      </c>
      <c r="D106">
        <v>84</v>
      </c>
    </row>
    <row r="107" spans="2:4">
      <c r="B107" s="13">
        <v>42800</v>
      </c>
      <c r="C107">
        <v>10</v>
      </c>
      <c r="D107">
        <v>100</v>
      </c>
    </row>
    <row r="108" spans="2:4">
      <c r="B108" s="13">
        <v>42807</v>
      </c>
      <c r="C108">
        <v>11</v>
      </c>
      <c r="D108">
        <v>114</v>
      </c>
    </row>
    <row r="109" spans="2:4">
      <c r="B109" s="13">
        <v>42814</v>
      </c>
      <c r="C109">
        <v>12</v>
      </c>
      <c r="D109">
        <v>131</v>
      </c>
    </row>
    <row r="110" spans="2:4">
      <c r="B110" s="13">
        <v>42821</v>
      </c>
      <c r="C110">
        <v>13</v>
      </c>
      <c r="D110">
        <v>145</v>
      </c>
    </row>
    <row r="111" spans="2:4">
      <c r="B111" s="13">
        <v>42828</v>
      </c>
      <c r="C111">
        <v>14</v>
      </c>
      <c r="D111">
        <v>154</v>
      </c>
    </row>
    <row r="112" spans="2:4">
      <c r="B112" s="13">
        <v>42835</v>
      </c>
      <c r="C112">
        <v>15</v>
      </c>
      <c r="D112">
        <v>166</v>
      </c>
    </row>
    <row r="113" spans="2:4">
      <c r="B113" s="13">
        <v>42842</v>
      </c>
      <c r="C113">
        <v>16</v>
      </c>
      <c r="D113">
        <v>185</v>
      </c>
    </row>
    <row r="114" spans="2:4">
      <c r="B114" s="13">
        <v>42849</v>
      </c>
      <c r="C114">
        <v>17</v>
      </c>
      <c r="D114">
        <v>189</v>
      </c>
    </row>
    <row r="115" spans="2:4">
      <c r="B115" s="13">
        <v>42856</v>
      </c>
      <c r="C115">
        <v>18</v>
      </c>
      <c r="D115">
        <v>199</v>
      </c>
    </row>
    <row r="116" spans="2:4">
      <c r="B116" s="13">
        <v>42863</v>
      </c>
      <c r="C116">
        <v>19</v>
      </c>
      <c r="D116">
        <v>217</v>
      </c>
    </row>
    <row r="117" spans="2:4">
      <c r="B117" s="13">
        <v>42870</v>
      </c>
      <c r="C117">
        <v>20</v>
      </c>
      <c r="D117">
        <v>233</v>
      </c>
    </row>
    <row r="118" spans="2:4">
      <c r="B118" s="13">
        <v>42877</v>
      </c>
      <c r="C118">
        <v>21</v>
      </c>
      <c r="D118">
        <v>239</v>
      </c>
    </row>
    <row r="119" spans="2:4">
      <c r="B119" s="13">
        <v>42884</v>
      </c>
      <c r="C119">
        <v>22</v>
      </c>
      <c r="D119">
        <v>244</v>
      </c>
    </row>
    <row r="120" spans="2:4">
      <c r="B120" s="13">
        <v>42891</v>
      </c>
      <c r="C120">
        <v>23</v>
      </c>
      <c r="D120">
        <v>260</v>
      </c>
    </row>
    <row r="121" spans="2:4">
      <c r="B121" s="13">
        <v>42898</v>
      </c>
      <c r="C121">
        <v>24</v>
      </c>
      <c r="D121">
        <v>276</v>
      </c>
    </row>
    <row r="122" spans="2:4">
      <c r="B122" s="13">
        <v>42905</v>
      </c>
      <c r="C122">
        <v>25</v>
      </c>
      <c r="D122">
        <v>286</v>
      </c>
    </row>
    <row r="123" spans="2:4">
      <c r="B123" s="13">
        <v>42912</v>
      </c>
      <c r="C123">
        <v>26</v>
      </c>
      <c r="D123">
        <v>299</v>
      </c>
    </row>
    <row r="124" spans="2:4">
      <c r="B124" s="13">
        <v>42919</v>
      </c>
      <c r="C124">
        <v>27</v>
      </c>
      <c r="D124">
        <v>303</v>
      </c>
    </row>
    <row r="125" spans="2:4">
      <c r="B125" s="13">
        <v>42926</v>
      </c>
      <c r="C125">
        <v>28</v>
      </c>
      <c r="D125">
        <v>316</v>
      </c>
    </row>
    <row r="126" spans="2:4">
      <c r="B126" s="13">
        <v>42933</v>
      </c>
      <c r="C126">
        <v>29</v>
      </c>
      <c r="D126">
        <v>322</v>
      </c>
    </row>
    <row r="127" spans="2:4">
      <c r="B127" s="13">
        <v>42940</v>
      </c>
      <c r="C127">
        <v>30</v>
      </c>
      <c r="D127">
        <v>330</v>
      </c>
    </row>
    <row r="128" spans="2:4">
      <c r="B128" s="13">
        <v>42947</v>
      </c>
      <c r="C128">
        <v>31</v>
      </c>
      <c r="D128">
        <v>335</v>
      </c>
    </row>
    <row r="129" spans="2:8">
      <c r="B129" s="13">
        <v>42954</v>
      </c>
      <c r="C129">
        <v>32</v>
      </c>
      <c r="D129">
        <v>348</v>
      </c>
    </row>
    <row r="130" spans="2:8">
      <c r="B130" s="13">
        <v>42961</v>
      </c>
      <c r="C130">
        <v>33</v>
      </c>
      <c r="D130">
        <v>367</v>
      </c>
    </row>
    <row r="131" spans="2:8">
      <c r="B131" s="13">
        <v>42968</v>
      </c>
      <c r="C131">
        <v>34</v>
      </c>
      <c r="D131">
        <v>392</v>
      </c>
    </row>
    <row r="132" spans="2:8">
      <c r="B132" s="13">
        <v>42975</v>
      </c>
      <c r="C132">
        <v>35</v>
      </c>
      <c r="D132">
        <v>402</v>
      </c>
    </row>
    <row r="133" spans="2:8">
      <c r="B133" s="13">
        <v>42982</v>
      </c>
      <c r="C133">
        <v>36</v>
      </c>
      <c r="D133">
        <v>410</v>
      </c>
      <c r="E133" t="s">
        <v>79</v>
      </c>
    </row>
    <row r="134" spans="2:8">
      <c r="B134" s="13">
        <v>42989</v>
      </c>
      <c r="C134">
        <v>37</v>
      </c>
      <c r="D134">
        <v>415</v>
      </c>
      <c r="E134" t="s">
        <v>80</v>
      </c>
    </row>
    <row r="135" spans="2:8">
      <c r="B135" s="13">
        <v>42996</v>
      </c>
      <c r="C135">
        <v>38</v>
      </c>
      <c r="D135">
        <v>438</v>
      </c>
    </row>
    <row r="136" spans="2:8">
      <c r="B136" s="13">
        <v>43003</v>
      </c>
      <c r="C136">
        <v>39</v>
      </c>
      <c r="D136">
        <v>460</v>
      </c>
      <c r="E136" t="s">
        <v>84</v>
      </c>
    </row>
    <row r="137" spans="2:8">
      <c r="B137" s="13">
        <v>43010</v>
      </c>
      <c r="C137">
        <v>40</v>
      </c>
      <c r="D137">
        <v>478</v>
      </c>
    </row>
    <row r="138" spans="2:8">
      <c r="B138" s="13"/>
    </row>
    <row r="140" spans="2:8">
      <c r="C140" s="10" t="s">
        <v>60</v>
      </c>
      <c r="D140" s="10"/>
      <c r="E140" s="10"/>
      <c r="F140" s="10"/>
      <c r="G140" s="10"/>
      <c r="H140" s="10"/>
    </row>
    <row r="141" spans="2:8">
      <c r="C141" s="11">
        <f>4/4</f>
        <v>1</v>
      </c>
      <c r="D141" t="s">
        <v>52</v>
      </c>
    </row>
    <row r="142" spans="2:8">
      <c r="C142" s="11">
        <f>2/28</f>
        <v>7.1428571428571425E-2</v>
      </c>
      <c r="D142" t="s">
        <v>53</v>
      </c>
    </row>
    <row r="143" spans="2:8">
      <c r="C143" s="11">
        <f>0/15</f>
        <v>0</v>
      </c>
      <c r="D143" t="s">
        <v>54</v>
      </c>
    </row>
    <row r="144" spans="2:8">
      <c r="C144" s="11">
        <f>1/18</f>
        <v>5.5555555555555552E-2</v>
      </c>
      <c r="D144" t="s">
        <v>56</v>
      </c>
    </row>
    <row r="145" spans="3:4">
      <c r="C145" s="11">
        <f>2/7</f>
        <v>0.2857142857142857</v>
      </c>
      <c r="D145" t="s">
        <v>57</v>
      </c>
    </row>
    <row r="146" spans="3:4">
      <c r="C146" s="11">
        <f>2/9</f>
        <v>0.22222222222222221</v>
      </c>
      <c r="D146" t="s">
        <v>58</v>
      </c>
    </row>
    <row r="148" spans="3:4">
      <c r="C148" s="10" t="s">
        <v>62</v>
      </c>
    </row>
    <row r="149" spans="3:4">
      <c r="C149" s="11">
        <f>4/18</f>
        <v>0.22222222222222221</v>
      </c>
      <c r="D149" t="s">
        <v>52</v>
      </c>
    </row>
    <row r="150" spans="3:4">
      <c r="C150" s="11">
        <f>2/18</f>
        <v>0.1111111111111111</v>
      </c>
      <c r="D150" t="s">
        <v>53</v>
      </c>
    </row>
    <row r="151" spans="3:4">
      <c r="C151" s="11">
        <f>0/18</f>
        <v>0</v>
      </c>
      <c r="D151" t="s">
        <v>54</v>
      </c>
    </row>
    <row r="152" spans="3:4">
      <c r="C152" s="11">
        <f>1/18</f>
        <v>5.5555555555555552E-2</v>
      </c>
      <c r="D152" t="s">
        <v>56</v>
      </c>
    </row>
    <row r="153" spans="3:4">
      <c r="C153" s="11">
        <f>2/18</f>
        <v>0.1111111111111111</v>
      </c>
      <c r="D153" t="s">
        <v>57</v>
      </c>
    </row>
    <row r="154" spans="3:4">
      <c r="C154" s="11">
        <f>2/18</f>
        <v>0.1111111111111111</v>
      </c>
      <c r="D154" t="s">
        <v>58</v>
      </c>
    </row>
    <row r="155" spans="3:4">
      <c r="C155" s="11">
        <f>7/18</f>
        <v>0.3888888888888889</v>
      </c>
      <c r="D155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B2:J157"/>
  <sheetViews>
    <sheetView workbookViewId="0"/>
  </sheetViews>
  <sheetFormatPr defaultRowHeight="15"/>
  <cols>
    <col min="2" max="2" width="10.28515625" customWidth="1"/>
    <col min="3" max="3" width="24" customWidth="1"/>
    <col min="5" max="5" width="22.42578125" customWidth="1"/>
    <col min="7" max="7" width="13.42578125" customWidth="1"/>
    <col min="9" max="9" width="36" customWidth="1"/>
    <col min="10" max="10" width="11.28515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459</v>
      </c>
      <c r="D3" s="1">
        <v>7</v>
      </c>
      <c r="E3" s="1">
        <v>27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459</v>
      </c>
      <c r="D5" s="1">
        <f>D3+D4</f>
        <v>7</v>
      </c>
      <c r="E5" s="1">
        <f>E3+E4</f>
        <v>500</v>
      </c>
      <c r="F5" s="1">
        <f>F3+F4</f>
        <v>1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260</v>
      </c>
      <c r="D9" s="1">
        <v>10</v>
      </c>
      <c r="E9" s="1">
        <v>165</v>
      </c>
      <c r="F9" s="1">
        <v>3</v>
      </c>
    </row>
    <row r="10" spans="2:10">
      <c r="B10" s="1" t="s">
        <v>31</v>
      </c>
      <c r="C10" s="1">
        <v>20</v>
      </c>
      <c r="D10" s="1">
        <v>-1</v>
      </c>
      <c r="E10" s="1">
        <v>115</v>
      </c>
      <c r="F10" s="1">
        <v>6</v>
      </c>
    </row>
    <row r="11" spans="2:10">
      <c r="B11" s="1" t="s">
        <v>8</v>
      </c>
      <c r="C11" s="1">
        <f>C9+C10</f>
        <v>280</v>
      </c>
      <c r="D11" s="1">
        <f>D9+D10</f>
        <v>9</v>
      </c>
      <c r="E11" s="1">
        <f>E9+E10</f>
        <v>280</v>
      </c>
      <c r="F11" s="1">
        <f>F9+F10</f>
        <v>9</v>
      </c>
      <c r="I11" s="21" t="s">
        <v>6</v>
      </c>
      <c r="J11" s="17" t="s">
        <v>85</v>
      </c>
    </row>
    <row r="12" spans="2:10">
      <c r="I12" s="16" t="s">
        <v>86</v>
      </c>
      <c r="J12" s="18">
        <v>260</v>
      </c>
    </row>
    <row r="13" spans="2:10">
      <c r="I13" s="1" t="s">
        <v>87</v>
      </c>
      <c r="J13" s="19">
        <v>165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  <c r="I14" s="16" t="s">
        <v>10</v>
      </c>
      <c r="J14" s="18">
        <v>129</v>
      </c>
    </row>
    <row r="15" spans="2:10">
      <c r="B15" s="5" t="s">
        <v>8</v>
      </c>
      <c r="C15" s="5">
        <v>87</v>
      </c>
      <c r="D15" s="5">
        <v>6</v>
      </c>
      <c r="E15" s="5">
        <v>42</v>
      </c>
      <c r="F15" s="5">
        <v>2</v>
      </c>
      <c r="I15" s="1" t="s">
        <v>88</v>
      </c>
      <c r="J15" s="19">
        <v>121</v>
      </c>
    </row>
    <row r="16" spans="2:10">
      <c r="B16" s="1" t="s">
        <v>89</v>
      </c>
      <c r="C16" s="1">
        <v>83</v>
      </c>
      <c r="D16" s="1"/>
      <c r="E16" s="1">
        <v>41</v>
      </c>
      <c r="F16" s="1"/>
      <c r="I16" s="16" t="s">
        <v>90</v>
      </c>
      <c r="J16" s="18">
        <v>124</v>
      </c>
    </row>
    <row r="17" spans="2:10">
      <c r="I17" s="1" t="s">
        <v>91</v>
      </c>
      <c r="J17" s="19">
        <v>67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0</v>
      </c>
      <c r="D19" s="1">
        <v>0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3</v>
      </c>
      <c r="D21" s="1">
        <v>2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21</v>
      </c>
      <c r="D28" s="1">
        <v>0</v>
      </c>
      <c r="E28" s="1">
        <v>21</v>
      </c>
      <c r="F28" s="1">
        <v>0</v>
      </c>
    </row>
    <row r="29" spans="2:10">
      <c r="B29" s="1" t="s">
        <v>7</v>
      </c>
      <c r="C29" s="1">
        <v>19</v>
      </c>
      <c r="D29" s="1">
        <v>2</v>
      </c>
      <c r="E29" s="1">
        <v>19</v>
      </c>
      <c r="F29" s="1">
        <v>0</v>
      </c>
    </row>
    <row r="30" spans="2:10">
      <c r="B30" s="1" t="s">
        <v>8</v>
      </c>
      <c r="C30" s="1">
        <f>C28+C29</f>
        <v>40</v>
      </c>
      <c r="D30" s="1">
        <f>D28+D29</f>
        <v>2</v>
      </c>
      <c r="E30" s="1">
        <f>E28+E29</f>
        <v>40</v>
      </c>
      <c r="F30" s="1">
        <f>F28+F29</f>
        <v>0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46</v>
      </c>
      <c r="D34" s="1">
        <v>2</v>
      </c>
      <c r="E34" s="1">
        <v>33</v>
      </c>
      <c r="F34" s="1">
        <v>3</v>
      </c>
    </row>
    <row r="35" spans="2:6">
      <c r="B35" s="1" t="s">
        <v>7</v>
      </c>
      <c r="C35" s="1">
        <v>24</v>
      </c>
      <c r="D35" s="1">
        <v>3</v>
      </c>
      <c r="E35" s="1">
        <v>11</v>
      </c>
      <c r="F35" s="1">
        <v>3</v>
      </c>
    </row>
    <row r="36" spans="2:6">
      <c r="B36" s="1" t="s">
        <v>8</v>
      </c>
      <c r="C36" s="1">
        <f>C34+C35</f>
        <v>70</v>
      </c>
      <c r="D36" s="1">
        <f>D34+D35</f>
        <v>5</v>
      </c>
      <c r="E36" s="1">
        <f>E34+E35</f>
        <v>44</v>
      </c>
      <c r="F36" s="1">
        <f>F34+F35</f>
        <v>6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150</v>
      </c>
      <c r="E41" s="1">
        <v>3</v>
      </c>
    </row>
    <row r="42" spans="2:6">
      <c r="C42" s="1" t="s">
        <v>26</v>
      </c>
      <c r="D42" s="1">
        <v>31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252</v>
      </c>
      <c r="E45" s="1">
        <v>4</v>
      </c>
    </row>
    <row r="46" spans="2:6">
      <c r="C46" s="1" t="s">
        <v>21</v>
      </c>
      <c r="D46" s="1">
        <v>0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3</v>
      </c>
      <c r="E50" s="1">
        <v>0</v>
      </c>
    </row>
    <row r="51" spans="2:6">
      <c r="C51" s="1" t="s">
        <v>8</v>
      </c>
      <c r="D51" s="1">
        <f>SUM(D41,D42,D43,D44,D45,D46,D47,D48,D49,D50)</f>
        <v>457</v>
      </c>
      <c r="E51" s="1">
        <f>E41+E42+E43+E44+E45+E46+E47+E48+E49+E50</f>
        <v>7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8" spans="2:4">
      <c r="B98" s="9" t="s">
        <v>70</v>
      </c>
      <c r="C98" s="9" t="s">
        <v>32</v>
      </c>
      <c r="D98" s="9" t="s">
        <v>33</v>
      </c>
    </row>
    <row r="99" spans="2:4">
      <c r="B99" s="13">
        <v>42737</v>
      </c>
      <c r="C99">
        <v>1</v>
      </c>
      <c r="D99">
        <v>1</v>
      </c>
    </row>
    <row r="100" spans="2:4">
      <c r="B100" s="13">
        <v>42744</v>
      </c>
      <c r="C100">
        <v>2</v>
      </c>
      <c r="D100">
        <v>10</v>
      </c>
    </row>
    <row r="101" spans="2:4">
      <c r="B101" s="13">
        <v>42751</v>
      </c>
      <c r="C101">
        <v>3</v>
      </c>
      <c r="D101">
        <v>20</v>
      </c>
    </row>
    <row r="102" spans="2:4">
      <c r="B102" s="13">
        <v>42758</v>
      </c>
      <c r="C102">
        <v>4</v>
      </c>
      <c r="D102">
        <v>31</v>
      </c>
    </row>
    <row r="103" spans="2:4">
      <c r="B103" s="13">
        <v>42765</v>
      </c>
      <c r="C103">
        <v>5</v>
      </c>
      <c r="D103">
        <v>43</v>
      </c>
    </row>
    <row r="104" spans="2:4">
      <c r="B104" s="13">
        <v>42772</v>
      </c>
      <c r="C104">
        <v>6</v>
      </c>
      <c r="D104">
        <v>56</v>
      </c>
    </row>
    <row r="105" spans="2:4">
      <c r="B105" s="13">
        <v>42779</v>
      </c>
      <c r="C105">
        <v>7</v>
      </c>
      <c r="D105">
        <v>63</v>
      </c>
    </row>
    <row r="106" spans="2:4">
      <c r="B106" s="13">
        <v>42786</v>
      </c>
      <c r="C106">
        <v>8</v>
      </c>
      <c r="D106">
        <v>70</v>
      </c>
    </row>
    <row r="107" spans="2:4">
      <c r="B107" s="13">
        <v>42793</v>
      </c>
      <c r="C107">
        <v>9</v>
      </c>
      <c r="D107">
        <v>84</v>
      </c>
    </row>
    <row r="108" spans="2:4">
      <c r="B108" s="13">
        <v>42800</v>
      </c>
      <c r="C108">
        <v>10</v>
      </c>
      <c r="D108">
        <v>100</v>
      </c>
    </row>
    <row r="109" spans="2:4">
      <c r="B109" s="13">
        <v>42807</v>
      </c>
      <c r="C109">
        <v>11</v>
      </c>
      <c r="D109">
        <v>114</v>
      </c>
    </row>
    <row r="110" spans="2:4">
      <c r="B110" s="13">
        <v>42814</v>
      </c>
      <c r="C110">
        <v>12</v>
      </c>
      <c r="D110">
        <v>131</v>
      </c>
    </row>
    <row r="111" spans="2:4">
      <c r="B111" s="13">
        <v>42821</v>
      </c>
      <c r="C111">
        <v>13</v>
      </c>
      <c r="D111">
        <v>145</v>
      </c>
    </row>
    <row r="112" spans="2:4">
      <c r="B112" s="13">
        <v>42828</v>
      </c>
      <c r="C112">
        <v>14</v>
      </c>
      <c r="D112">
        <v>154</v>
      </c>
    </row>
    <row r="113" spans="2:4">
      <c r="B113" s="13">
        <v>42835</v>
      </c>
      <c r="C113">
        <v>15</v>
      </c>
      <c r="D113">
        <v>166</v>
      </c>
    </row>
    <row r="114" spans="2:4">
      <c r="B114" s="13">
        <v>42842</v>
      </c>
      <c r="C114">
        <v>16</v>
      </c>
      <c r="D114">
        <v>185</v>
      </c>
    </row>
    <row r="115" spans="2:4">
      <c r="B115" s="13">
        <v>42849</v>
      </c>
      <c r="C115">
        <v>17</v>
      </c>
      <c r="D115">
        <v>189</v>
      </c>
    </row>
    <row r="116" spans="2:4">
      <c r="B116" s="13">
        <v>42856</v>
      </c>
      <c r="C116">
        <v>18</v>
      </c>
      <c r="D116">
        <v>199</v>
      </c>
    </row>
    <row r="117" spans="2:4">
      <c r="B117" s="13">
        <v>42863</v>
      </c>
      <c r="C117">
        <v>19</v>
      </c>
      <c r="D117">
        <v>217</v>
      </c>
    </row>
    <row r="118" spans="2:4">
      <c r="B118" s="13">
        <v>42870</v>
      </c>
      <c r="C118">
        <v>20</v>
      </c>
      <c r="D118">
        <v>233</v>
      </c>
    </row>
    <row r="119" spans="2:4">
      <c r="B119" s="13">
        <v>42877</v>
      </c>
      <c r="C119">
        <v>21</v>
      </c>
      <c r="D119">
        <v>239</v>
      </c>
    </row>
    <row r="120" spans="2:4">
      <c r="B120" s="13">
        <v>42884</v>
      </c>
      <c r="C120">
        <v>22</v>
      </c>
      <c r="D120">
        <v>244</v>
      </c>
    </row>
    <row r="121" spans="2:4">
      <c r="B121" s="13">
        <v>42891</v>
      </c>
      <c r="C121">
        <v>23</v>
      </c>
      <c r="D121">
        <v>260</v>
      </c>
    </row>
    <row r="122" spans="2:4">
      <c r="B122" s="13">
        <v>42898</v>
      </c>
      <c r="C122">
        <v>24</v>
      </c>
      <c r="D122">
        <v>276</v>
      </c>
    </row>
    <row r="123" spans="2:4">
      <c r="B123" s="13">
        <v>42905</v>
      </c>
      <c r="C123">
        <v>25</v>
      </c>
      <c r="D123">
        <v>286</v>
      </c>
    </row>
    <row r="124" spans="2:4">
      <c r="B124" s="13">
        <v>42912</v>
      </c>
      <c r="C124">
        <v>26</v>
      </c>
      <c r="D124">
        <v>299</v>
      </c>
    </row>
    <row r="125" spans="2:4">
      <c r="B125" s="13">
        <v>42919</v>
      </c>
      <c r="C125">
        <v>27</v>
      </c>
      <c r="D125">
        <v>303</v>
      </c>
    </row>
    <row r="126" spans="2:4">
      <c r="B126" s="13">
        <v>42926</v>
      </c>
      <c r="C126">
        <v>28</v>
      </c>
      <c r="D126">
        <v>316</v>
      </c>
    </row>
    <row r="127" spans="2:4">
      <c r="B127" s="13">
        <v>42933</v>
      </c>
      <c r="C127">
        <v>29</v>
      </c>
      <c r="D127">
        <v>322</v>
      </c>
    </row>
    <row r="128" spans="2:4">
      <c r="B128" s="13">
        <v>42940</v>
      </c>
      <c r="C128">
        <v>30</v>
      </c>
      <c r="D128">
        <v>330</v>
      </c>
    </row>
    <row r="129" spans="2:8">
      <c r="B129" s="13">
        <v>42947</v>
      </c>
      <c r="C129">
        <v>31</v>
      </c>
      <c r="D129">
        <v>335</v>
      </c>
    </row>
    <row r="130" spans="2:8">
      <c r="B130" s="13">
        <v>42954</v>
      </c>
      <c r="C130">
        <v>32</v>
      </c>
      <c r="D130">
        <v>348</v>
      </c>
    </row>
    <row r="131" spans="2:8">
      <c r="B131" s="13">
        <v>42961</v>
      </c>
      <c r="C131">
        <v>33</v>
      </c>
      <c r="D131">
        <v>367</v>
      </c>
    </row>
    <row r="132" spans="2:8">
      <c r="B132" s="13">
        <v>42968</v>
      </c>
      <c r="C132">
        <v>34</v>
      </c>
      <c r="D132">
        <v>392</v>
      </c>
    </row>
    <row r="133" spans="2:8">
      <c r="B133" s="13">
        <v>42975</v>
      </c>
      <c r="C133">
        <v>35</v>
      </c>
      <c r="D133">
        <v>402</v>
      </c>
    </row>
    <row r="134" spans="2:8">
      <c r="B134" s="13">
        <v>42982</v>
      </c>
      <c r="C134">
        <v>36</v>
      </c>
      <c r="D134">
        <v>410</v>
      </c>
      <c r="E134" t="s">
        <v>79</v>
      </c>
    </row>
    <row r="135" spans="2:8">
      <c r="B135" s="13">
        <v>42989</v>
      </c>
      <c r="C135">
        <v>37</v>
      </c>
      <c r="D135">
        <v>415</v>
      </c>
      <c r="E135" t="s">
        <v>80</v>
      </c>
    </row>
    <row r="136" spans="2:8">
      <c r="B136" s="13">
        <v>42996</v>
      </c>
      <c r="C136">
        <v>38</v>
      </c>
      <c r="D136">
        <v>438</v>
      </c>
    </row>
    <row r="137" spans="2:8">
      <c r="B137" s="13">
        <v>43003</v>
      </c>
      <c r="C137">
        <v>39</v>
      </c>
      <c r="D137">
        <v>460</v>
      </c>
      <c r="E137" t="s">
        <v>84</v>
      </c>
    </row>
    <row r="138" spans="2:8">
      <c r="B138" s="13">
        <v>43010</v>
      </c>
      <c r="C138">
        <v>40</v>
      </c>
      <c r="D138">
        <v>478</v>
      </c>
    </row>
    <row r="139" spans="2:8">
      <c r="B139" s="13">
        <v>43017</v>
      </c>
      <c r="C139">
        <v>41</v>
      </c>
      <c r="D139">
        <v>486</v>
      </c>
    </row>
    <row r="140" spans="2:8">
      <c r="B140" s="13"/>
    </row>
    <row r="142" spans="2:8">
      <c r="C142" s="10" t="s">
        <v>60</v>
      </c>
      <c r="D142" s="10"/>
      <c r="E142" s="10"/>
      <c r="F142" s="10"/>
      <c r="G142" s="10"/>
      <c r="H142" s="10"/>
    </row>
    <row r="143" spans="2:8">
      <c r="C143" s="11">
        <f>2/3</f>
        <v>0.66666666666666663</v>
      </c>
      <c r="D143" t="s">
        <v>52</v>
      </c>
    </row>
    <row r="144" spans="2:8">
      <c r="C144" s="11">
        <f>1/27</f>
        <v>3.7037037037037035E-2</v>
      </c>
      <c r="D144" t="s">
        <v>53</v>
      </c>
    </row>
    <row r="145" spans="3:5">
      <c r="C145" s="11">
        <f>0/2</f>
        <v>0</v>
      </c>
      <c r="D145" t="s">
        <v>54</v>
      </c>
    </row>
    <row r="146" spans="3:5">
      <c r="C146" s="11" t="s">
        <v>6</v>
      </c>
      <c r="D146" t="s">
        <v>56</v>
      </c>
      <c r="E146" t="s">
        <v>94</v>
      </c>
    </row>
    <row r="147" spans="3:5">
      <c r="C147" s="11">
        <f>0/7</f>
        <v>0</v>
      </c>
      <c r="D147" t="s">
        <v>57</v>
      </c>
    </row>
    <row r="148" spans="3:5">
      <c r="C148" s="11">
        <f>1/10</f>
        <v>0.1</v>
      </c>
      <c r="D148" t="s">
        <v>58</v>
      </c>
    </row>
    <row r="150" spans="3:5">
      <c r="C150" s="10" t="s">
        <v>62</v>
      </c>
    </row>
    <row r="151" spans="3:5">
      <c r="C151" s="11">
        <f>2/7</f>
        <v>0.2857142857142857</v>
      </c>
      <c r="D151" t="s">
        <v>52</v>
      </c>
    </row>
    <row r="152" spans="3:5">
      <c r="C152" s="11">
        <f>1/7</f>
        <v>0.14285714285714285</v>
      </c>
      <c r="D152" t="s">
        <v>53</v>
      </c>
    </row>
    <row r="153" spans="3:5">
      <c r="C153" s="11">
        <f>0/7</f>
        <v>0</v>
      </c>
      <c r="D153" t="s">
        <v>54</v>
      </c>
    </row>
    <row r="154" spans="3:5">
      <c r="C154" s="11" t="s">
        <v>6</v>
      </c>
      <c r="D154" t="s">
        <v>56</v>
      </c>
      <c r="E154" t="s">
        <v>94</v>
      </c>
    </row>
    <row r="155" spans="3:5">
      <c r="C155" s="11">
        <f>0/7</f>
        <v>0</v>
      </c>
      <c r="D155" t="s">
        <v>57</v>
      </c>
    </row>
    <row r="156" spans="3:5">
      <c r="C156" s="11">
        <f>1/7</f>
        <v>0.14285714285714285</v>
      </c>
      <c r="D156" t="s">
        <v>58</v>
      </c>
    </row>
    <row r="157" spans="3:5">
      <c r="C157" s="11">
        <f>3/7</f>
        <v>0.42857142857142855</v>
      </c>
      <c r="D157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B2:J159"/>
  <sheetViews>
    <sheetView workbookViewId="0">
      <selection activeCell="D6" sqref="D6"/>
    </sheetView>
  </sheetViews>
  <sheetFormatPr defaultRowHeight="15"/>
  <cols>
    <col min="2" max="2" width="11.140625" customWidth="1"/>
    <col min="3" max="3" width="24" customWidth="1"/>
    <col min="5" max="5" width="22.42578125" customWidth="1"/>
    <col min="7" max="7" width="13.42578125" customWidth="1"/>
    <col min="9" max="9" width="36" customWidth="1"/>
    <col min="10" max="10" width="11.28515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469</v>
      </c>
      <c r="D3" s="1">
        <v>10</v>
      </c>
      <c r="E3" s="1">
        <v>28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469</v>
      </c>
      <c r="D5" s="1">
        <f>D3+D4</f>
        <v>10</v>
      </c>
      <c r="E5" s="1">
        <f>E3+E4</f>
        <v>501</v>
      </c>
      <c r="F5" s="1">
        <f>F3+F4</f>
        <v>1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270</v>
      </c>
      <c r="D9" s="1">
        <v>10</v>
      </c>
      <c r="E9" s="1">
        <v>173</v>
      </c>
      <c r="F9" s="1">
        <v>8</v>
      </c>
    </row>
    <row r="10" spans="2:10">
      <c r="B10" s="1" t="s">
        <v>31</v>
      </c>
      <c r="C10" s="1">
        <v>20</v>
      </c>
      <c r="D10" s="1">
        <v>0</v>
      </c>
      <c r="E10" s="1">
        <v>117</v>
      </c>
      <c r="F10" s="1">
        <v>2</v>
      </c>
    </row>
    <row r="11" spans="2:10">
      <c r="B11" s="1" t="s">
        <v>8</v>
      </c>
      <c r="C11" s="1">
        <f>C9+C10</f>
        <v>290</v>
      </c>
      <c r="D11" s="1">
        <f>D9+D10</f>
        <v>10</v>
      </c>
      <c r="E11" s="1">
        <f>E9+E10</f>
        <v>290</v>
      </c>
      <c r="F11" s="1">
        <f>F9+F10</f>
        <v>10</v>
      </c>
      <c r="I11" s="21" t="s">
        <v>6</v>
      </c>
      <c r="J11" s="17" t="s">
        <v>85</v>
      </c>
    </row>
    <row r="12" spans="2:10">
      <c r="I12" s="16" t="s">
        <v>86</v>
      </c>
      <c r="J12" s="18">
        <v>270</v>
      </c>
    </row>
    <row r="13" spans="2:10">
      <c r="I13" s="1" t="s">
        <v>87</v>
      </c>
      <c r="J13" s="19">
        <v>173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  <c r="I14" s="16" t="s">
        <v>10</v>
      </c>
      <c r="J14" s="18">
        <v>132</v>
      </c>
    </row>
    <row r="15" spans="2:10">
      <c r="B15" s="5" t="s">
        <v>8</v>
      </c>
      <c r="C15" s="5">
        <v>88</v>
      </c>
      <c r="D15" s="5">
        <v>1</v>
      </c>
      <c r="E15" s="5">
        <v>44</v>
      </c>
      <c r="F15" s="5">
        <v>2</v>
      </c>
      <c r="I15" s="1" t="s">
        <v>88</v>
      </c>
      <c r="J15" s="19">
        <v>125</v>
      </c>
    </row>
    <row r="16" spans="2:10">
      <c r="B16" s="1" t="s">
        <v>89</v>
      </c>
      <c r="C16" s="1">
        <v>83</v>
      </c>
      <c r="D16" s="1"/>
      <c r="E16" s="1">
        <v>43</v>
      </c>
      <c r="F16" s="1"/>
      <c r="I16" s="16" t="s">
        <v>90</v>
      </c>
      <c r="J16" s="18">
        <v>126</v>
      </c>
    </row>
    <row r="17" spans="2:10">
      <c r="I17" s="1" t="s">
        <v>91</v>
      </c>
      <c r="J17" s="19">
        <v>114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0</v>
      </c>
      <c r="D19" s="1">
        <v>0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3</v>
      </c>
      <c r="D21" s="1">
        <v>0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22</v>
      </c>
      <c r="D28" s="1">
        <v>1</v>
      </c>
      <c r="E28" s="1">
        <v>21</v>
      </c>
      <c r="F28" s="1">
        <v>0</v>
      </c>
    </row>
    <row r="29" spans="2:10">
      <c r="B29" s="1" t="s">
        <v>7</v>
      </c>
      <c r="C29" s="1">
        <v>20</v>
      </c>
      <c r="D29" s="1">
        <v>2</v>
      </c>
      <c r="E29" s="1">
        <v>21</v>
      </c>
      <c r="F29" s="1">
        <v>1</v>
      </c>
    </row>
    <row r="30" spans="2:10">
      <c r="B30" s="1" t="s">
        <v>8</v>
      </c>
      <c r="C30" s="1">
        <f>C28+C29</f>
        <v>42</v>
      </c>
      <c r="D30" s="1">
        <f>D28+D29</f>
        <v>3</v>
      </c>
      <c r="E30" s="1">
        <f>E28+E29</f>
        <v>42</v>
      </c>
      <c r="F30" s="1">
        <f>F28+F29</f>
        <v>1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48</v>
      </c>
      <c r="D34" s="1">
        <v>3</v>
      </c>
      <c r="E34" s="1">
        <v>34</v>
      </c>
      <c r="F34" s="1">
        <v>1</v>
      </c>
    </row>
    <row r="35" spans="2:6">
      <c r="B35" s="1" t="s">
        <v>7</v>
      </c>
      <c r="C35" s="1">
        <v>24</v>
      </c>
      <c r="D35" s="1">
        <v>1</v>
      </c>
      <c r="E35" s="1">
        <v>14</v>
      </c>
      <c r="F35" s="1">
        <v>3</v>
      </c>
    </row>
    <row r="36" spans="2:6">
      <c r="B36" s="1" t="s">
        <v>8</v>
      </c>
      <c r="C36" s="1">
        <f>C34+C35</f>
        <v>72</v>
      </c>
      <c r="D36" s="1">
        <f>D34+D35</f>
        <v>4</v>
      </c>
      <c r="E36" s="1">
        <f>E34+E35</f>
        <v>48</v>
      </c>
      <c r="F36" s="1">
        <f>F34+F35</f>
        <v>4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152</v>
      </c>
      <c r="E41" s="1">
        <v>2</v>
      </c>
    </row>
    <row r="42" spans="2:6">
      <c r="C42" s="1" t="s">
        <v>26</v>
      </c>
      <c r="D42" s="1">
        <v>32</v>
      </c>
      <c r="E42" s="1">
        <v>1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258</v>
      </c>
      <c r="E45" s="1">
        <v>6</v>
      </c>
    </row>
    <row r="46" spans="2:6">
      <c r="C46" s="1" t="s">
        <v>95</v>
      </c>
      <c r="D46" s="1">
        <v>1</v>
      </c>
      <c r="E46" s="1">
        <v>1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3</v>
      </c>
      <c r="E50" s="1">
        <v>0</v>
      </c>
    </row>
    <row r="51" spans="2:6">
      <c r="C51" s="1" t="s">
        <v>8</v>
      </c>
      <c r="D51" s="1">
        <f>SUM(D41,D42,D43,D44,D45,D46,D47,D48,D49,D50)</f>
        <v>467</v>
      </c>
      <c r="E51" s="1">
        <f>E41+E42+E43+E44+E45+E46+E47+E48+E49+E50</f>
        <v>10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9" spans="2:4">
      <c r="B99" s="9" t="s">
        <v>70</v>
      </c>
      <c r="C99" s="9" t="s">
        <v>32</v>
      </c>
      <c r="D99" s="9" t="s">
        <v>33</v>
      </c>
    </row>
    <row r="100" spans="2:4">
      <c r="B100" s="13">
        <v>42737</v>
      </c>
      <c r="C100">
        <v>1</v>
      </c>
      <c r="D100">
        <v>1</v>
      </c>
    </row>
    <row r="101" spans="2:4">
      <c r="B101" s="13">
        <v>42744</v>
      </c>
      <c r="C101">
        <v>2</v>
      </c>
      <c r="D101">
        <v>10</v>
      </c>
    </row>
    <row r="102" spans="2:4">
      <c r="B102" s="13">
        <v>42751</v>
      </c>
      <c r="C102">
        <v>3</v>
      </c>
      <c r="D102">
        <v>20</v>
      </c>
    </row>
    <row r="103" spans="2:4">
      <c r="B103" s="13">
        <v>42758</v>
      </c>
      <c r="C103">
        <v>4</v>
      </c>
      <c r="D103">
        <v>31</v>
      </c>
    </row>
    <row r="104" spans="2:4">
      <c r="B104" s="13">
        <v>42765</v>
      </c>
      <c r="C104">
        <v>5</v>
      </c>
      <c r="D104">
        <v>43</v>
      </c>
    </row>
    <row r="105" spans="2:4">
      <c r="B105" s="13">
        <v>42772</v>
      </c>
      <c r="C105">
        <v>6</v>
      </c>
      <c r="D105">
        <v>56</v>
      </c>
    </row>
    <row r="106" spans="2:4">
      <c r="B106" s="13">
        <v>42779</v>
      </c>
      <c r="C106">
        <v>7</v>
      </c>
      <c r="D106">
        <v>63</v>
      </c>
    </row>
    <row r="107" spans="2:4">
      <c r="B107" s="13">
        <v>42786</v>
      </c>
      <c r="C107">
        <v>8</v>
      </c>
      <c r="D107">
        <v>70</v>
      </c>
    </row>
    <row r="108" spans="2:4">
      <c r="B108" s="13">
        <v>42793</v>
      </c>
      <c r="C108">
        <v>9</v>
      </c>
      <c r="D108">
        <v>84</v>
      </c>
    </row>
    <row r="109" spans="2:4">
      <c r="B109" s="13">
        <v>42800</v>
      </c>
      <c r="C109">
        <v>10</v>
      </c>
      <c r="D109">
        <v>100</v>
      </c>
    </row>
    <row r="110" spans="2:4">
      <c r="B110" s="13">
        <v>42807</v>
      </c>
      <c r="C110">
        <v>11</v>
      </c>
      <c r="D110">
        <v>114</v>
      </c>
    </row>
    <row r="111" spans="2:4">
      <c r="B111" s="13">
        <v>42814</v>
      </c>
      <c r="C111">
        <v>12</v>
      </c>
      <c r="D111">
        <v>131</v>
      </c>
    </row>
    <row r="112" spans="2:4">
      <c r="B112" s="13">
        <v>42821</v>
      </c>
      <c r="C112">
        <v>13</v>
      </c>
      <c r="D112">
        <v>145</v>
      </c>
    </row>
    <row r="113" spans="2:4">
      <c r="B113" s="13">
        <v>42828</v>
      </c>
      <c r="C113">
        <v>14</v>
      </c>
      <c r="D113">
        <v>154</v>
      </c>
    </row>
    <row r="114" spans="2:4">
      <c r="B114" s="13">
        <v>42835</v>
      </c>
      <c r="C114">
        <v>15</v>
      </c>
      <c r="D114">
        <v>166</v>
      </c>
    </row>
    <row r="115" spans="2:4">
      <c r="B115" s="13">
        <v>42842</v>
      </c>
      <c r="C115">
        <v>16</v>
      </c>
      <c r="D115">
        <v>185</v>
      </c>
    </row>
    <row r="116" spans="2:4">
      <c r="B116" s="13">
        <v>42849</v>
      </c>
      <c r="C116">
        <v>17</v>
      </c>
      <c r="D116">
        <v>189</v>
      </c>
    </row>
    <row r="117" spans="2:4">
      <c r="B117" s="13">
        <v>42856</v>
      </c>
      <c r="C117">
        <v>18</v>
      </c>
      <c r="D117">
        <v>199</v>
      </c>
    </row>
    <row r="118" spans="2:4">
      <c r="B118" s="13">
        <v>42863</v>
      </c>
      <c r="C118">
        <v>19</v>
      </c>
      <c r="D118">
        <v>217</v>
      </c>
    </row>
    <row r="119" spans="2:4">
      <c r="B119" s="13">
        <v>42870</v>
      </c>
      <c r="C119">
        <v>20</v>
      </c>
      <c r="D119">
        <v>233</v>
      </c>
    </row>
    <row r="120" spans="2:4">
      <c r="B120" s="13">
        <v>42877</v>
      </c>
      <c r="C120">
        <v>21</v>
      </c>
      <c r="D120">
        <v>239</v>
      </c>
    </row>
    <row r="121" spans="2:4">
      <c r="B121" s="13">
        <v>42884</v>
      </c>
      <c r="C121">
        <v>22</v>
      </c>
      <c r="D121">
        <v>244</v>
      </c>
    </row>
    <row r="122" spans="2:4">
      <c r="B122" s="13">
        <v>42891</v>
      </c>
      <c r="C122">
        <v>23</v>
      </c>
      <c r="D122">
        <v>260</v>
      </c>
    </row>
    <row r="123" spans="2:4">
      <c r="B123" s="13">
        <v>42898</v>
      </c>
      <c r="C123">
        <v>24</v>
      </c>
      <c r="D123">
        <v>276</v>
      </c>
    </row>
    <row r="124" spans="2:4">
      <c r="B124" s="13">
        <v>42905</v>
      </c>
      <c r="C124">
        <v>25</v>
      </c>
      <c r="D124">
        <v>286</v>
      </c>
    </row>
    <row r="125" spans="2:4">
      <c r="B125" s="13">
        <v>42912</v>
      </c>
      <c r="C125">
        <v>26</v>
      </c>
      <c r="D125">
        <v>299</v>
      </c>
    </row>
    <row r="126" spans="2:4">
      <c r="B126" s="13">
        <v>42919</v>
      </c>
      <c r="C126">
        <v>27</v>
      </c>
      <c r="D126">
        <v>303</v>
      </c>
    </row>
    <row r="127" spans="2:4">
      <c r="B127" s="13">
        <v>42926</v>
      </c>
      <c r="C127">
        <v>28</v>
      </c>
      <c r="D127">
        <v>316</v>
      </c>
    </row>
    <row r="128" spans="2:4">
      <c r="B128" s="13">
        <v>42933</v>
      </c>
      <c r="C128">
        <v>29</v>
      </c>
      <c r="D128">
        <v>322</v>
      </c>
    </row>
    <row r="129" spans="2:8">
      <c r="B129" s="13">
        <v>42940</v>
      </c>
      <c r="C129">
        <v>30</v>
      </c>
      <c r="D129">
        <v>330</v>
      </c>
    </row>
    <row r="130" spans="2:8">
      <c r="B130" s="13">
        <v>42947</v>
      </c>
      <c r="C130">
        <v>31</v>
      </c>
      <c r="D130">
        <v>335</v>
      </c>
    </row>
    <row r="131" spans="2:8">
      <c r="B131" s="13">
        <v>42954</v>
      </c>
      <c r="C131">
        <v>32</v>
      </c>
      <c r="D131">
        <v>348</v>
      </c>
    </row>
    <row r="132" spans="2:8">
      <c r="B132" s="13">
        <v>42961</v>
      </c>
      <c r="C132">
        <v>33</v>
      </c>
      <c r="D132">
        <v>367</v>
      </c>
    </row>
    <row r="133" spans="2:8">
      <c r="B133" s="13">
        <v>42968</v>
      </c>
      <c r="C133">
        <v>34</v>
      </c>
      <c r="D133">
        <v>392</v>
      </c>
    </row>
    <row r="134" spans="2:8">
      <c r="B134" s="13">
        <v>42975</v>
      </c>
      <c r="C134">
        <v>35</v>
      </c>
      <c r="D134">
        <v>402</v>
      </c>
    </row>
    <row r="135" spans="2:8">
      <c r="B135" s="13">
        <v>42982</v>
      </c>
      <c r="C135">
        <v>36</v>
      </c>
      <c r="D135">
        <v>410</v>
      </c>
      <c r="E135" t="s">
        <v>79</v>
      </c>
    </row>
    <row r="136" spans="2:8">
      <c r="B136" s="13">
        <v>42989</v>
      </c>
      <c r="C136">
        <v>37</v>
      </c>
      <c r="D136">
        <v>415</v>
      </c>
      <c r="E136" t="s">
        <v>80</v>
      </c>
    </row>
    <row r="137" spans="2:8">
      <c r="B137" s="13">
        <v>42996</v>
      </c>
      <c r="C137">
        <v>38</v>
      </c>
      <c r="D137">
        <v>438</v>
      </c>
    </row>
    <row r="138" spans="2:8">
      <c r="B138" s="13">
        <v>43003</v>
      </c>
      <c r="C138">
        <v>39</v>
      </c>
      <c r="D138">
        <v>460</v>
      </c>
      <c r="E138" t="s">
        <v>84</v>
      </c>
    </row>
    <row r="139" spans="2:8">
      <c r="B139" s="13">
        <v>43010</v>
      </c>
      <c r="C139">
        <v>40</v>
      </c>
      <c r="D139">
        <v>478</v>
      </c>
    </row>
    <row r="140" spans="2:8">
      <c r="B140" s="13">
        <v>43017</v>
      </c>
      <c r="C140">
        <v>41</v>
      </c>
      <c r="D140">
        <v>486</v>
      </c>
    </row>
    <row r="141" spans="2:8">
      <c r="B141" s="13">
        <v>43024</v>
      </c>
      <c r="C141">
        <v>42</v>
      </c>
      <c r="D141">
        <v>497</v>
      </c>
    </row>
    <row r="142" spans="2:8">
      <c r="B142" s="13"/>
    </row>
    <row r="144" spans="2:8">
      <c r="C144" s="10" t="s">
        <v>60</v>
      </c>
      <c r="D144" s="10"/>
      <c r="E144" s="10"/>
      <c r="F144" s="10"/>
      <c r="G144" s="10"/>
      <c r="H144" s="10"/>
    </row>
    <row r="145" spans="3:5">
      <c r="C145" s="11" t="s">
        <v>6</v>
      </c>
      <c r="D145" t="s">
        <v>52</v>
      </c>
      <c r="E145" t="s">
        <v>94</v>
      </c>
    </row>
    <row r="146" spans="3:5">
      <c r="C146" s="11">
        <f>2/14</f>
        <v>0.14285714285714285</v>
      </c>
      <c r="D146" t="s">
        <v>53</v>
      </c>
    </row>
    <row r="147" spans="3:5">
      <c r="C147" s="11" t="s">
        <v>6</v>
      </c>
      <c r="D147" t="s">
        <v>54</v>
      </c>
      <c r="E147" t="s">
        <v>96</v>
      </c>
    </row>
    <row r="148" spans="3:5">
      <c r="C148" s="11">
        <f>3/20</f>
        <v>0.15</v>
      </c>
      <c r="D148" t="s">
        <v>56</v>
      </c>
    </row>
    <row r="149" spans="3:5">
      <c r="C149" s="11">
        <f>1/15</f>
        <v>6.6666666666666666E-2</v>
      </c>
      <c r="D149" t="s">
        <v>57</v>
      </c>
    </row>
    <row r="150" spans="3:5">
      <c r="C150" s="11">
        <f>0/16</f>
        <v>0</v>
      </c>
      <c r="D150" t="s">
        <v>58</v>
      </c>
    </row>
    <row r="152" spans="3:5">
      <c r="C152" s="10" t="s">
        <v>62</v>
      </c>
    </row>
    <row r="153" spans="3:5">
      <c r="C153" s="11" t="s">
        <v>6</v>
      </c>
      <c r="D153" t="s">
        <v>52</v>
      </c>
      <c r="E153" t="s">
        <v>94</v>
      </c>
    </row>
    <row r="154" spans="3:5">
      <c r="C154" s="11">
        <f>2/10</f>
        <v>0.2</v>
      </c>
      <c r="D154" t="s">
        <v>53</v>
      </c>
    </row>
    <row r="155" spans="3:5">
      <c r="C155" s="11" t="s">
        <v>6</v>
      </c>
      <c r="D155" t="s">
        <v>54</v>
      </c>
      <c r="E155" t="s">
        <v>96</v>
      </c>
    </row>
    <row r="156" spans="3:5">
      <c r="C156" s="11">
        <f>3/10</f>
        <v>0.3</v>
      </c>
      <c r="D156" t="s">
        <v>56</v>
      </c>
    </row>
    <row r="157" spans="3:5">
      <c r="C157" s="11">
        <f>1/10</f>
        <v>0.1</v>
      </c>
      <c r="D157" t="s">
        <v>57</v>
      </c>
    </row>
    <row r="158" spans="3:5">
      <c r="C158" s="11">
        <f>0/9</f>
        <v>0</v>
      </c>
      <c r="D158" t="s">
        <v>58</v>
      </c>
    </row>
    <row r="159" spans="3:5">
      <c r="C159" s="11">
        <f>4/10</f>
        <v>0.4</v>
      </c>
      <c r="D159" t="s">
        <v>67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2:J161"/>
  <sheetViews>
    <sheetView topLeftCell="A123" workbookViewId="0">
      <selection activeCell="E99" sqref="E99"/>
    </sheetView>
  </sheetViews>
  <sheetFormatPr defaultRowHeight="15"/>
  <cols>
    <col min="2" max="2" width="11.5703125" customWidth="1"/>
    <col min="3" max="3" width="23.140625" customWidth="1"/>
    <col min="5" max="5" width="22.42578125" customWidth="1"/>
    <col min="7" max="7" width="13.140625" customWidth="1"/>
    <col min="9" max="9" width="36.5703125" customWidth="1"/>
    <col min="10" max="10" width="12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473</v>
      </c>
      <c r="D3" s="1">
        <v>3</v>
      </c>
      <c r="E3" s="1">
        <v>29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473</v>
      </c>
      <c r="D5" s="1">
        <f>D3+D4</f>
        <v>3</v>
      </c>
      <c r="E5" s="1">
        <f>E3+E4</f>
        <v>502</v>
      </c>
      <c r="F5" s="1">
        <f>F3+F4</f>
        <v>1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275</v>
      </c>
      <c r="D9" s="1">
        <v>5</v>
      </c>
      <c r="E9" s="1">
        <v>182</v>
      </c>
      <c r="F9" s="1">
        <v>9</v>
      </c>
    </row>
    <row r="10" spans="2:10">
      <c r="B10" s="1" t="s">
        <v>31</v>
      </c>
      <c r="C10" s="1">
        <v>21</v>
      </c>
      <c r="D10" s="1">
        <v>1</v>
      </c>
      <c r="E10" s="1">
        <v>114</v>
      </c>
      <c r="F10" s="1">
        <v>2</v>
      </c>
    </row>
    <row r="11" spans="2:10">
      <c r="B11" s="1" t="s">
        <v>8</v>
      </c>
      <c r="C11" s="1">
        <f>C9+C10</f>
        <v>296</v>
      </c>
      <c r="D11" s="1">
        <f>D9+D10</f>
        <v>6</v>
      </c>
      <c r="E11" s="1">
        <f>E9+E10</f>
        <v>296</v>
      </c>
      <c r="F11" s="1">
        <f>F9+F10</f>
        <v>11</v>
      </c>
      <c r="I11" s="21" t="s">
        <v>6</v>
      </c>
      <c r="J11" s="17" t="s">
        <v>85</v>
      </c>
    </row>
    <row r="12" spans="2:10">
      <c r="I12" s="16" t="s">
        <v>86</v>
      </c>
      <c r="J12" s="18">
        <v>275</v>
      </c>
    </row>
    <row r="13" spans="2:10">
      <c r="I13" s="1" t="s">
        <v>87</v>
      </c>
      <c r="J13" s="19">
        <v>182</v>
      </c>
    </row>
    <row r="14" spans="2:10">
      <c r="B14" s="1"/>
      <c r="C14" s="1" t="s">
        <v>40</v>
      </c>
      <c r="D14" s="1" t="s">
        <v>1</v>
      </c>
      <c r="E14" s="1" t="s">
        <v>11</v>
      </c>
      <c r="F14" s="1" t="s">
        <v>1</v>
      </c>
      <c r="I14" s="16" t="s">
        <v>10</v>
      </c>
      <c r="J14" s="18">
        <v>132</v>
      </c>
    </row>
    <row r="15" spans="2:10">
      <c r="B15" s="5" t="s">
        <v>8</v>
      </c>
      <c r="C15" s="5">
        <v>88</v>
      </c>
      <c r="D15" s="5">
        <v>0</v>
      </c>
      <c r="E15" s="5">
        <v>44</v>
      </c>
      <c r="F15" s="5">
        <v>0</v>
      </c>
      <c r="I15" s="1" t="s">
        <v>88</v>
      </c>
      <c r="J15" s="19">
        <v>125</v>
      </c>
    </row>
    <row r="16" spans="2:10">
      <c r="B16" s="1" t="s">
        <v>89</v>
      </c>
      <c r="C16" s="1">
        <v>83</v>
      </c>
      <c r="D16" s="1"/>
      <c r="E16" s="1">
        <v>43</v>
      </c>
      <c r="F16" s="1"/>
      <c r="I16" s="16" t="s">
        <v>90</v>
      </c>
      <c r="J16" s="18">
        <v>126</v>
      </c>
    </row>
    <row r="17" spans="2:10">
      <c r="I17" s="1" t="s">
        <v>91</v>
      </c>
      <c r="J17" s="19">
        <v>115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0</v>
      </c>
      <c r="D19" s="1">
        <v>0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3</v>
      </c>
      <c r="D21" s="1">
        <v>0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22</v>
      </c>
      <c r="D28" s="1">
        <v>0</v>
      </c>
      <c r="E28" s="1">
        <v>22</v>
      </c>
      <c r="F28" s="1">
        <v>1</v>
      </c>
    </row>
    <row r="29" spans="2:10">
      <c r="B29" s="1" t="s">
        <v>7</v>
      </c>
      <c r="C29" s="1">
        <v>20</v>
      </c>
      <c r="D29" s="1">
        <v>0</v>
      </c>
      <c r="E29" s="1">
        <v>21</v>
      </c>
      <c r="F29" s="1">
        <v>0</v>
      </c>
    </row>
    <row r="30" spans="2:10">
      <c r="B30" s="1" t="s">
        <v>8</v>
      </c>
      <c r="C30" s="1">
        <f>C28+C29</f>
        <v>42</v>
      </c>
      <c r="D30" s="1">
        <f>D28+D29</f>
        <v>0</v>
      </c>
      <c r="E30" s="1">
        <f>E28+E29</f>
        <v>43</v>
      </c>
      <c r="F30" s="1">
        <f>F28+F29</f>
        <v>1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49</v>
      </c>
      <c r="D34" s="1">
        <v>1</v>
      </c>
      <c r="E34" s="1">
        <v>35</v>
      </c>
      <c r="F34" s="1">
        <v>1</v>
      </c>
    </row>
    <row r="35" spans="2:6">
      <c r="B35" s="1" t="s">
        <v>7</v>
      </c>
      <c r="C35" s="1">
        <v>24</v>
      </c>
      <c r="D35" s="1">
        <v>0</v>
      </c>
      <c r="E35" s="1">
        <v>14</v>
      </c>
      <c r="F35" s="1">
        <v>0</v>
      </c>
    </row>
    <row r="36" spans="2:6">
      <c r="B36" s="1" t="s">
        <v>8</v>
      </c>
      <c r="C36" s="1">
        <f>C34+C35</f>
        <v>73</v>
      </c>
      <c r="D36" s="1">
        <f>D34+D35</f>
        <v>1</v>
      </c>
      <c r="E36" s="1">
        <f>E34+E35</f>
        <v>49</v>
      </c>
      <c r="F36" s="1">
        <f>F34+F35</f>
        <v>1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154</v>
      </c>
      <c r="E41" s="1">
        <v>2</v>
      </c>
    </row>
    <row r="42" spans="2:6">
      <c r="C42" s="1" t="s">
        <v>26</v>
      </c>
      <c r="D42" s="1">
        <v>32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259</v>
      </c>
      <c r="E45" s="1">
        <v>0</v>
      </c>
    </row>
    <row r="46" spans="2:6">
      <c r="C46" s="1" t="s">
        <v>95</v>
      </c>
      <c r="D46" s="1">
        <v>2</v>
      </c>
      <c r="E46" s="1">
        <v>1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3</v>
      </c>
      <c r="E50" s="1">
        <v>0</v>
      </c>
    </row>
    <row r="51" spans="2:6">
      <c r="C51" s="1" t="s">
        <v>8</v>
      </c>
      <c r="D51" s="1">
        <f>SUM(D41,D42,D43,D44,D45,D46,D47,D48,D49,D50)</f>
        <v>471</v>
      </c>
      <c r="E51" s="1">
        <f>E41+E42+E43+E44+E45+E46+E47+E48+E49+E50</f>
        <v>3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100" spans="2:4">
      <c r="B100" s="9" t="s">
        <v>70</v>
      </c>
      <c r="C100" s="9" t="s">
        <v>32</v>
      </c>
      <c r="D100" s="9" t="s">
        <v>33</v>
      </c>
    </row>
    <row r="101" spans="2:4">
      <c r="B101" s="13">
        <v>42737</v>
      </c>
      <c r="C101">
        <v>1</v>
      </c>
      <c r="D101">
        <v>1</v>
      </c>
    </row>
    <row r="102" spans="2:4">
      <c r="B102" s="13">
        <v>42744</v>
      </c>
      <c r="C102">
        <v>2</v>
      </c>
      <c r="D102">
        <v>10</v>
      </c>
    </row>
    <row r="103" spans="2:4">
      <c r="B103" s="13">
        <v>42751</v>
      </c>
      <c r="C103">
        <v>3</v>
      </c>
      <c r="D103">
        <v>20</v>
      </c>
    </row>
    <row r="104" spans="2:4">
      <c r="B104" s="13">
        <v>42758</v>
      </c>
      <c r="C104">
        <v>4</v>
      </c>
      <c r="D104">
        <v>31</v>
      </c>
    </row>
    <row r="105" spans="2:4">
      <c r="B105" s="13">
        <v>42765</v>
      </c>
      <c r="C105">
        <v>5</v>
      </c>
      <c r="D105">
        <v>43</v>
      </c>
    </row>
    <row r="106" spans="2:4">
      <c r="B106" s="13">
        <v>42772</v>
      </c>
      <c r="C106">
        <v>6</v>
      </c>
      <c r="D106">
        <v>56</v>
      </c>
    </row>
    <row r="107" spans="2:4">
      <c r="B107" s="13">
        <v>42779</v>
      </c>
      <c r="C107">
        <v>7</v>
      </c>
      <c r="D107">
        <v>63</v>
      </c>
    </row>
    <row r="108" spans="2:4">
      <c r="B108" s="13">
        <v>42786</v>
      </c>
      <c r="C108">
        <v>8</v>
      </c>
      <c r="D108">
        <v>70</v>
      </c>
    </row>
    <row r="109" spans="2:4">
      <c r="B109" s="13">
        <v>42793</v>
      </c>
      <c r="C109">
        <v>9</v>
      </c>
      <c r="D109">
        <v>84</v>
      </c>
    </row>
    <row r="110" spans="2:4">
      <c r="B110" s="13">
        <v>42800</v>
      </c>
      <c r="C110">
        <v>10</v>
      </c>
      <c r="D110">
        <v>100</v>
      </c>
    </row>
    <row r="111" spans="2:4">
      <c r="B111" s="13">
        <v>42807</v>
      </c>
      <c r="C111">
        <v>11</v>
      </c>
      <c r="D111">
        <v>114</v>
      </c>
    </row>
    <row r="112" spans="2:4">
      <c r="B112" s="13">
        <v>42814</v>
      </c>
      <c r="C112">
        <v>12</v>
      </c>
      <c r="D112">
        <v>131</v>
      </c>
    </row>
    <row r="113" spans="2:4">
      <c r="B113" s="13">
        <v>42821</v>
      </c>
      <c r="C113">
        <v>13</v>
      </c>
      <c r="D113">
        <v>145</v>
      </c>
    </row>
    <row r="114" spans="2:4">
      <c r="B114" s="13">
        <v>42828</v>
      </c>
      <c r="C114">
        <v>14</v>
      </c>
      <c r="D114">
        <v>154</v>
      </c>
    </row>
    <row r="115" spans="2:4">
      <c r="B115" s="13">
        <v>42835</v>
      </c>
      <c r="C115">
        <v>15</v>
      </c>
      <c r="D115">
        <v>166</v>
      </c>
    </row>
    <row r="116" spans="2:4">
      <c r="B116" s="13">
        <v>42842</v>
      </c>
      <c r="C116">
        <v>16</v>
      </c>
      <c r="D116">
        <v>185</v>
      </c>
    </row>
    <row r="117" spans="2:4">
      <c r="B117" s="13">
        <v>42849</v>
      </c>
      <c r="C117">
        <v>17</v>
      </c>
      <c r="D117">
        <v>189</v>
      </c>
    </row>
    <row r="118" spans="2:4">
      <c r="B118" s="13">
        <v>42856</v>
      </c>
      <c r="C118">
        <v>18</v>
      </c>
      <c r="D118">
        <v>199</v>
      </c>
    </row>
    <row r="119" spans="2:4">
      <c r="B119" s="13">
        <v>42863</v>
      </c>
      <c r="C119">
        <v>19</v>
      </c>
      <c r="D119">
        <v>217</v>
      </c>
    </row>
    <row r="120" spans="2:4">
      <c r="B120" s="13">
        <v>42870</v>
      </c>
      <c r="C120">
        <v>20</v>
      </c>
      <c r="D120">
        <v>233</v>
      </c>
    </row>
    <row r="121" spans="2:4">
      <c r="B121" s="13">
        <v>42877</v>
      </c>
      <c r="C121">
        <v>21</v>
      </c>
      <c r="D121">
        <v>239</v>
      </c>
    </row>
    <row r="122" spans="2:4">
      <c r="B122" s="13">
        <v>42884</v>
      </c>
      <c r="C122">
        <v>22</v>
      </c>
      <c r="D122">
        <v>244</v>
      </c>
    </row>
    <row r="123" spans="2:4">
      <c r="B123" s="13">
        <v>42891</v>
      </c>
      <c r="C123">
        <v>23</v>
      </c>
      <c r="D123">
        <v>260</v>
      </c>
    </row>
    <row r="124" spans="2:4">
      <c r="B124" s="13">
        <v>42898</v>
      </c>
      <c r="C124">
        <v>24</v>
      </c>
      <c r="D124">
        <v>276</v>
      </c>
    </row>
    <row r="125" spans="2:4">
      <c r="B125" s="13">
        <v>42905</v>
      </c>
      <c r="C125">
        <v>25</v>
      </c>
      <c r="D125">
        <v>286</v>
      </c>
    </row>
    <row r="126" spans="2:4">
      <c r="B126" s="13">
        <v>42912</v>
      </c>
      <c r="C126">
        <v>26</v>
      </c>
      <c r="D126">
        <v>299</v>
      </c>
    </row>
    <row r="127" spans="2:4">
      <c r="B127" s="13">
        <v>42919</v>
      </c>
      <c r="C127">
        <v>27</v>
      </c>
      <c r="D127">
        <v>303</v>
      </c>
    </row>
    <row r="128" spans="2:4">
      <c r="B128" s="13">
        <v>42926</v>
      </c>
      <c r="C128">
        <v>28</v>
      </c>
      <c r="D128">
        <v>316</v>
      </c>
    </row>
    <row r="129" spans="2:5">
      <c r="B129" s="13">
        <v>42933</v>
      </c>
      <c r="C129">
        <v>29</v>
      </c>
      <c r="D129">
        <v>322</v>
      </c>
    </row>
    <row r="130" spans="2:5">
      <c r="B130" s="13">
        <v>42940</v>
      </c>
      <c r="C130">
        <v>30</v>
      </c>
      <c r="D130">
        <v>330</v>
      </c>
    </row>
    <row r="131" spans="2:5">
      <c r="B131" s="13">
        <v>42947</v>
      </c>
      <c r="C131">
        <v>31</v>
      </c>
      <c r="D131">
        <v>335</v>
      </c>
    </row>
    <row r="132" spans="2:5">
      <c r="B132" s="13">
        <v>42954</v>
      </c>
      <c r="C132">
        <v>32</v>
      </c>
      <c r="D132">
        <v>348</v>
      </c>
    </row>
    <row r="133" spans="2:5">
      <c r="B133" s="13">
        <v>42961</v>
      </c>
      <c r="C133">
        <v>33</v>
      </c>
      <c r="D133">
        <v>367</v>
      </c>
    </row>
    <row r="134" spans="2:5">
      <c r="B134" s="13">
        <v>42968</v>
      </c>
      <c r="C134">
        <v>34</v>
      </c>
      <c r="D134">
        <v>392</v>
      </c>
    </row>
    <row r="135" spans="2:5">
      <c r="B135" s="13">
        <v>42975</v>
      </c>
      <c r="C135">
        <v>35</v>
      </c>
      <c r="D135">
        <v>402</v>
      </c>
    </row>
    <row r="136" spans="2:5">
      <c r="B136" s="13">
        <v>42982</v>
      </c>
      <c r="C136">
        <v>36</v>
      </c>
      <c r="D136">
        <v>410</v>
      </c>
      <c r="E136" t="s">
        <v>79</v>
      </c>
    </row>
    <row r="137" spans="2:5">
      <c r="B137" s="13">
        <v>42989</v>
      </c>
      <c r="C137">
        <v>37</v>
      </c>
      <c r="D137">
        <v>415</v>
      </c>
      <c r="E137" t="s">
        <v>80</v>
      </c>
    </row>
    <row r="138" spans="2:5">
      <c r="B138" s="13">
        <v>42996</v>
      </c>
      <c r="C138">
        <v>38</v>
      </c>
      <c r="D138">
        <v>438</v>
      </c>
    </row>
    <row r="139" spans="2:5">
      <c r="B139" s="13">
        <v>43003</v>
      </c>
      <c r="C139">
        <v>39</v>
      </c>
      <c r="D139">
        <v>460</v>
      </c>
      <c r="E139" t="s">
        <v>84</v>
      </c>
    </row>
    <row r="140" spans="2:5">
      <c r="B140" s="13">
        <v>43010</v>
      </c>
      <c r="C140">
        <v>40</v>
      </c>
      <c r="D140">
        <v>478</v>
      </c>
    </row>
    <row r="141" spans="2:5">
      <c r="B141" s="13">
        <v>43017</v>
      </c>
      <c r="C141">
        <v>41</v>
      </c>
      <c r="D141">
        <v>486</v>
      </c>
    </row>
    <row r="142" spans="2:5">
      <c r="B142" s="13">
        <v>43024</v>
      </c>
      <c r="C142">
        <v>42</v>
      </c>
      <c r="D142">
        <v>497</v>
      </c>
    </row>
    <row r="143" spans="2:5">
      <c r="B143" s="13">
        <v>43031</v>
      </c>
      <c r="C143">
        <v>43</v>
      </c>
      <c r="D143">
        <v>501</v>
      </c>
    </row>
    <row r="144" spans="2:5">
      <c r="B144" s="13"/>
    </row>
    <row r="146" spans="3:8">
      <c r="C146" s="10" t="s">
        <v>60</v>
      </c>
      <c r="D146" s="10"/>
      <c r="E146" s="10"/>
      <c r="F146" s="10"/>
      <c r="G146" s="10"/>
      <c r="H146" s="10"/>
    </row>
    <row r="147" spans="3:8">
      <c r="C147" s="11" t="s">
        <v>6</v>
      </c>
      <c r="D147" t="s">
        <v>52</v>
      </c>
      <c r="E147" t="s">
        <v>94</v>
      </c>
    </row>
    <row r="148" spans="3:8">
      <c r="C148" s="11">
        <f>0/7</f>
        <v>0</v>
      </c>
      <c r="D148" t="s">
        <v>53</v>
      </c>
    </row>
    <row r="149" spans="3:8">
      <c r="C149" s="11" t="s">
        <v>6</v>
      </c>
      <c r="D149" t="s">
        <v>54</v>
      </c>
      <c r="E149" t="s">
        <v>94</v>
      </c>
    </row>
    <row r="150" spans="3:8">
      <c r="C150" s="11">
        <f>1/13</f>
        <v>7.6923076923076927E-2</v>
      </c>
      <c r="D150" t="s">
        <v>56</v>
      </c>
    </row>
    <row r="151" spans="3:8">
      <c r="C151" s="11">
        <f>0/6</f>
        <v>0</v>
      </c>
      <c r="D151" t="s">
        <v>57</v>
      </c>
    </row>
    <row r="152" spans="3:8">
      <c r="C152" s="11">
        <f>0/7</f>
        <v>0</v>
      </c>
      <c r="D152" t="s">
        <v>58</v>
      </c>
    </row>
    <row r="154" spans="3:8">
      <c r="C154" s="10" t="s">
        <v>62</v>
      </c>
    </row>
    <row r="155" spans="3:8">
      <c r="C155" s="11" t="s">
        <v>6</v>
      </c>
      <c r="D155" t="s">
        <v>52</v>
      </c>
      <c r="E155" t="s">
        <v>94</v>
      </c>
    </row>
    <row r="156" spans="3:8">
      <c r="C156" s="11">
        <f>0/4</f>
        <v>0</v>
      </c>
      <c r="D156" t="s">
        <v>53</v>
      </c>
    </row>
    <row r="157" spans="3:8">
      <c r="C157" s="11" t="s">
        <v>6</v>
      </c>
      <c r="D157" t="s">
        <v>54</v>
      </c>
      <c r="E157" t="s">
        <v>94</v>
      </c>
    </row>
    <row r="158" spans="3:8">
      <c r="C158" s="11">
        <f>1/4</f>
        <v>0.25</v>
      </c>
      <c r="D158" t="s">
        <v>56</v>
      </c>
    </row>
    <row r="159" spans="3:8">
      <c r="C159" s="11">
        <f>0/4</f>
        <v>0</v>
      </c>
      <c r="D159" t="s">
        <v>57</v>
      </c>
    </row>
    <row r="160" spans="3:8">
      <c r="C160" s="11">
        <f>0/4</f>
        <v>0</v>
      </c>
      <c r="D160" t="s">
        <v>58</v>
      </c>
    </row>
    <row r="161" spans="3:4">
      <c r="C161" s="11">
        <f>3/4</f>
        <v>0.75</v>
      </c>
      <c r="D161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B2:J163"/>
  <sheetViews>
    <sheetView topLeftCell="A132" workbookViewId="0">
      <selection activeCell="D146" sqref="D146"/>
    </sheetView>
  </sheetViews>
  <sheetFormatPr defaultRowHeight="15"/>
  <cols>
    <col min="2" max="2" width="11.140625" customWidth="1"/>
    <col min="3" max="3" width="23.85546875" customWidth="1"/>
    <col min="5" max="5" width="22.42578125" customWidth="1"/>
    <col min="7" max="7" width="12.28515625" customWidth="1"/>
    <col min="8" max="8" width="10.5703125" customWidth="1"/>
    <col min="9" max="9" width="37.42578125" customWidth="1"/>
    <col min="10" max="10" width="11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478</v>
      </c>
      <c r="D3" s="1">
        <v>5</v>
      </c>
      <c r="E3" s="1">
        <v>29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478</v>
      </c>
      <c r="D5" s="1">
        <f>D3+D4</f>
        <v>5</v>
      </c>
      <c r="E5" s="1">
        <f>E3+E4</f>
        <v>502</v>
      </c>
      <c r="F5" s="1">
        <f>F3+F4</f>
        <v>0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276</v>
      </c>
      <c r="D9" s="1">
        <v>1</v>
      </c>
      <c r="E9" s="1">
        <v>187</v>
      </c>
      <c r="F9" s="1">
        <v>5</v>
      </c>
    </row>
    <row r="10" spans="2:10">
      <c r="B10" s="1" t="s">
        <v>31</v>
      </c>
      <c r="C10" s="1">
        <v>21</v>
      </c>
      <c r="D10" s="1">
        <v>0</v>
      </c>
      <c r="E10" s="1">
        <v>110</v>
      </c>
      <c r="F10" s="1">
        <v>-4</v>
      </c>
    </row>
    <row r="11" spans="2:10">
      <c r="B11" s="1" t="s">
        <v>8</v>
      </c>
      <c r="C11" s="1">
        <f>C9+C10</f>
        <v>297</v>
      </c>
      <c r="D11" s="1">
        <f>D9+D10</f>
        <v>1</v>
      </c>
      <c r="E11" s="1">
        <f>E9+E10</f>
        <v>297</v>
      </c>
      <c r="F11" s="1">
        <f>F9+F10</f>
        <v>1</v>
      </c>
      <c r="I11" s="21" t="s">
        <v>6</v>
      </c>
      <c r="J11" s="17" t="s">
        <v>85</v>
      </c>
    </row>
    <row r="12" spans="2:10">
      <c r="I12" s="16" t="s">
        <v>86</v>
      </c>
      <c r="J12" s="18">
        <v>276</v>
      </c>
    </row>
    <row r="13" spans="2:10">
      <c r="I13" s="1" t="s">
        <v>87</v>
      </c>
      <c r="J13" s="19">
        <v>187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1" t="s">
        <v>1</v>
      </c>
      <c r="I14" s="22" t="s">
        <v>10</v>
      </c>
      <c r="J14" s="18">
        <v>132</v>
      </c>
    </row>
    <row r="15" spans="2:10">
      <c r="B15" s="5" t="s">
        <v>8</v>
      </c>
      <c r="C15" s="5">
        <v>88</v>
      </c>
      <c r="D15" s="5">
        <v>0</v>
      </c>
      <c r="E15" s="5">
        <v>44</v>
      </c>
      <c r="F15" s="3">
        <v>0</v>
      </c>
      <c r="G15" s="1">
        <v>14</v>
      </c>
      <c r="H15" s="1">
        <v>6</v>
      </c>
      <c r="I15" s="4" t="s">
        <v>88</v>
      </c>
      <c r="J15" s="19">
        <v>125</v>
      </c>
    </row>
    <row r="16" spans="2:10">
      <c r="B16" s="1" t="s">
        <v>89</v>
      </c>
      <c r="C16" s="1">
        <v>83</v>
      </c>
      <c r="D16" s="1"/>
      <c r="E16" s="1">
        <v>43</v>
      </c>
      <c r="F16" s="2"/>
      <c r="G16" s="1">
        <v>14</v>
      </c>
      <c r="H16" s="1"/>
      <c r="I16" s="22" t="s">
        <v>90</v>
      </c>
      <c r="J16" s="18">
        <v>126</v>
      </c>
    </row>
    <row r="17" spans="2:10">
      <c r="I17" s="1" t="s">
        <v>91</v>
      </c>
      <c r="J17" s="19">
        <v>115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0</v>
      </c>
      <c r="D19" s="1">
        <v>0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9</v>
      </c>
      <c r="D21" s="1">
        <v>6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22</v>
      </c>
      <c r="D28" s="1">
        <v>0</v>
      </c>
      <c r="E28" s="1">
        <v>22</v>
      </c>
      <c r="F28" s="1">
        <v>1</v>
      </c>
    </row>
    <row r="29" spans="2:10">
      <c r="B29" s="1" t="s">
        <v>7</v>
      </c>
      <c r="C29" s="1">
        <v>20</v>
      </c>
      <c r="D29" s="1">
        <v>0</v>
      </c>
      <c r="E29" s="1">
        <v>21</v>
      </c>
      <c r="F29" s="1">
        <v>0</v>
      </c>
    </row>
    <row r="30" spans="2:10">
      <c r="B30" s="1" t="s">
        <v>8</v>
      </c>
      <c r="C30" s="1">
        <f>C28+C29</f>
        <v>42</v>
      </c>
      <c r="D30" s="1">
        <f>D28+D29</f>
        <v>0</v>
      </c>
      <c r="E30" s="1">
        <f>E28+E29</f>
        <v>43</v>
      </c>
      <c r="F30" s="1">
        <f>F28+F29</f>
        <v>1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49</v>
      </c>
      <c r="D34" s="1">
        <v>1</v>
      </c>
      <c r="E34" s="1">
        <v>35</v>
      </c>
      <c r="F34" s="1">
        <v>1</v>
      </c>
    </row>
    <row r="35" spans="2:6">
      <c r="B35" s="1" t="s">
        <v>7</v>
      </c>
      <c r="C35" s="1">
        <v>24</v>
      </c>
      <c r="D35" s="1">
        <v>0</v>
      </c>
      <c r="E35" s="1">
        <v>14</v>
      </c>
      <c r="F35" s="1">
        <v>0</v>
      </c>
    </row>
    <row r="36" spans="2:6">
      <c r="B36" s="1" t="s">
        <v>8</v>
      </c>
      <c r="C36" s="1">
        <f>C34+C35</f>
        <v>73</v>
      </c>
      <c r="D36" s="1">
        <f>D34+D35</f>
        <v>1</v>
      </c>
      <c r="E36" s="1">
        <f>E34+E35</f>
        <v>49</v>
      </c>
      <c r="F36" s="1">
        <f>F34+F35</f>
        <v>1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157</v>
      </c>
      <c r="E41" s="1">
        <v>3</v>
      </c>
    </row>
    <row r="42" spans="2:6">
      <c r="C42" s="1" t="s">
        <v>26</v>
      </c>
      <c r="D42" s="1">
        <v>33</v>
      </c>
      <c r="E42" s="1">
        <v>1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259</v>
      </c>
      <c r="E45" s="1">
        <v>0</v>
      </c>
    </row>
    <row r="46" spans="2:6">
      <c r="C46" s="1" t="s">
        <v>95</v>
      </c>
      <c r="D46" s="1">
        <v>2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4</v>
      </c>
      <c r="E50" s="1">
        <v>1</v>
      </c>
    </row>
    <row r="51" spans="2:6">
      <c r="C51" s="1" t="s">
        <v>8</v>
      </c>
      <c r="D51" s="1">
        <f>SUM(D41,D42,D43,D44,D45,D46,D47,D48,D49,D50)</f>
        <v>476</v>
      </c>
      <c r="E51" s="1">
        <f>E41+E42+E43+E44+E45+E46+E47+E48+E49+E50</f>
        <v>5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98" spans="2:4">
      <c r="B98" s="13">
        <v>43038</v>
      </c>
      <c r="C98">
        <v>44</v>
      </c>
      <c r="D98">
        <v>5</v>
      </c>
    </row>
    <row r="101" spans="2:4">
      <c r="B101" s="9" t="s">
        <v>70</v>
      </c>
      <c r="C101" s="9" t="s">
        <v>32</v>
      </c>
      <c r="D101" s="9" t="s">
        <v>33</v>
      </c>
    </row>
    <row r="102" spans="2:4">
      <c r="B102" s="13">
        <v>42737</v>
      </c>
      <c r="C102">
        <v>1</v>
      </c>
      <c r="D102">
        <v>1</v>
      </c>
    </row>
    <row r="103" spans="2:4">
      <c r="B103" s="13">
        <v>42744</v>
      </c>
      <c r="C103">
        <v>2</v>
      </c>
      <c r="D103">
        <v>10</v>
      </c>
    </row>
    <row r="104" spans="2:4">
      <c r="B104" s="13">
        <v>42751</v>
      </c>
      <c r="C104">
        <v>3</v>
      </c>
      <c r="D104">
        <v>20</v>
      </c>
    </row>
    <row r="105" spans="2:4">
      <c r="B105" s="13">
        <v>42758</v>
      </c>
      <c r="C105">
        <v>4</v>
      </c>
      <c r="D105">
        <v>31</v>
      </c>
    </row>
    <row r="106" spans="2:4">
      <c r="B106" s="13">
        <v>42765</v>
      </c>
      <c r="C106">
        <v>5</v>
      </c>
      <c r="D106">
        <v>43</v>
      </c>
    </row>
    <row r="107" spans="2:4">
      <c r="B107" s="13">
        <v>42772</v>
      </c>
      <c r="C107">
        <v>6</v>
      </c>
      <c r="D107">
        <v>56</v>
      </c>
    </row>
    <row r="108" spans="2:4">
      <c r="B108" s="13">
        <v>42779</v>
      </c>
      <c r="C108">
        <v>7</v>
      </c>
      <c r="D108">
        <v>63</v>
      </c>
    </row>
    <row r="109" spans="2:4">
      <c r="B109" s="13">
        <v>42786</v>
      </c>
      <c r="C109">
        <v>8</v>
      </c>
      <c r="D109">
        <v>70</v>
      </c>
    </row>
    <row r="110" spans="2:4">
      <c r="B110" s="13">
        <v>42793</v>
      </c>
      <c r="C110">
        <v>9</v>
      </c>
      <c r="D110">
        <v>84</v>
      </c>
    </row>
    <row r="111" spans="2:4">
      <c r="B111" s="13">
        <v>42800</v>
      </c>
      <c r="C111">
        <v>10</v>
      </c>
      <c r="D111">
        <v>100</v>
      </c>
    </row>
    <row r="112" spans="2:4">
      <c r="B112" s="13">
        <v>42807</v>
      </c>
      <c r="C112">
        <v>11</v>
      </c>
      <c r="D112">
        <v>114</v>
      </c>
    </row>
    <row r="113" spans="2:4">
      <c r="B113" s="13">
        <v>42814</v>
      </c>
      <c r="C113">
        <v>12</v>
      </c>
      <c r="D113">
        <v>131</v>
      </c>
    </row>
    <row r="114" spans="2:4">
      <c r="B114" s="13">
        <v>42821</v>
      </c>
      <c r="C114">
        <v>13</v>
      </c>
      <c r="D114">
        <v>145</v>
      </c>
    </row>
    <row r="115" spans="2:4">
      <c r="B115" s="13">
        <v>42828</v>
      </c>
      <c r="C115">
        <v>14</v>
      </c>
      <c r="D115">
        <v>154</v>
      </c>
    </row>
    <row r="116" spans="2:4">
      <c r="B116" s="13">
        <v>42835</v>
      </c>
      <c r="C116">
        <v>15</v>
      </c>
      <c r="D116">
        <v>166</v>
      </c>
    </row>
    <row r="117" spans="2:4">
      <c r="B117" s="13">
        <v>42842</v>
      </c>
      <c r="C117">
        <v>16</v>
      </c>
      <c r="D117">
        <v>185</v>
      </c>
    </row>
    <row r="118" spans="2:4">
      <c r="B118" s="13">
        <v>42849</v>
      </c>
      <c r="C118">
        <v>17</v>
      </c>
      <c r="D118">
        <v>189</v>
      </c>
    </row>
    <row r="119" spans="2:4">
      <c r="B119" s="13">
        <v>42856</v>
      </c>
      <c r="C119">
        <v>18</v>
      </c>
      <c r="D119">
        <v>199</v>
      </c>
    </row>
    <row r="120" spans="2:4">
      <c r="B120" s="13">
        <v>42863</v>
      </c>
      <c r="C120">
        <v>19</v>
      </c>
      <c r="D120">
        <v>217</v>
      </c>
    </row>
    <row r="121" spans="2:4">
      <c r="B121" s="13">
        <v>42870</v>
      </c>
      <c r="C121">
        <v>20</v>
      </c>
      <c r="D121">
        <v>233</v>
      </c>
    </row>
    <row r="122" spans="2:4">
      <c r="B122" s="13">
        <v>42877</v>
      </c>
      <c r="C122">
        <v>21</v>
      </c>
      <c r="D122">
        <v>239</v>
      </c>
    </row>
    <row r="123" spans="2:4">
      <c r="B123" s="13">
        <v>42884</v>
      </c>
      <c r="C123">
        <v>22</v>
      </c>
      <c r="D123">
        <v>244</v>
      </c>
    </row>
    <row r="124" spans="2:4">
      <c r="B124" s="13">
        <v>42891</v>
      </c>
      <c r="C124">
        <v>23</v>
      </c>
      <c r="D124">
        <v>260</v>
      </c>
    </row>
    <row r="125" spans="2:4">
      <c r="B125" s="13">
        <v>42898</v>
      </c>
      <c r="C125">
        <v>24</v>
      </c>
      <c r="D125">
        <v>276</v>
      </c>
    </row>
    <row r="126" spans="2:4">
      <c r="B126" s="13">
        <v>42905</v>
      </c>
      <c r="C126">
        <v>25</v>
      </c>
      <c r="D126">
        <v>286</v>
      </c>
    </row>
    <row r="127" spans="2:4">
      <c r="B127" s="13">
        <v>42912</v>
      </c>
      <c r="C127">
        <v>26</v>
      </c>
      <c r="D127">
        <v>299</v>
      </c>
    </row>
    <row r="128" spans="2:4">
      <c r="B128" s="13">
        <v>42919</v>
      </c>
      <c r="C128">
        <v>27</v>
      </c>
      <c r="D128">
        <v>303</v>
      </c>
    </row>
    <row r="129" spans="2:5">
      <c r="B129" s="13">
        <v>42926</v>
      </c>
      <c r="C129">
        <v>28</v>
      </c>
      <c r="D129">
        <v>316</v>
      </c>
    </row>
    <row r="130" spans="2:5">
      <c r="B130" s="13">
        <v>42933</v>
      </c>
      <c r="C130">
        <v>29</v>
      </c>
      <c r="D130">
        <v>322</v>
      </c>
    </row>
    <row r="131" spans="2:5">
      <c r="B131" s="13">
        <v>42940</v>
      </c>
      <c r="C131">
        <v>30</v>
      </c>
      <c r="D131">
        <v>330</v>
      </c>
    </row>
    <row r="132" spans="2:5">
      <c r="B132" s="13">
        <v>42947</v>
      </c>
      <c r="C132">
        <v>31</v>
      </c>
      <c r="D132">
        <v>335</v>
      </c>
    </row>
    <row r="133" spans="2:5">
      <c r="B133" s="13">
        <v>42954</v>
      </c>
      <c r="C133">
        <v>32</v>
      </c>
      <c r="D133">
        <v>348</v>
      </c>
    </row>
    <row r="134" spans="2:5">
      <c r="B134" s="13">
        <v>42961</v>
      </c>
      <c r="C134">
        <v>33</v>
      </c>
      <c r="D134">
        <v>367</v>
      </c>
    </row>
    <row r="135" spans="2:5">
      <c r="B135" s="13">
        <v>42968</v>
      </c>
      <c r="C135">
        <v>34</v>
      </c>
      <c r="D135">
        <v>392</v>
      </c>
    </row>
    <row r="136" spans="2:5">
      <c r="B136" s="13">
        <v>42975</v>
      </c>
      <c r="C136">
        <v>35</v>
      </c>
      <c r="D136">
        <v>402</v>
      </c>
    </row>
    <row r="137" spans="2:5">
      <c r="B137" s="13">
        <v>42982</v>
      </c>
      <c r="C137">
        <v>36</v>
      </c>
      <c r="D137">
        <v>410</v>
      </c>
      <c r="E137" t="s">
        <v>79</v>
      </c>
    </row>
    <row r="138" spans="2:5">
      <c r="B138" s="13">
        <v>42989</v>
      </c>
      <c r="C138">
        <v>37</v>
      </c>
      <c r="D138">
        <v>415</v>
      </c>
      <c r="E138" t="s">
        <v>80</v>
      </c>
    </row>
    <row r="139" spans="2:5">
      <c r="B139" s="13">
        <v>42996</v>
      </c>
      <c r="C139">
        <v>38</v>
      </c>
      <c r="D139">
        <v>438</v>
      </c>
    </row>
    <row r="140" spans="2:5">
      <c r="B140" s="13">
        <v>43003</v>
      </c>
      <c r="C140">
        <v>39</v>
      </c>
      <c r="D140">
        <v>460</v>
      </c>
      <c r="E140" t="s">
        <v>84</v>
      </c>
    </row>
    <row r="141" spans="2:5">
      <c r="B141" s="13">
        <v>43010</v>
      </c>
      <c r="C141">
        <v>40</v>
      </c>
      <c r="D141">
        <v>478</v>
      </c>
    </row>
    <row r="142" spans="2:5">
      <c r="B142" s="13">
        <v>43017</v>
      </c>
      <c r="C142">
        <v>41</v>
      </c>
      <c r="D142">
        <v>486</v>
      </c>
    </row>
    <row r="143" spans="2:5">
      <c r="B143" s="13">
        <v>43024</v>
      </c>
      <c r="C143">
        <v>42</v>
      </c>
      <c r="D143">
        <v>497</v>
      </c>
    </row>
    <row r="144" spans="2:5">
      <c r="B144" s="13">
        <v>43031</v>
      </c>
      <c r="C144">
        <v>43</v>
      </c>
      <c r="D144">
        <v>501</v>
      </c>
    </row>
    <row r="145" spans="2:8">
      <c r="B145" s="13">
        <v>43038</v>
      </c>
      <c r="C145">
        <v>44</v>
      </c>
      <c r="D145">
        <v>506</v>
      </c>
    </row>
    <row r="146" spans="2:8">
      <c r="B146" s="13"/>
    </row>
    <row r="148" spans="2:8">
      <c r="C148" s="10" t="s">
        <v>60</v>
      </c>
      <c r="D148" s="10"/>
      <c r="E148" s="10"/>
      <c r="F148" s="10"/>
      <c r="G148" s="10"/>
      <c r="H148" s="10"/>
    </row>
    <row r="149" spans="2:8">
      <c r="C149" s="11" t="s">
        <v>6</v>
      </c>
      <c r="D149" t="s">
        <v>52</v>
      </c>
      <c r="E149" t="s">
        <v>94</v>
      </c>
    </row>
    <row r="150" spans="2:8">
      <c r="C150" s="11">
        <f>0/28</f>
        <v>0</v>
      </c>
      <c r="D150" t="s">
        <v>53</v>
      </c>
    </row>
    <row r="151" spans="2:8">
      <c r="C151" s="11">
        <f>0/6</f>
        <v>0</v>
      </c>
      <c r="D151" t="s">
        <v>54</v>
      </c>
    </row>
    <row r="152" spans="2:8">
      <c r="C152" s="11">
        <f>0/16</f>
        <v>0</v>
      </c>
      <c r="D152" t="s">
        <v>56</v>
      </c>
    </row>
    <row r="153" spans="2:8">
      <c r="C153" s="11">
        <f>0/4</f>
        <v>0</v>
      </c>
      <c r="D153" t="s">
        <v>57</v>
      </c>
    </row>
    <row r="154" spans="2:8">
      <c r="C154" s="11">
        <f>0/6</f>
        <v>0</v>
      </c>
      <c r="D154" t="s">
        <v>58</v>
      </c>
    </row>
    <row r="156" spans="2:8">
      <c r="C156" s="10" t="s">
        <v>62</v>
      </c>
    </row>
    <row r="157" spans="2:8">
      <c r="C157" s="11" t="s">
        <v>6</v>
      </c>
      <c r="D157" t="s">
        <v>52</v>
      </c>
      <c r="E157" t="s">
        <v>94</v>
      </c>
    </row>
    <row r="158" spans="2:8">
      <c r="C158" s="11">
        <f>0/5</f>
        <v>0</v>
      </c>
      <c r="D158" t="s">
        <v>53</v>
      </c>
    </row>
    <row r="159" spans="2:8">
      <c r="C159" s="11">
        <f>0/5</f>
        <v>0</v>
      </c>
      <c r="D159" t="s">
        <v>54</v>
      </c>
    </row>
    <row r="160" spans="2:8">
      <c r="C160" s="11">
        <f>0/5</f>
        <v>0</v>
      </c>
      <c r="D160" t="s">
        <v>56</v>
      </c>
    </row>
    <row r="161" spans="3:4">
      <c r="C161" s="11">
        <f>0/5</f>
        <v>0</v>
      </c>
      <c r="D161" t="s">
        <v>57</v>
      </c>
    </row>
    <row r="162" spans="3:4">
      <c r="C162" s="11">
        <f>0/5</f>
        <v>0</v>
      </c>
      <c r="D162" t="s">
        <v>58</v>
      </c>
    </row>
    <row r="163" spans="3:4">
      <c r="C163" s="11">
        <v>1</v>
      </c>
      <c r="D163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2:J165"/>
  <sheetViews>
    <sheetView topLeftCell="A139" workbookViewId="0">
      <selection activeCell="E148" sqref="E148"/>
    </sheetView>
  </sheetViews>
  <sheetFormatPr defaultRowHeight="15"/>
  <cols>
    <col min="2" max="2" width="11.5703125" customWidth="1"/>
    <col min="3" max="3" width="22.85546875" customWidth="1"/>
    <col min="5" max="5" width="22.140625" customWidth="1"/>
    <col min="7" max="7" width="13.140625" customWidth="1"/>
    <col min="9" max="9" width="36" customWidth="1"/>
    <col min="10" max="10" width="11.42578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484</v>
      </c>
      <c r="D3" s="1">
        <v>6</v>
      </c>
      <c r="E3" s="1">
        <v>31</v>
      </c>
      <c r="F3" s="1">
        <v>2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484</v>
      </c>
      <c r="D5" s="1">
        <f>D3+D4</f>
        <v>6</v>
      </c>
      <c r="E5" s="1">
        <f>E3+E4</f>
        <v>504</v>
      </c>
      <c r="F5" s="1">
        <v>2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278</v>
      </c>
      <c r="D9" s="1">
        <v>2</v>
      </c>
      <c r="E9" s="1">
        <v>192</v>
      </c>
      <c r="F9" s="1">
        <v>5</v>
      </c>
    </row>
    <row r="10" spans="2:10">
      <c r="B10" s="1" t="s">
        <v>31</v>
      </c>
      <c r="C10" s="1">
        <v>21</v>
      </c>
      <c r="D10" s="1">
        <v>0</v>
      </c>
      <c r="E10" s="1">
        <v>107</v>
      </c>
      <c r="F10" s="1">
        <v>-3</v>
      </c>
    </row>
    <row r="11" spans="2:10">
      <c r="B11" s="1" t="s">
        <v>8</v>
      </c>
      <c r="C11" s="1">
        <f>C9+C10</f>
        <v>299</v>
      </c>
      <c r="D11" s="1">
        <f>D9+D10</f>
        <v>2</v>
      </c>
      <c r="E11" s="1">
        <f>E9+E10</f>
        <v>299</v>
      </c>
      <c r="F11" s="1">
        <f>F9+F10</f>
        <v>2</v>
      </c>
      <c r="I11" s="21" t="s">
        <v>6</v>
      </c>
      <c r="J11" s="17" t="s">
        <v>85</v>
      </c>
    </row>
    <row r="12" spans="2:10">
      <c r="I12" s="16" t="s">
        <v>86</v>
      </c>
      <c r="J12" s="18">
        <v>278</v>
      </c>
    </row>
    <row r="13" spans="2:10">
      <c r="I13" s="1" t="s">
        <v>87</v>
      </c>
      <c r="J13" s="19">
        <v>192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1" t="s">
        <v>1</v>
      </c>
      <c r="I14" s="22" t="s">
        <v>10</v>
      </c>
      <c r="J14" s="18">
        <v>133</v>
      </c>
    </row>
    <row r="15" spans="2:10">
      <c r="B15" s="5" t="s">
        <v>8</v>
      </c>
      <c r="C15" s="5">
        <v>88</v>
      </c>
      <c r="D15" s="5">
        <v>0</v>
      </c>
      <c r="E15" s="5">
        <v>44</v>
      </c>
      <c r="F15" s="3">
        <v>1</v>
      </c>
      <c r="G15" s="1">
        <v>19</v>
      </c>
      <c r="H15" s="1">
        <v>5</v>
      </c>
      <c r="I15" s="4" t="s">
        <v>88</v>
      </c>
      <c r="J15" s="19">
        <v>127</v>
      </c>
    </row>
    <row r="16" spans="2:10">
      <c r="B16" s="1" t="s">
        <v>89</v>
      </c>
      <c r="C16" s="1">
        <v>83</v>
      </c>
      <c r="D16" s="1"/>
      <c r="E16" s="1">
        <v>43</v>
      </c>
      <c r="F16" s="2"/>
      <c r="G16" s="1">
        <v>19</v>
      </c>
      <c r="H16" s="1"/>
      <c r="I16" s="22" t="s">
        <v>90</v>
      </c>
      <c r="J16" s="18">
        <v>127</v>
      </c>
    </row>
    <row r="17" spans="2:10">
      <c r="I17" s="1" t="s">
        <v>91</v>
      </c>
      <c r="J17" s="19">
        <v>116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0</v>
      </c>
      <c r="D19" s="1">
        <v>0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10</v>
      </c>
      <c r="D21" s="1">
        <v>1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23</v>
      </c>
      <c r="D28" s="1">
        <v>1</v>
      </c>
      <c r="E28" s="1">
        <v>23</v>
      </c>
      <c r="F28" s="1">
        <v>1</v>
      </c>
    </row>
    <row r="29" spans="2:10">
      <c r="B29" s="1" t="s">
        <v>7</v>
      </c>
      <c r="C29" s="1">
        <v>21</v>
      </c>
      <c r="D29" s="1">
        <v>1</v>
      </c>
      <c r="E29" s="1">
        <v>21</v>
      </c>
      <c r="F29" s="1">
        <v>0</v>
      </c>
    </row>
    <row r="30" spans="2:10">
      <c r="B30" s="1" t="s">
        <v>8</v>
      </c>
      <c r="C30" s="1">
        <f>C28+C29</f>
        <v>44</v>
      </c>
      <c r="D30" s="1">
        <f>D28+D29</f>
        <v>2</v>
      </c>
      <c r="E30" s="1">
        <f>E28+E29</f>
        <v>44</v>
      </c>
      <c r="F30" s="1">
        <f>F28+F29</f>
        <v>1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49</v>
      </c>
      <c r="D34" s="1">
        <v>1</v>
      </c>
      <c r="E34" s="1">
        <v>35</v>
      </c>
      <c r="F34" s="1">
        <v>1</v>
      </c>
    </row>
    <row r="35" spans="2:6">
      <c r="B35" s="1" t="s">
        <v>7</v>
      </c>
      <c r="C35" s="1">
        <v>24</v>
      </c>
      <c r="D35" s="1">
        <v>0</v>
      </c>
      <c r="E35" s="1">
        <v>14</v>
      </c>
      <c r="F35" s="1">
        <v>0</v>
      </c>
    </row>
    <row r="36" spans="2:6">
      <c r="B36" s="1" t="s">
        <v>8</v>
      </c>
      <c r="C36" s="1">
        <f>C34+C35</f>
        <v>73</v>
      </c>
      <c r="D36" s="1">
        <f>D34+D35</f>
        <v>1</v>
      </c>
      <c r="E36" s="1">
        <f>E34+E35</f>
        <v>49</v>
      </c>
      <c r="F36" s="1">
        <f>F34+F35</f>
        <v>1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159</v>
      </c>
      <c r="E41" s="1">
        <v>2</v>
      </c>
    </row>
    <row r="42" spans="2:6">
      <c r="C42" s="1" t="s">
        <v>26</v>
      </c>
      <c r="D42" s="1">
        <v>33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265</v>
      </c>
      <c r="E45" s="1">
        <v>6</v>
      </c>
    </row>
    <row r="46" spans="2:6">
      <c r="C46" s="1" t="s">
        <v>95</v>
      </c>
      <c r="D46" s="1">
        <v>2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4</v>
      </c>
      <c r="E50" s="1">
        <v>0</v>
      </c>
    </row>
    <row r="51" spans="2:6">
      <c r="C51" s="1" t="s">
        <v>8</v>
      </c>
      <c r="D51" s="1">
        <f>SUM(D41,D42,D43,D44,D45,D46,D47,D48,D49,D50)</f>
        <v>484</v>
      </c>
      <c r="E51" s="1">
        <f>E41+E42+E43+E44+E45+E46+E47+E48+E49+E50</f>
        <v>8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98" spans="2:4">
      <c r="B98" s="13">
        <v>43038</v>
      </c>
      <c r="C98">
        <v>44</v>
      </c>
      <c r="D98">
        <v>5</v>
      </c>
    </row>
    <row r="99" spans="2:4">
      <c r="B99" s="13">
        <v>43045</v>
      </c>
      <c r="C99">
        <v>45</v>
      </c>
      <c r="D99">
        <v>8</v>
      </c>
    </row>
    <row r="102" spans="2:4">
      <c r="B102" s="9" t="s">
        <v>70</v>
      </c>
      <c r="C102" s="9" t="s">
        <v>32</v>
      </c>
      <c r="D102" s="9" t="s">
        <v>33</v>
      </c>
    </row>
    <row r="103" spans="2:4">
      <c r="B103" s="13">
        <v>42737</v>
      </c>
      <c r="C103">
        <v>1</v>
      </c>
      <c r="D103">
        <v>1</v>
      </c>
    </row>
    <row r="104" spans="2:4">
      <c r="B104" s="13">
        <v>42744</v>
      </c>
      <c r="C104">
        <v>2</v>
      </c>
      <c r="D104">
        <v>10</v>
      </c>
    </row>
    <row r="105" spans="2:4">
      <c r="B105" s="13">
        <v>42751</v>
      </c>
      <c r="C105">
        <v>3</v>
      </c>
      <c r="D105">
        <v>20</v>
      </c>
    </row>
    <row r="106" spans="2:4">
      <c r="B106" s="13">
        <v>42758</v>
      </c>
      <c r="C106">
        <v>4</v>
      </c>
      <c r="D106">
        <v>31</v>
      </c>
    </row>
    <row r="107" spans="2:4">
      <c r="B107" s="13">
        <v>42765</v>
      </c>
      <c r="C107">
        <v>5</v>
      </c>
      <c r="D107">
        <v>43</v>
      </c>
    </row>
    <row r="108" spans="2:4">
      <c r="B108" s="13">
        <v>42772</v>
      </c>
      <c r="C108">
        <v>6</v>
      </c>
      <c r="D108">
        <v>56</v>
      </c>
    </row>
    <row r="109" spans="2:4">
      <c r="B109" s="13">
        <v>42779</v>
      </c>
      <c r="C109">
        <v>7</v>
      </c>
      <c r="D109">
        <v>63</v>
      </c>
    </row>
    <row r="110" spans="2:4">
      <c r="B110" s="13">
        <v>42786</v>
      </c>
      <c r="C110">
        <v>8</v>
      </c>
      <c r="D110">
        <v>70</v>
      </c>
    </row>
    <row r="111" spans="2:4">
      <c r="B111" s="13">
        <v>42793</v>
      </c>
      <c r="C111">
        <v>9</v>
      </c>
      <c r="D111">
        <v>84</v>
      </c>
    </row>
    <row r="112" spans="2:4">
      <c r="B112" s="13">
        <v>42800</v>
      </c>
      <c r="C112">
        <v>10</v>
      </c>
      <c r="D112">
        <v>100</v>
      </c>
    </row>
    <row r="113" spans="2:4">
      <c r="B113" s="13">
        <v>42807</v>
      </c>
      <c r="C113">
        <v>11</v>
      </c>
      <c r="D113">
        <v>114</v>
      </c>
    </row>
    <row r="114" spans="2:4">
      <c r="B114" s="13">
        <v>42814</v>
      </c>
      <c r="C114">
        <v>12</v>
      </c>
      <c r="D114">
        <v>131</v>
      </c>
    </row>
    <row r="115" spans="2:4">
      <c r="B115" s="13">
        <v>42821</v>
      </c>
      <c r="C115">
        <v>13</v>
      </c>
      <c r="D115">
        <v>145</v>
      </c>
    </row>
    <row r="116" spans="2:4">
      <c r="B116" s="13">
        <v>42828</v>
      </c>
      <c r="C116">
        <v>14</v>
      </c>
      <c r="D116">
        <v>154</v>
      </c>
    </row>
    <row r="117" spans="2:4">
      <c r="B117" s="13">
        <v>42835</v>
      </c>
      <c r="C117">
        <v>15</v>
      </c>
      <c r="D117">
        <v>166</v>
      </c>
    </row>
    <row r="118" spans="2:4">
      <c r="B118" s="13">
        <v>42842</v>
      </c>
      <c r="C118">
        <v>16</v>
      </c>
      <c r="D118">
        <v>185</v>
      </c>
    </row>
    <row r="119" spans="2:4">
      <c r="B119" s="13">
        <v>42849</v>
      </c>
      <c r="C119">
        <v>17</v>
      </c>
      <c r="D119">
        <v>189</v>
      </c>
    </row>
    <row r="120" spans="2:4">
      <c r="B120" s="13">
        <v>42856</v>
      </c>
      <c r="C120">
        <v>18</v>
      </c>
      <c r="D120">
        <v>199</v>
      </c>
    </row>
    <row r="121" spans="2:4">
      <c r="B121" s="13">
        <v>42863</v>
      </c>
      <c r="C121">
        <v>19</v>
      </c>
      <c r="D121">
        <v>217</v>
      </c>
    </row>
    <row r="122" spans="2:4">
      <c r="B122" s="13">
        <v>42870</v>
      </c>
      <c r="C122">
        <v>20</v>
      </c>
      <c r="D122">
        <v>233</v>
      </c>
    </row>
    <row r="123" spans="2:4">
      <c r="B123" s="13">
        <v>42877</v>
      </c>
      <c r="C123">
        <v>21</v>
      </c>
      <c r="D123">
        <v>239</v>
      </c>
    </row>
    <row r="124" spans="2:4">
      <c r="B124" s="13">
        <v>42884</v>
      </c>
      <c r="C124">
        <v>22</v>
      </c>
      <c r="D124">
        <v>244</v>
      </c>
    </row>
    <row r="125" spans="2:4">
      <c r="B125" s="13">
        <v>42891</v>
      </c>
      <c r="C125">
        <v>23</v>
      </c>
      <c r="D125">
        <v>260</v>
      </c>
    </row>
    <row r="126" spans="2:4">
      <c r="B126" s="13">
        <v>42898</v>
      </c>
      <c r="C126">
        <v>24</v>
      </c>
      <c r="D126">
        <v>276</v>
      </c>
    </row>
    <row r="127" spans="2:4">
      <c r="B127" s="13">
        <v>42905</v>
      </c>
      <c r="C127">
        <v>25</v>
      </c>
      <c r="D127">
        <v>286</v>
      </c>
    </row>
    <row r="128" spans="2:4">
      <c r="B128" s="13">
        <v>42912</v>
      </c>
      <c r="C128">
        <v>26</v>
      </c>
      <c r="D128">
        <v>299</v>
      </c>
    </row>
    <row r="129" spans="2:5">
      <c r="B129" s="13">
        <v>42919</v>
      </c>
      <c r="C129">
        <v>27</v>
      </c>
      <c r="D129">
        <v>303</v>
      </c>
    </row>
    <row r="130" spans="2:5">
      <c r="B130" s="13">
        <v>42926</v>
      </c>
      <c r="C130">
        <v>28</v>
      </c>
      <c r="D130">
        <v>316</v>
      </c>
    </row>
    <row r="131" spans="2:5">
      <c r="B131" s="13">
        <v>42933</v>
      </c>
      <c r="C131">
        <v>29</v>
      </c>
      <c r="D131">
        <v>322</v>
      </c>
    </row>
    <row r="132" spans="2:5">
      <c r="B132" s="13">
        <v>42940</v>
      </c>
      <c r="C132">
        <v>30</v>
      </c>
      <c r="D132">
        <v>330</v>
      </c>
    </row>
    <row r="133" spans="2:5">
      <c r="B133" s="13">
        <v>42947</v>
      </c>
      <c r="C133">
        <v>31</v>
      </c>
      <c r="D133">
        <v>335</v>
      </c>
    </row>
    <row r="134" spans="2:5">
      <c r="B134" s="13">
        <v>42954</v>
      </c>
      <c r="C134">
        <v>32</v>
      </c>
      <c r="D134">
        <v>348</v>
      </c>
    </row>
    <row r="135" spans="2:5">
      <c r="B135" s="13">
        <v>42961</v>
      </c>
      <c r="C135">
        <v>33</v>
      </c>
      <c r="D135">
        <v>367</v>
      </c>
    </row>
    <row r="136" spans="2:5">
      <c r="B136" s="13">
        <v>42968</v>
      </c>
      <c r="C136">
        <v>34</v>
      </c>
      <c r="D136">
        <v>392</v>
      </c>
    </row>
    <row r="137" spans="2:5">
      <c r="B137" s="13">
        <v>42975</v>
      </c>
      <c r="C137">
        <v>35</v>
      </c>
      <c r="D137">
        <v>402</v>
      </c>
    </row>
    <row r="138" spans="2:5">
      <c r="B138" s="13">
        <v>42982</v>
      </c>
      <c r="C138">
        <v>36</v>
      </c>
      <c r="D138">
        <v>410</v>
      </c>
      <c r="E138" t="s">
        <v>79</v>
      </c>
    </row>
    <row r="139" spans="2:5">
      <c r="B139" s="13">
        <v>42989</v>
      </c>
      <c r="C139">
        <v>37</v>
      </c>
      <c r="D139">
        <v>415</v>
      </c>
      <c r="E139" t="s">
        <v>80</v>
      </c>
    </row>
    <row r="140" spans="2:5">
      <c r="B140" s="13">
        <v>42996</v>
      </c>
      <c r="C140">
        <v>38</v>
      </c>
      <c r="D140">
        <v>438</v>
      </c>
    </row>
    <row r="141" spans="2:5">
      <c r="B141" s="13">
        <v>43003</v>
      </c>
      <c r="C141">
        <v>39</v>
      </c>
      <c r="D141">
        <v>460</v>
      </c>
      <c r="E141" t="s">
        <v>84</v>
      </c>
    </row>
    <row r="142" spans="2:5">
      <c r="B142" s="13">
        <v>43010</v>
      </c>
      <c r="C142">
        <v>40</v>
      </c>
      <c r="D142">
        <v>478</v>
      </c>
    </row>
    <row r="143" spans="2:5">
      <c r="B143" s="13">
        <v>43017</v>
      </c>
      <c r="C143">
        <v>41</v>
      </c>
      <c r="D143">
        <v>486</v>
      </c>
    </row>
    <row r="144" spans="2:5">
      <c r="B144" s="13">
        <v>43024</v>
      </c>
      <c r="C144">
        <v>42</v>
      </c>
      <c r="D144">
        <v>497</v>
      </c>
    </row>
    <row r="145" spans="2:8">
      <c r="B145" s="13">
        <v>43031</v>
      </c>
      <c r="C145">
        <v>43</v>
      </c>
      <c r="D145">
        <v>501</v>
      </c>
    </row>
    <row r="146" spans="2:8">
      <c r="B146" s="13">
        <v>43038</v>
      </c>
      <c r="C146">
        <v>44</v>
      </c>
      <c r="D146">
        <v>506</v>
      </c>
    </row>
    <row r="147" spans="2:8">
      <c r="B147" s="13">
        <v>43045</v>
      </c>
      <c r="C147">
        <v>45</v>
      </c>
      <c r="D147">
        <v>514</v>
      </c>
      <c r="E147" t="s">
        <v>98</v>
      </c>
    </row>
    <row r="148" spans="2:8">
      <c r="B148" s="13"/>
    </row>
    <row r="150" spans="2:8">
      <c r="C150" s="10" t="s">
        <v>60</v>
      </c>
      <c r="D150" s="10"/>
      <c r="E150" s="10"/>
      <c r="F150" s="10"/>
      <c r="G150" s="10"/>
      <c r="H150" s="10"/>
    </row>
    <row r="151" spans="2:8">
      <c r="C151" s="11">
        <v>0.14000000000000001</v>
      </c>
      <c r="D151" t="s">
        <v>52</v>
      </c>
    </row>
    <row r="152" spans="2:8">
      <c r="C152" s="11">
        <v>0.21</v>
      </c>
      <c r="D152" t="s">
        <v>53</v>
      </c>
    </row>
    <row r="153" spans="2:8">
      <c r="C153" s="11">
        <v>0</v>
      </c>
      <c r="D153" t="s">
        <v>54</v>
      </c>
    </row>
    <row r="154" spans="2:8">
      <c r="C154" s="11">
        <v>0.03</v>
      </c>
      <c r="D154" t="s">
        <v>56</v>
      </c>
    </row>
    <row r="155" spans="2:8">
      <c r="C155" s="11">
        <v>0</v>
      </c>
      <c r="D155" t="s">
        <v>57</v>
      </c>
    </row>
    <row r="156" spans="2:8">
      <c r="C156" s="11">
        <v>0</v>
      </c>
      <c r="D156" t="s">
        <v>58</v>
      </c>
    </row>
    <row r="158" spans="2:8">
      <c r="C158" s="10" t="s">
        <v>62</v>
      </c>
    </row>
    <row r="159" spans="2:8">
      <c r="C159" s="11">
        <v>0.13</v>
      </c>
      <c r="D159" t="s">
        <v>52</v>
      </c>
    </row>
    <row r="160" spans="2:8">
      <c r="C160" s="11">
        <v>0.5</v>
      </c>
      <c r="D160" t="s">
        <v>53</v>
      </c>
    </row>
    <row r="161" spans="3:4">
      <c r="C161" s="11">
        <v>0</v>
      </c>
      <c r="D161" t="s">
        <v>54</v>
      </c>
    </row>
    <row r="162" spans="3:4">
      <c r="C162" s="11">
        <v>0.13</v>
      </c>
      <c r="D162" t="s">
        <v>56</v>
      </c>
    </row>
    <row r="163" spans="3:4">
      <c r="C163" s="11">
        <v>0</v>
      </c>
      <c r="D163" t="s">
        <v>57</v>
      </c>
    </row>
    <row r="164" spans="3:4">
      <c r="C164" s="11">
        <v>0</v>
      </c>
      <c r="D164" t="s">
        <v>58</v>
      </c>
    </row>
    <row r="165" spans="3:4">
      <c r="C165" s="11">
        <v>0.25</v>
      </c>
      <c r="D165" t="s">
        <v>67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2:J167"/>
  <sheetViews>
    <sheetView topLeftCell="A133" workbookViewId="0">
      <selection activeCell="D146" sqref="D146:D149"/>
    </sheetView>
  </sheetViews>
  <sheetFormatPr defaultRowHeight="15"/>
  <cols>
    <col min="2" max="2" width="14.85546875" customWidth="1"/>
    <col min="3" max="3" width="24" customWidth="1"/>
    <col min="5" max="5" width="22" customWidth="1"/>
    <col min="7" max="7" width="12" customWidth="1"/>
    <col min="9" max="9" width="36.85546875" customWidth="1"/>
    <col min="10" max="10" width="10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490</v>
      </c>
      <c r="D3" s="1">
        <v>6</v>
      </c>
      <c r="E3" s="1">
        <v>32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490</v>
      </c>
      <c r="D5" s="1">
        <f>D3+D4</f>
        <v>6</v>
      </c>
      <c r="E5" s="1">
        <f>E3+E4</f>
        <v>505</v>
      </c>
      <c r="F5" s="1">
        <v>2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281</v>
      </c>
      <c r="D9" s="1">
        <v>3</v>
      </c>
      <c r="E9" s="1">
        <v>195</v>
      </c>
      <c r="F9" s="1">
        <v>3</v>
      </c>
    </row>
    <row r="10" spans="2:10">
      <c r="B10" s="1" t="s">
        <v>31</v>
      </c>
      <c r="C10" s="1">
        <v>20</v>
      </c>
      <c r="D10" s="1">
        <v>0</v>
      </c>
      <c r="E10" s="1">
        <v>106</v>
      </c>
      <c r="F10" s="1">
        <v>0</v>
      </c>
    </row>
    <row r="11" spans="2:10">
      <c r="B11" s="1" t="s">
        <v>8</v>
      </c>
      <c r="C11" s="1">
        <f>C9+C10</f>
        <v>301</v>
      </c>
      <c r="D11" s="1">
        <f>D9+D10</f>
        <v>3</v>
      </c>
      <c r="E11" s="1">
        <f>E9+E10</f>
        <v>301</v>
      </c>
      <c r="F11" s="1">
        <f>F9+F10</f>
        <v>3</v>
      </c>
      <c r="I11" s="21" t="s">
        <v>6</v>
      </c>
      <c r="J11" s="17" t="s">
        <v>85</v>
      </c>
    </row>
    <row r="12" spans="2:10">
      <c r="I12" s="16" t="s">
        <v>86</v>
      </c>
      <c r="J12" s="18">
        <v>281</v>
      </c>
    </row>
    <row r="13" spans="2:10">
      <c r="I13" s="1" t="s">
        <v>87</v>
      </c>
      <c r="J13" s="19">
        <v>195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1" t="s">
        <v>1</v>
      </c>
      <c r="I14" s="22" t="s">
        <v>10</v>
      </c>
      <c r="J14" s="18">
        <v>136</v>
      </c>
    </row>
    <row r="15" spans="2:10">
      <c r="B15" s="5" t="s">
        <v>8</v>
      </c>
      <c r="C15" s="5">
        <v>91</v>
      </c>
      <c r="D15" s="5">
        <v>3</v>
      </c>
      <c r="E15" s="5">
        <v>45</v>
      </c>
      <c r="F15" s="3">
        <v>1</v>
      </c>
      <c r="G15" s="1">
        <v>22</v>
      </c>
      <c r="H15" s="1">
        <v>3</v>
      </c>
      <c r="I15" s="4" t="s">
        <v>88</v>
      </c>
      <c r="J15" s="19">
        <v>127</v>
      </c>
    </row>
    <row r="16" spans="2:10">
      <c r="B16" s="1" t="s">
        <v>89</v>
      </c>
      <c r="C16" s="1">
        <v>86</v>
      </c>
      <c r="D16" s="1"/>
      <c r="E16" s="1">
        <v>44</v>
      </c>
      <c r="F16" s="2"/>
      <c r="G16" s="1">
        <v>22</v>
      </c>
      <c r="H16" s="1"/>
      <c r="I16" s="22" t="s">
        <v>90</v>
      </c>
      <c r="J16" s="18">
        <v>130</v>
      </c>
    </row>
    <row r="17" spans="2:10">
      <c r="I17" s="1" t="s">
        <v>91</v>
      </c>
      <c r="J17" s="19">
        <v>120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1</v>
      </c>
      <c r="D19" s="1">
        <v>1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10</v>
      </c>
      <c r="D21" s="1">
        <v>0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23</v>
      </c>
      <c r="D28" s="1">
        <v>0</v>
      </c>
      <c r="E28" s="1">
        <v>23</v>
      </c>
      <c r="F28" s="1">
        <v>0</v>
      </c>
    </row>
    <row r="29" spans="2:10">
      <c r="B29" s="1" t="s">
        <v>7</v>
      </c>
      <c r="C29" s="1">
        <v>22</v>
      </c>
      <c r="D29" s="1">
        <v>1</v>
      </c>
      <c r="E29" s="1">
        <v>21</v>
      </c>
      <c r="F29" s="1">
        <v>0</v>
      </c>
    </row>
    <row r="30" spans="2:10">
      <c r="B30" s="1" t="s">
        <v>8</v>
      </c>
      <c r="C30" s="1">
        <f>C28+C29</f>
        <v>45</v>
      </c>
      <c r="D30" s="1">
        <f>D28+D29</f>
        <v>1</v>
      </c>
      <c r="E30" s="1">
        <f>E28+E29</f>
        <v>44</v>
      </c>
      <c r="F30" s="1">
        <f>F28+F29</f>
        <v>0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49</v>
      </c>
      <c r="D34" s="1">
        <v>0</v>
      </c>
      <c r="E34" s="1">
        <v>35</v>
      </c>
      <c r="F34" s="1">
        <v>0</v>
      </c>
    </row>
    <row r="35" spans="2:6">
      <c r="B35" s="1" t="s">
        <v>7</v>
      </c>
      <c r="C35" s="1">
        <v>26</v>
      </c>
      <c r="D35" s="1">
        <v>2</v>
      </c>
      <c r="E35" s="1">
        <v>14</v>
      </c>
      <c r="F35" s="1">
        <v>0</v>
      </c>
    </row>
    <row r="36" spans="2:6">
      <c r="B36" s="1" t="s">
        <v>8</v>
      </c>
      <c r="C36" s="1">
        <f>C34+C35</f>
        <v>75</v>
      </c>
      <c r="D36" s="1">
        <f>D34+D35</f>
        <v>2</v>
      </c>
      <c r="E36" s="1">
        <f>E34+E35</f>
        <v>49</v>
      </c>
      <c r="F36" s="1">
        <f>F34+F35</f>
        <v>0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159</v>
      </c>
      <c r="E41" s="1">
        <v>0</v>
      </c>
    </row>
    <row r="42" spans="2:6">
      <c r="C42" s="1" t="s">
        <v>26</v>
      </c>
      <c r="D42" s="1">
        <v>34</v>
      </c>
      <c r="E42" s="1">
        <v>1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270</v>
      </c>
      <c r="E45" s="1">
        <v>5</v>
      </c>
    </row>
    <row r="46" spans="2:6">
      <c r="C46" s="1" t="s">
        <v>95</v>
      </c>
      <c r="D46" s="1">
        <v>2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4</v>
      </c>
      <c r="E50" s="1">
        <v>0</v>
      </c>
    </row>
    <row r="51" spans="2:6">
      <c r="C51" s="1" t="s">
        <v>8</v>
      </c>
      <c r="D51" s="1">
        <f>SUM(D41,D42,D43,D44,D45,D46,D47,D48,D49,D50)</f>
        <v>490</v>
      </c>
      <c r="E51" s="1">
        <f>E41+E42+E43+E44+E45+E46+E47+E48+E49+E50</f>
        <v>6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98" spans="2:4">
      <c r="B98" s="13">
        <v>43038</v>
      </c>
      <c r="C98">
        <v>44</v>
      </c>
      <c r="D98">
        <v>5</v>
      </c>
    </row>
    <row r="99" spans="2:4">
      <c r="B99" s="13">
        <v>43045</v>
      </c>
      <c r="C99">
        <v>45</v>
      </c>
      <c r="D99">
        <v>8</v>
      </c>
    </row>
    <row r="100" spans="2:4">
      <c r="B100" s="13">
        <v>43052</v>
      </c>
      <c r="C100">
        <v>46</v>
      </c>
      <c r="D100">
        <v>7</v>
      </c>
    </row>
    <row r="103" spans="2:4">
      <c r="B103" s="9" t="s">
        <v>70</v>
      </c>
      <c r="C103" s="9" t="s">
        <v>32</v>
      </c>
      <c r="D103" s="9" t="s">
        <v>33</v>
      </c>
    </row>
    <row r="104" spans="2:4">
      <c r="B104" s="13">
        <v>42737</v>
      </c>
      <c r="C104">
        <v>1</v>
      </c>
      <c r="D104">
        <v>1</v>
      </c>
    </row>
    <row r="105" spans="2:4">
      <c r="B105" s="13">
        <v>42744</v>
      </c>
      <c r="C105">
        <v>2</v>
      </c>
      <c r="D105">
        <v>10</v>
      </c>
    </row>
    <row r="106" spans="2:4">
      <c r="B106" s="13">
        <v>42751</v>
      </c>
      <c r="C106">
        <v>3</v>
      </c>
      <c r="D106">
        <v>20</v>
      </c>
    </row>
    <row r="107" spans="2:4">
      <c r="B107" s="13">
        <v>42758</v>
      </c>
      <c r="C107">
        <v>4</v>
      </c>
      <c r="D107">
        <v>31</v>
      </c>
    </row>
    <row r="108" spans="2:4">
      <c r="B108" s="13">
        <v>42765</v>
      </c>
      <c r="C108">
        <v>5</v>
      </c>
      <c r="D108">
        <v>43</v>
      </c>
    </row>
    <row r="109" spans="2:4">
      <c r="B109" s="13">
        <v>42772</v>
      </c>
      <c r="C109">
        <v>6</v>
      </c>
      <c r="D109">
        <v>56</v>
      </c>
    </row>
    <row r="110" spans="2:4">
      <c r="B110" s="13">
        <v>42779</v>
      </c>
      <c r="C110">
        <v>7</v>
      </c>
      <c r="D110">
        <v>63</v>
      </c>
    </row>
    <row r="111" spans="2:4">
      <c r="B111" s="13">
        <v>42786</v>
      </c>
      <c r="C111">
        <v>8</v>
      </c>
      <c r="D111">
        <v>70</v>
      </c>
    </row>
    <row r="112" spans="2:4">
      <c r="B112" s="13">
        <v>42793</v>
      </c>
      <c r="C112">
        <v>9</v>
      </c>
      <c r="D112">
        <v>84</v>
      </c>
    </row>
    <row r="113" spans="2:4">
      <c r="B113" s="13">
        <v>42800</v>
      </c>
      <c r="C113">
        <v>10</v>
      </c>
      <c r="D113">
        <v>100</v>
      </c>
    </row>
    <row r="114" spans="2:4">
      <c r="B114" s="13">
        <v>42807</v>
      </c>
      <c r="C114">
        <v>11</v>
      </c>
      <c r="D114">
        <v>114</v>
      </c>
    </row>
    <row r="115" spans="2:4">
      <c r="B115" s="13">
        <v>42814</v>
      </c>
      <c r="C115">
        <v>12</v>
      </c>
      <c r="D115">
        <v>131</v>
      </c>
    </row>
    <row r="116" spans="2:4">
      <c r="B116" s="13">
        <v>42821</v>
      </c>
      <c r="C116">
        <v>13</v>
      </c>
      <c r="D116">
        <v>145</v>
      </c>
    </row>
    <row r="117" spans="2:4">
      <c r="B117" s="13">
        <v>42828</v>
      </c>
      <c r="C117">
        <v>14</v>
      </c>
      <c r="D117">
        <v>154</v>
      </c>
    </row>
    <row r="118" spans="2:4">
      <c r="B118" s="13">
        <v>42835</v>
      </c>
      <c r="C118">
        <v>15</v>
      </c>
      <c r="D118">
        <v>166</v>
      </c>
    </row>
    <row r="119" spans="2:4">
      <c r="B119" s="13">
        <v>42842</v>
      </c>
      <c r="C119">
        <v>16</v>
      </c>
      <c r="D119">
        <v>185</v>
      </c>
    </row>
    <row r="120" spans="2:4">
      <c r="B120" s="13">
        <v>42849</v>
      </c>
      <c r="C120">
        <v>17</v>
      </c>
      <c r="D120">
        <v>189</v>
      </c>
    </row>
    <row r="121" spans="2:4">
      <c r="B121" s="13">
        <v>42856</v>
      </c>
      <c r="C121">
        <v>18</v>
      </c>
      <c r="D121">
        <v>199</v>
      </c>
    </row>
    <row r="122" spans="2:4">
      <c r="B122" s="13">
        <v>42863</v>
      </c>
      <c r="C122">
        <v>19</v>
      </c>
      <c r="D122">
        <v>217</v>
      </c>
    </row>
    <row r="123" spans="2:4">
      <c r="B123" s="13">
        <v>42870</v>
      </c>
      <c r="C123">
        <v>20</v>
      </c>
      <c r="D123">
        <v>233</v>
      </c>
    </row>
    <row r="124" spans="2:4">
      <c r="B124" s="13">
        <v>42877</v>
      </c>
      <c r="C124">
        <v>21</v>
      </c>
      <c r="D124">
        <v>239</v>
      </c>
    </row>
    <row r="125" spans="2:4">
      <c r="B125" s="13">
        <v>42884</v>
      </c>
      <c r="C125">
        <v>22</v>
      </c>
      <c r="D125">
        <v>244</v>
      </c>
    </row>
    <row r="126" spans="2:4">
      <c r="B126" s="13">
        <v>42891</v>
      </c>
      <c r="C126">
        <v>23</v>
      </c>
      <c r="D126">
        <v>260</v>
      </c>
    </row>
    <row r="127" spans="2:4">
      <c r="B127" s="13">
        <v>42898</v>
      </c>
      <c r="C127">
        <v>24</v>
      </c>
      <c r="D127">
        <v>276</v>
      </c>
    </row>
    <row r="128" spans="2:4">
      <c r="B128" s="13">
        <v>42905</v>
      </c>
      <c r="C128">
        <v>25</v>
      </c>
      <c r="D128">
        <v>286</v>
      </c>
    </row>
    <row r="129" spans="2:5">
      <c r="B129" s="13">
        <v>42912</v>
      </c>
      <c r="C129">
        <v>26</v>
      </c>
      <c r="D129">
        <v>299</v>
      </c>
    </row>
    <row r="130" spans="2:5">
      <c r="B130" s="13">
        <v>42919</v>
      </c>
      <c r="C130">
        <v>27</v>
      </c>
      <c r="D130">
        <v>303</v>
      </c>
    </row>
    <row r="131" spans="2:5">
      <c r="B131" s="13">
        <v>42926</v>
      </c>
      <c r="C131">
        <v>28</v>
      </c>
      <c r="D131">
        <v>316</v>
      </c>
    </row>
    <row r="132" spans="2:5">
      <c r="B132" s="13">
        <v>42933</v>
      </c>
      <c r="C132">
        <v>29</v>
      </c>
      <c r="D132">
        <v>322</v>
      </c>
    </row>
    <row r="133" spans="2:5">
      <c r="B133" s="13">
        <v>42940</v>
      </c>
      <c r="C133">
        <v>30</v>
      </c>
      <c r="D133">
        <v>330</v>
      </c>
    </row>
    <row r="134" spans="2:5">
      <c r="B134" s="13">
        <v>42947</v>
      </c>
      <c r="C134">
        <v>31</v>
      </c>
      <c r="D134">
        <v>335</v>
      </c>
    </row>
    <row r="135" spans="2:5">
      <c r="B135" s="13">
        <v>42954</v>
      </c>
      <c r="C135">
        <v>32</v>
      </c>
      <c r="D135">
        <v>348</v>
      </c>
    </row>
    <row r="136" spans="2:5">
      <c r="B136" s="13">
        <v>42961</v>
      </c>
      <c r="C136">
        <v>33</v>
      </c>
      <c r="D136">
        <v>367</v>
      </c>
    </row>
    <row r="137" spans="2:5">
      <c r="B137" s="13">
        <v>42968</v>
      </c>
      <c r="C137">
        <v>34</v>
      </c>
      <c r="D137">
        <v>392</v>
      </c>
    </row>
    <row r="138" spans="2:5">
      <c r="B138" s="13">
        <v>42975</v>
      </c>
      <c r="C138">
        <v>35</v>
      </c>
      <c r="D138">
        <v>402</v>
      </c>
    </row>
    <row r="139" spans="2:5">
      <c r="B139" s="13">
        <v>42982</v>
      </c>
      <c r="C139">
        <v>36</v>
      </c>
      <c r="D139">
        <v>410</v>
      </c>
      <c r="E139" t="s">
        <v>79</v>
      </c>
    </row>
    <row r="140" spans="2:5">
      <c r="B140" s="13">
        <v>42989</v>
      </c>
      <c r="C140">
        <v>37</v>
      </c>
      <c r="D140">
        <v>415</v>
      </c>
      <c r="E140" t="s">
        <v>80</v>
      </c>
    </row>
    <row r="141" spans="2:5">
      <c r="B141" s="13">
        <v>42996</v>
      </c>
      <c r="C141">
        <v>38</v>
      </c>
      <c r="D141">
        <v>438</v>
      </c>
    </row>
    <row r="142" spans="2:5">
      <c r="B142" s="13">
        <v>43003</v>
      </c>
      <c r="C142">
        <v>39</v>
      </c>
      <c r="D142">
        <v>460</v>
      </c>
      <c r="E142" t="s">
        <v>84</v>
      </c>
    </row>
    <row r="143" spans="2:5">
      <c r="B143" s="13">
        <v>43010</v>
      </c>
      <c r="C143">
        <v>40</v>
      </c>
      <c r="D143">
        <v>478</v>
      </c>
    </row>
    <row r="144" spans="2:5">
      <c r="B144" s="13">
        <v>43017</v>
      </c>
      <c r="C144">
        <v>41</v>
      </c>
      <c r="D144">
        <v>486</v>
      </c>
    </row>
    <row r="145" spans="2:8">
      <c r="B145" s="13">
        <v>43024</v>
      </c>
      <c r="C145">
        <v>42</v>
      </c>
      <c r="D145">
        <v>497</v>
      </c>
    </row>
    <row r="146" spans="2:8">
      <c r="B146" s="13">
        <v>43031</v>
      </c>
      <c r="C146">
        <v>43</v>
      </c>
      <c r="D146">
        <v>501</v>
      </c>
    </row>
    <row r="147" spans="2:8">
      <c r="B147" s="13">
        <v>43038</v>
      </c>
      <c r="C147">
        <v>44</v>
      </c>
      <c r="D147">
        <v>506</v>
      </c>
    </row>
    <row r="148" spans="2:8">
      <c r="B148" s="13">
        <v>43045</v>
      </c>
      <c r="C148">
        <v>45</v>
      </c>
      <c r="D148">
        <v>514</v>
      </c>
      <c r="E148" t="s">
        <v>98</v>
      </c>
    </row>
    <row r="149" spans="2:8">
      <c r="B149" s="13">
        <v>43052</v>
      </c>
      <c r="C149">
        <v>46</v>
      </c>
      <c r="D149">
        <v>521</v>
      </c>
    </row>
    <row r="150" spans="2:8">
      <c r="B150" s="13"/>
    </row>
    <row r="152" spans="2:8">
      <c r="C152" s="10" t="s">
        <v>60</v>
      </c>
      <c r="D152" s="10"/>
      <c r="E152" s="10"/>
      <c r="F152" s="10"/>
      <c r="G152" s="10"/>
      <c r="H152" s="10"/>
    </row>
    <row r="153" spans="2:8">
      <c r="C153" s="11">
        <v>0.13</v>
      </c>
      <c r="D153" t="s">
        <v>52</v>
      </c>
    </row>
    <row r="154" spans="2:8">
      <c r="C154" s="11">
        <v>0.14000000000000001</v>
      </c>
      <c r="D154" t="s">
        <v>53</v>
      </c>
    </row>
    <row r="155" spans="2:8">
      <c r="C155" s="11">
        <v>0</v>
      </c>
      <c r="D155" t="s">
        <v>54</v>
      </c>
    </row>
    <row r="156" spans="2:8">
      <c r="C156" s="11">
        <v>0.04</v>
      </c>
      <c r="D156" t="s">
        <v>56</v>
      </c>
    </row>
    <row r="157" spans="2:8">
      <c r="C157" s="11">
        <v>0</v>
      </c>
      <c r="D157" t="s">
        <v>57</v>
      </c>
    </row>
    <row r="158" spans="2:8">
      <c r="C158" s="11">
        <v>0</v>
      </c>
      <c r="D158" t="s">
        <v>58</v>
      </c>
    </row>
    <row r="160" spans="2:8">
      <c r="C160" s="10" t="s">
        <v>62</v>
      </c>
    </row>
    <row r="161" spans="3:4">
      <c r="C161" s="11">
        <v>0.14000000000000001</v>
      </c>
      <c r="D161" t="s">
        <v>52</v>
      </c>
    </row>
    <row r="162" spans="3:4">
      <c r="C162" s="11">
        <v>0.43</v>
      </c>
      <c r="D162" t="s">
        <v>53</v>
      </c>
    </row>
    <row r="163" spans="3:4">
      <c r="C163" s="11">
        <v>0</v>
      </c>
      <c r="D163" t="s">
        <v>54</v>
      </c>
    </row>
    <row r="164" spans="3:4">
      <c r="C164" s="11">
        <v>0.14000000000000001</v>
      </c>
      <c r="D164" t="s">
        <v>56</v>
      </c>
    </row>
    <row r="165" spans="3:4">
      <c r="C165" s="11">
        <v>0</v>
      </c>
      <c r="D165" t="s">
        <v>57</v>
      </c>
    </row>
    <row r="166" spans="3:4">
      <c r="C166" s="11">
        <v>0</v>
      </c>
      <c r="D166" t="s">
        <v>58</v>
      </c>
    </row>
    <row r="167" spans="3:4">
      <c r="C167" s="11">
        <v>0.28999999999999998</v>
      </c>
      <c r="D167" t="s">
        <v>67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2:J169"/>
  <sheetViews>
    <sheetView topLeftCell="B1" workbookViewId="0">
      <selection activeCell="D152" sqref="D152"/>
    </sheetView>
  </sheetViews>
  <sheetFormatPr defaultRowHeight="15"/>
  <cols>
    <col min="2" max="2" width="17.140625" customWidth="1"/>
    <col min="3" max="3" width="23" customWidth="1"/>
    <col min="5" max="5" width="22" customWidth="1"/>
    <col min="7" max="7" width="12" customWidth="1"/>
    <col min="9" max="9" width="35.5703125" customWidth="1"/>
    <col min="10" max="10" width="11.42578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500</v>
      </c>
      <c r="D3" s="1">
        <v>10</v>
      </c>
      <c r="E3" s="1">
        <v>32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500</v>
      </c>
      <c r="D5" s="1">
        <f>D3+D4</f>
        <v>10</v>
      </c>
      <c r="E5" s="1">
        <f>E3+E4</f>
        <v>505</v>
      </c>
      <c r="F5" s="1">
        <v>2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1" t="s">
        <v>1</v>
      </c>
    </row>
    <row r="9" spans="2:10">
      <c r="B9" s="1" t="s">
        <v>5</v>
      </c>
      <c r="C9" s="1">
        <v>285</v>
      </c>
      <c r="D9" s="1">
        <v>4</v>
      </c>
      <c r="E9" s="1">
        <v>200</v>
      </c>
      <c r="F9" s="1">
        <v>5</v>
      </c>
    </row>
    <row r="10" spans="2:10">
      <c r="B10" s="1" t="s">
        <v>31</v>
      </c>
      <c r="C10" s="1">
        <v>20</v>
      </c>
      <c r="D10" s="1">
        <v>0</v>
      </c>
      <c r="E10" s="1">
        <v>105</v>
      </c>
      <c r="F10" s="1">
        <v>-1</v>
      </c>
    </row>
    <row r="11" spans="2:10">
      <c r="B11" s="1" t="s">
        <v>8</v>
      </c>
      <c r="C11" s="1">
        <f>C9+C10</f>
        <v>305</v>
      </c>
      <c r="D11" s="1">
        <f>D9+D10</f>
        <v>4</v>
      </c>
      <c r="E11" s="1">
        <f>E9+E10</f>
        <v>305</v>
      </c>
      <c r="F11" s="1">
        <f>F9+F10</f>
        <v>4</v>
      </c>
      <c r="I11" s="21" t="s">
        <v>6</v>
      </c>
      <c r="J11" s="17" t="s">
        <v>85</v>
      </c>
    </row>
    <row r="12" spans="2:10">
      <c r="I12" s="16" t="s">
        <v>86</v>
      </c>
      <c r="J12" s="18">
        <v>285</v>
      </c>
    </row>
    <row r="13" spans="2:10">
      <c r="I13" s="1" t="s">
        <v>87</v>
      </c>
      <c r="J13" s="19">
        <v>200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1" t="s">
        <v>1</v>
      </c>
      <c r="I14" s="22" t="s">
        <v>10</v>
      </c>
      <c r="J14" s="18">
        <v>139</v>
      </c>
    </row>
    <row r="15" spans="2:10">
      <c r="B15" s="5" t="s">
        <v>8</v>
      </c>
      <c r="C15" s="5">
        <v>94</v>
      </c>
      <c r="D15" s="5">
        <v>3</v>
      </c>
      <c r="E15" s="5">
        <v>45</v>
      </c>
      <c r="F15" s="3">
        <v>0</v>
      </c>
      <c r="G15" s="1">
        <v>25</v>
      </c>
      <c r="H15" s="1">
        <v>3</v>
      </c>
      <c r="I15" s="4" t="s">
        <v>88</v>
      </c>
      <c r="J15" s="19">
        <v>134</v>
      </c>
    </row>
    <row r="16" spans="2:10">
      <c r="B16" s="1" t="s">
        <v>89</v>
      </c>
      <c r="C16" s="1">
        <v>89</v>
      </c>
      <c r="D16" s="1"/>
      <c r="E16" s="1">
        <v>44</v>
      </c>
      <c r="F16" s="2"/>
      <c r="G16" s="1">
        <v>25</v>
      </c>
      <c r="H16" s="1"/>
      <c r="I16" s="22" t="s">
        <v>90</v>
      </c>
      <c r="J16" s="18">
        <v>133</v>
      </c>
    </row>
    <row r="17" spans="2:10">
      <c r="I17" s="1" t="s">
        <v>91</v>
      </c>
      <c r="J17" s="19">
        <v>126</v>
      </c>
    </row>
    <row r="18" spans="2:10">
      <c r="B18" s="1"/>
      <c r="C18" s="1" t="s">
        <v>73</v>
      </c>
      <c r="D18" s="1" t="s">
        <v>1</v>
      </c>
      <c r="I18" s="16" t="s">
        <v>92</v>
      </c>
      <c r="J18" s="20">
        <v>1</v>
      </c>
    </row>
    <row r="19" spans="2:10">
      <c r="B19" s="1" t="s">
        <v>74</v>
      </c>
      <c r="C19" s="1">
        <v>2</v>
      </c>
      <c r="D19" s="1">
        <v>1</v>
      </c>
    </row>
    <row r="20" spans="2:10">
      <c r="B20" s="1" t="s">
        <v>75</v>
      </c>
      <c r="C20" s="1">
        <v>3</v>
      </c>
      <c r="D20" s="1">
        <v>0</v>
      </c>
    </row>
    <row r="21" spans="2:10">
      <c r="B21" s="1" t="s">
        <v>76</v>
      </c>
      <c r="C21" s="1">
        <v>10</v>
      </c>
      <c r="D21" s="1">
        <v>0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25</v>
      </c>
      <c r="D28" s="1">
        <v>2</v>
      </c>
      <c r="E28" s="1">
        <v>23</v>
      </c>
      <c r="F28" s="1">
        <v>0</v>
      </c>
    </row>
    <row r="29" spans="2:10">
      <c r="B29" s="1" t="s">
        <v>7</v>
      </c>
      <c r="C29" s="1">
        <v>22</v>
      </c>
      <c r="D29" s="1">
        <v>0</v>
      </c>
      <c r="E29" s="1">
        <v>21</v>
      </c>
      <c r="F29" s="1">
        <v>0</v>
      </c>
    </row>
    <row r="30" spans="2:10">
      <c r="B30" s="1" t="s">
        <v>8</v>
      </c>
      <c r="C30" s="1">
        <f>C28+C29</f>
        <v>47</v>
      </c>
      <c r="D30" s="1">
        <f>D28+D29</f>
        <v>2</v>
      </c>
      <c r="E30" s="1">
        <f>E28+E29</f>
        <v>44</v>
      </c>
      <c r="F30" s="1">
        <f>F28+F29</f>
        <v>0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51</v>
      </c>
      <c r="D34" s="1">
        <v>3</v>
      </c>
      <c r="E34" s="1">
        <v>35</v>
      </c>
      <c r="F34" s="1">
        <v>0</v>
      </c>
    </row>
    <row r="35" spans="2:6">
      <c r="B35" s="1" t="s">
        <v>7</v>
      </c>
      <c r="C35" s="1">
        <v>28</v>
      </c>
      <c r="D35" s="1">
        <v>2</v>
      </c>
      <c r="E35" s="1">
        <v>14</v>
      </c>
      <c r="F35" s="1">
        <v>3</v>
      </c>
    </row>
    <row r="36" spans="2:6">
      <c r="B36" s="1" t="s">
        <v>8</v>
      </c>
      <c r="C36" s="1">
        <f>C34+C35</f>
        <v>79</v>
      </c>
      <c r="D36" s="1">
        <f>D34+D35</f>
        <v>5</v>
      </c>
      <c r="E36" s="1">
        <f>E34+E35</f>
        <v>49</v>
      </c>
      <c r="F36" s="1">
        <f>F34+F35</f>
        <v>3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160</v>
      </c>
      <c r="E41" s="1">
        <v>1</v>
      </c>
    </row>
    <row r="42" spans="2:6">
      <c r="C42" s="1" t="s">
        <v>26</v>
      </c>
      <c r="D42" s="1">
        <v>34</v>
      </c>
      <c r="E42" s="1">
        <v>0</v>
      </c>
    </row>
    <row r="43" spans="2:6">
      <c r="C43" s="1" t="s">
        <v>18</v>
      </c>
      <c r="D43" s="1">
        <v>16</v>
      </c>
      <c r="E43" s="1">
        <v>1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278</v>
      </c>
      <c r="E45" s="1">
        <v>8</v>
      </c>
    </row>
    <row r="46" spans="2:6">
      <c r="C46" s="1" t="s">
        <v>95</v>
      </c>
      <c r="D46" s="1">
        <v>2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5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4</v>
      </c>
      <c r="E50" s="1">
        <v>0</v>
      </c>
    </row>
    <row r="51" spans="2:6">
      <c r="C51" s="1" t="s">
        <v>8</v>
      </c>
      <c r="D51" s="1">
        <f>SUM(D41,D42,D43,D44,D45,D46,D47,D48,D49,D50)</f>
        <v>500</v>
      </c>
      <c r="E51" s="1">
        <f>E41+E42+E43+E44+E45+E46+E47+E48+E49+E50</f>
        <v>10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98" spans="2:4">
      <c r="B98" s="13">
        <v>43038</v>
      </c>
      <c r="C98">
        <v>44</v>
      </c>
      <c r="D98">
        <v>5</v>
      </c>
    </row>
    <row r="99" spans="2:4">
      <c r="B99" s="13">
        <v>43045</v>
      </c>
      <c r="C99">
        <v>45</v>
      </c>
      <c r="D99">
        <v>8</v>
      </c>
    </row>
    <row r="100" spans="2:4">
      <c r="B100" s="13">
        <v>43052</v>
      </c>
      <c r="C100">
        <v>46</v>
      </c>
      <c r="D100">
        <v>7</v>
      </c>
    </row>
    <row r="101" spans="2:4">
      <c r="B101" s="13">
        <v>43059</v>
      </c>
      <c r="C101">
        <v>47</v>
      </c>
      <c r="D101">
        <v>10</v>
      </c>
    </row>
    <row r="104" spans="2:4">
      <c r="B104" s="9" t="s">
        <v>70</v>
      </c>
      <c r="C104" s="9" t="s">
        <v>32</v>
      </c>
      <c r="D104" s="9" t="s">
        <v>33</v>
      </c>
    </row>
    <row r="105" spans="2:4">
      <c r="B105" s="13">
        <v>42737</v>
      </c>
      <c r="C105">
        <v>1</v>
      </c>
      <c r="D105">
        <v>1</v>
      </c>
    </row>
    <row r="106" spans="2:4">
      <c r="B106" s="13">
        <v>42744</v>
      </c>
      <c r="C106">
        <v>2</v>
      </c>
      <c r="D106">
        <v>10</v>
      </c>
    </row>
    <row r="107" spans="2:4">
      <c r="B107" s="13">
        <v>42751</v>
      </c>
      <c r="C107">
        <v>3</v>
      </c>
      <c r="D107">
        <v>20</v>
      </c>
    </row>
    <row r="108" spans="2:4">
      <c r="B108" s="13">
        <v>42758</v>
      </c>
      <c r="C108">
        <v>4</v>
      </c>
      <c r="D108">
        <v>31</v>
      </c>
    </row>
    <row r="109" spans="2:4">
      <c r="B109" s="13">
        <v>42765</v>
      </c>
      <c r="C109">
        <v>5</v>
      </c>
      <c r="D109">
        <v>43</v>
      </c>
    </row>
    <row r="110" spans="2:4">
      <c r="B110" s="13">
        <v>42772</v>
      </c>
      <c r="C110">
        <v>6</v>
      </c>
      <c r="D110">
        <v>56</v>
      </c>
    </row>
    <row r="111" spans="2:4">
      <c r="B111" s="13">
        <v>42779</v>
      </c>
      <c r="C111">
        <v>7</v>
      </c>
      <c r="D111">
        <v>63</v>
      </c>
    </row>
    <row r="112" spans="2:4">
      <c r="B112" s="13">
        <v>42786</v>
      </c>
      <c r="C112">
        <v>8</v>
      </c>
      <c r="D112">
        <v>70</v>
      </c>
    </row>
    <row r="113" spans="2:4">
      <c r="B113" s="13">
        <v>42793</v>
      </c>
      <c r="C113">
        <v>9</v>
      </c>
      <c r="D113">
        <v>84</v>
      </c>
    </row>
    <row r="114" spans="2:4">
      <c r="B114" s="13">
        <v>42800</v>
      </c>
      <c r="C114">
        <v>10</v>
      </c>
      <c r="D114">
        <v>100</v>
      </c>
    </row>
    <row r="115" spans="2:4">
      <c r="B115" s="13">
        <v>42807</v>
      </c>
      <c r="C115">
        <v>11</v>
      </c>
      <c r="D115">
        <v>114</v>
      </c>
    </row>
    <row r="116" spans="2:4">
      <c r="B116" s="13">
        <v>42814</v>
      </c>
      <c r="C116">
        <v>12</v>
      </c>
      <c r="D116">
        <v>131</v>
      </c>
    </row>
    <row r="117" spans="2:4">
      <c r="B117" s="13">
        <v>42821</v>
      </c>
      <c r="C117">
        <v>13</v>
      </c>
      <c r="D117">
        <v>145</v>
      </c>
    </row>
    <row r="118" spans="2:4">
      <c r="B118" s="13">
        <v>42828</v>
      </c>
      <c r="C118">
        <v>14</v>
      </c>
      <c r="D118">
        <v>154</v>
      </c>
    </row>
    <row r="119" spans="2:4">
      <c r="B119" s="13">
        <v>42835</v>
      </c>
      <c r="C119">
        <v>15</v>
      </c>
      <c r="D119">
        <v>166</v>
      </c>
    </row>
    <row r="120" spans="2:4">
      <c r="B120" s="13">
        <v>42842</v>
      </c>
      <c r="C120">
        <v>16</v>
      </c>
      <c r="D120">
        <v>185</v>
      </c>
    </row>
    <row r="121" spans="2:4">
      <c r="B121" s="13">
        <v>42849</v>
      </c>
      <c r="C121">
        <v>17</v>
      </c>
      <c r="D121">
        <v>189</v>
      </c>
    </row>
    <row r="122" spans="2:4">
      <c r="B122" s="13">
        <v>42856</v>
      </c>
      <c r="C122">
        <v>18</v>
      </c>
      <c r="D122">
        <v>199</v>
      </c>
    </row>
    <row r="123" spans="2:4">
      <c r="B123" s="13">
        <v>42863</v>
      </c>
      <c r="C123">
        <v>19</v>
      </c>
      <c r="D123">
        <v>217</v>
      </c>
    </row>
    <row r="124" spans="2:4">
      <c r="B124" s="13">
        <v>42870</v>
      </c>
      <c r="C124">
        <v>20</v>
      </c>
      <c r="D124">
        <v>233</v>
      </c>
    </row>
    <row r="125" spans="2:4">
      <c r="B125" s="13">
        <v>42877</v>
      </c>
      <c r="C125">
        <v>21</v>
      </c>
      <c r="D125">
        <v>239</v>
      </c>
    </row>
    <row r="126" spans="2:4">
      <c r="B126" s="13">
        <v>42884</v>
      </c>
      <c r="C126">
        <v>22</v>
      </c>
      <c r="D126">
        <v>244</v>
      </c>
    </row>
    <row r="127" spans="2:4">
      <c r="B127" s="13">
        <v>42891</v>
      </c>
      <c r="C127">
        <v>23</v>
      </c>
      <c r="D127">
        <v>260</v>
      </c>
    </row>
    <row r="128" spans="2:4">
      <c r="B128" s="13">
        <v>42898</v>
      </c>
      <c r="C128">
        <v>24</v>
      </c>
      <c r="D128">
        <v>276</v>
      </c>
    </row>
    <row r="129" spans="2:5">
      <c r="B129" s="13">
        <v>42905</v>
      </c>
      <c r="C129">
        <v>25</v>
      </c>
      <c r="D129">
        <v>286</v>
      </c>
    </row>
    <row r="130" spans="2:5">
      <c r="B130" s="13">
        <v>42912</v>
      </c>
      <c r="C130">
        <v>26</v>
      </c>
      <c r="D130">
        <v>299</v>
      </c>
    </row>
    <row r="131" spans="2:5">
      <c r="B131" s="13">
        <v>42919</v>
      </c>
      <c r="C131">
        <v>27</v>
      </c>
      <c r="D131">
        <v>303</v>
      </c>
    </row>
    <row r="132" spans="2:5">
      <c r="B132" s="13">
        <v>42926</v>
      </c>
      <c r="C132">
        <v>28</v>
      </c>
      <c r="D132">
        <v>316</v>
      </c>
    </row>
    <row r="133" spans="2:5">
      <c r="B133" s="13">
        <v>42933</v>
      </c>
      <c r="C133">
        <v>29</v>
      </c>
      <c r="D133">
        <v>322</v>
      </c>
    </row>
    <row r="134" spans="2:5">
      <c r="B134" s="13">
        <v>42940</v>
      </c>
      <c r="C134">
        <v>30</v>
      </c>
      <c r="D134">
        <v>330</v>
      </c>
    </row>
    <row r="135" spans="2:5">
      <c r="B135" s="13">
        <v>42947</v>
      </c>
      <c r="C135">
        <v>31</v>
      </c>
      <c r="D135">
        <v>335</v>
      </c>
    </row>
    <row r="136" spans="2:5">
      <c r="B136" s="13">
        <v>42954</v>
      </c>
      <c r="C136">
        <v>32</v>
      </c>
      <c r="D136">
        <v>348</v>
      </c>
    </row>
    <row r="137" spans="2:5">
      <c r="B137" s="13">
        <v>42961</v>
      </c>
      <c r="C137">
        <v>33</v>
      </c>
      <c r="D137">
        <v>367</v>
      </c>
    </row>
    <row r="138" spans="2:5">
      <c r="B138" s="13">
        <v>42968</v>
      </c>
      <c r="C138">
        <v>34</v>
      </c>
      <c r="D138">
        <v>392</v>
      </c>
    </row>
    <row r="139" spans="2:5">
      <c r="B139" s="13">
        <v>42975</v>
      </c>
      <c r="C139">
        <v>35</v>
      </c>
      <c r="D139">
        <v>402</v>
      </c>
    </row>
    <row r="140" spans="2:5">
      <c r="B140" s="13">
        <v>42982</v>
      </c>
      <c r="C140">
        <v>36</v>
      </c>
      <c r="D140">
        <v>410</v>
      </c>
      <c r="E140" t="s">
        <v>79</v>
      </c>
    </row>
    <row r="141" spans="2:5">
      <c r="B141" s="13">
        <v>42989</v>
      </c>
      <c r="C141">
        <v>37</v>
      </c>
      <c r="D141">
        <v>415</v>
      </c>
      <c r="E141" t="s">
        <v>80</v>
      </c>
    </row>
    <row r="142" spans="2:5">
      <c r="B142" s="13">
        <v>42996</v>
      </c>
      <c r="C142">
        <v>38</v>
      </c>
      <c r="D142">
        <v>438</v>
      </c>
    </row>
    <row r="143" spans="2:5">
      <c r="B143" s="13">
        <v>43003</v>
      </c>
      <c r="C143">
        <v>39</v>
      </c>
      <c r="D143">
        <v>460</v>
      </c>
      <c r="E143" t="s">
        <v>84</v>
      </c>
    </row>
    <row r="144" spans="2:5">
      <c r="B144" s="13">
        <v>43010</v>
      </c>
      <c r="C144">
        <v>40</v>
      </c>
      <c r="D144">
        <v>478</v>
      </c>
    </row>
    <row r="145" spans="2:8">
      <c r="B145" s="13">
        <v>43017</v>
      </c>
      <c r="C145">
        <v>41</v>
      </c>
      <c r="D145">
        <v>486</v>
      </c>
    </row>
    <row r="146" spans="2:8">
      <c r="B146" s="13">
        <v>43024</v>
      </c>
      <c r="C146">
        <v>42</v>
      </c>
      <c r="D146">
        <v>497</v>
      </c>
    </row>
    <row r="147" spans="2:8">
      <c r="B147" s="13">
        <v>43031</v>
      </c>
      <c r="C147">
        <v>43</v>
      </c>
      <c r="D147">
        <v>501</v>
      </c>
    </row>
    <row r="148" spans="2:8">
      <c r="B148" s="13">
        <v>43038</v>
      </c>
      <c r="C148">
        <v>44</v>
      </c>
      <c r="D148">
        <v>506</v>
      </c>
    </row>
    <row r="149" spans="2:8">
      <c r="B149" s="13">
        <v>43045</v>
      </c>
      <c r="C149">
        <v>45</v>
      </c>
      <c r="D149">
        <v>514</v>
      </c>
      <c r="E149" t="s">
        <v>98</v>
      </c>
    </row>
    <row r="150" spans="2:8">
      <c r="B150" s="13">
        <v>43052</v>
      </c>
      <c r="C150">
        <v>46</v>
      </c>
      <c r="D150">
        <v>521</v>
      </c>
    </row>
    <row r="151" spans="2:8">
      <c r="B151" s="13">
        <v>43059</v>
      </c>
      <c r="C151">
        <v>47</v>
      </c>
      <c r="D151">
        <v>531</v>
      </c>
      <c r="E151" t="s">
        <v>99</v>
      </c>
    </row>
    <row r="152" spans="2:8">
      <c r="B152" s="13"/>
    </row>
    <row r="154" spans="2:8">
      <c r="C154" s="10" t="s">
        <v>60</v>
      </c>
      <c r="D154" s="10"/>
      <c r="E154" s="10"/>
      <c r="F154" s="10"/>
      <c r="G154" s="10"/>
      <c r="H154" s="10"/>
    </row>
    <row r="155" spans="2:8">
      <c r="C155" s="11">
        <f>4/5</f>
        <v>0.8</v>
      </c>
      <c r="D155" t="s">
        <v>52</v>
      </c>
    </row>
    <row r="156" spans="2:8">
      <c r="C156" s="11">
        <f>3/7</f>
        <v>0.42857142857142855</v>
      </c>
      <c r="D156" t="s">
        <v>53</v>
      </c>
    </row>
    <row r="157" spans="2:8">
      <c r="C157" s="11" t="s">
        <v>6</v>
      </c>
      <c r="D157" t="s">
        <v>54</v>
      </c>
      <c r="E157" t="s">
        <v>94</v>
      </c>
    </row>
    <row r="158" spans="2:8">
      <c r="C158" s="11">
        <f>2/8</f>
        <v>0.25</v>
      </c>
      <c r="D158" t="s">
        <v>56</v>
      </c>
    </row>
    <row r="159" spans="2:8">
      <c r="C159" s="11">
        <f>0/4</f>
        <v>0</v>
      </c>
      <c r="D159" t="s">
        <v>57</v>
      </c>
    </row>
    <row r="160" spans="2:8">
      <c r="C160" s="11">
        <f>1/9</f>
        <v>0.1111111111111111</v>
      </c>
      <c r="D160" t="s">
        <v>58</v>
      </c>
    </row>
    <row r="162" spans="3:5">
      <c r="C162" s="10" t="s">
        <v>62</v>
      </c>
    </row>
    <row r="163" spans="3:5">
      <c r="C163" s="11">
        <f>4/10</f>
        <v>0.4</v>
      </c>
      <c r="D163" t="s">
        <v>52</v>
      </c>
    </row>
    <row r="164" spans="3:5">
      <c r="C164" s="11">
        <f>2/10</f>
        <v>0.2</v>
      </c>
      <c r="D164" t="s">
        <v>53</v>
      </c>
    </row>
    <row r="165" spans="3:5">
      <c r="C165" s="11" t="s">
        <v>6</v>
      </c>
      <c r="D165" t="s">
        <v>54</v>
      </c>
      <c r="E165" t="s">
        <v>94</v>
      </c>
    </row>
    <row r="166" spans="3:5">
      <c r="C166" s="11">
        <f>1/10</f>
        <v>0.1</v>
      </c>
      <c r="D166" t="s">
        <v>56</v>
      </c>
    </row>
    <row r="167" spans="3:5">
      <c r="C167" s="11">
        <f>0/10</f>
        <v>0</v>
      </c>
      <c r="D167" t="s">
        <v>57</v>
      </c>
    </row>
    <row r="168" spans="3:5">
      <c r="C168" s="11">
        <f>1/10</f>
        <v>0.1</v>
      </c>
      <c r="D168" t="s">
        <v>58</v>
      </c>
    </row>
    <row r="169" spans="3:5">
      <c r="C169" s="11">
        <f>2/10</f>
        <v>0.2</v>
      </c>
      <c r="D169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2:J172"/>
  <sheetViews>
    <sheetView topLeftCell="A30" workbookViewId="0">
      <selection activeCell="G24" sqref="G24"/>
    </sheetView>
  </sheetViews>
  <sheetFormatPr defaultRowHeight="15"/>
  <cols>
    <col min="2" max="2" width="16" customWidth="1"/>
    <col min="3" max="3" width="22.42578125" customWidth="1"/>
    <col min="4" max="4" width="10.28515625" customWidth="1"/>
    <col min="5" max="5" width="22" customWidth="1"/>
    <col min="7" max="7" width="17" customWidth="1"/>
    <col min="9" max="9" width="36.5703125" customWidth="1"/>
    <col min="10" max="10" width="10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503</v>
      </c>
      <c r="D3" s="1">
        <v>5</v>
      </c>
      <c r="E3" s="1">
        <v>32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/>
      <c r="E4" s="1">
        <v>473</v>
      </c>
      <c r="F4" s="1"/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/>
      <c r="D5" s="1">
        <v>2</v>
      </c>
      <c r="E5" s="1"/>
      <c r="F5" s="1">
        <v>1</v>
      </c>
      <c r="G5" s="1"/>
      <c r="H5" s="1"/>
      <c r="I5" s="1"/>
      <c r="J5" s="1"/>
    </row>
    <row r="6" spans="2:10">
      <c r="B6" s="1" t="s">
        <v>8</v>
      </c>
      <c r="C6" s="1">
        <f>C3+C4</f>
        <v>503</v>
      </c>
      <c r="D6" s="1">
        <v>5</v>
      </c>
      <c r="E6" s="1">
        <f>E3+E4</f>
        <v>505</v>
      </c>
      <c r="F6" s="1"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287</v>
      </c>
      <c r="D10" s="1">
        <v>2</v>
      </c>
      <c r="E10" s="1">
        <v>203</v>
      </c>
      <c r="F10" s="2">
        <v>3</v>
      </c>
      <c r="G10" s="1">
        <v>7</v>
      </c>
      <c r="H10" s="1">
        <v>7</v>
      </c>
    </row>
    <row r="11" spans="2:10">
      <c r="B11" s="1" t="s">
        <v>31</v>
      </c>
      <c r="C11" s="1">
        <v>20</v>
      </c>
      <c r="D11" s="1">
        <v>0</v>
      </c>
      <c r="E11" s="1">
        <v>104</v>
      </c>
      <c r="F11" s="2">
        <v>-1</v>
      </c>
      <c r="G11" s="1">
        <v>2</v>
      </c>
      <c r="H11" s="1">
        <v>2</v>
      </c>
    </row>
    <row r="12" spans="2:10">
      <c r="B12" s="1" t="s">
        <v>8</v>
      </c>
      <c r="C12" s="1">
        <f t="shared" ref="C12:H12" si="0">C10+C11</f>
        <v>307</v>
      </c>
      <c r="D12" s="1">
        <f t="shared" si="0"/>
        <v>2</v>
      </c>
      <c r="E12" s="1">
        <f t="shared" si="0"/>
        <v>307</v>
      </c>
      <c r="F12" s="2">
        <f t="shared" si="0"/>
        <v>2</v>
      </c>
      <c r="G12" s="1">
        <f t="shared" si="0"/>
        <v>9</v>
      </c>
      <c r="H12" s="1">
        <f t="shared" si="0"/>
        <v>9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94</v>
      </c>
      <c r="D16" s="5">
        <v>0</v>
      </c>
      <c r="E16" s="5">
        <v>45</v>
      </c>
      <c r="F16" s="3">
        <v>0</v>
      </c>
      <c r="G16" s="1">
        <v>27</v>
      </c>
      <c r="H16" s="1">
        <v>2</v>
      </c>
      <c r="I16" s="16" t="s">
        <v>86</v>
      </c>
      <c r="J16" s="18">
        <v>287</v>
      </c>
    </row>
    <row r="17" spans="2:10">
      <c r="B17" s="1" t="s">
        <v>89</v>
      </c>
      <c r="C17" s="1">
        <v>89</v>
      </c>
      <c r="D17" s="1"/>
      <c r="E17" s="1">
        <v>44</v>
      </c>
      <c r="F17" s="2"/>
      <c r="G17" s="1">
        <v>25</v>
      </c>
      <c r="H17" s="1"/>
      <c r="I17" s="1" t="s">
        <v>87</v>
      </c>
      <c r="J17" s="19">
        <v>203</v>
      </c>
    </row>
    <row r="18" spans="2:10">
      <c r="I18" s="22" t="s">
        <v>10</v>
      </c>
      <c r="J18" s="18">
        <v>182</v>
      </c>
    </row>
    <row r="19" spans="2:10">
      <c r="B19" s="1"/>
      <c r="C19" s="1" t="s">
        <v>73</v>
      </c>
      <c r="D19" s="1" t="s">
        <v>1</v>
      </c>
      <c r="I19" s="4" t="s">
        <v>88</v>
      </c>
      <c r="J19" s="19">
        <v>145</v>
      </c>
    </row>
    <row r="20" spans="2:10">
      <c r="B20" s="1" t="s">
        <v>74</v>
      </c>
      <c r="C20" s="1">
        <v>3</v>
      </c>
      <c r="D20" s="1">
        <v>1</v>
      </c>
      <c r="I20" s="22" t="s">
        <v>90</v>
      </c>
      <c r="J20" s="18">
        <v>133</v>
      </c>
    </row>
    <row r="21" spans="2:10">
      <c r="B21" s="1" t="s">
        <v>75</v>
      </c>
      <c r="C21" s="1">
        <v>3</v>
      </c>
      <c r="D21" s="1">
        <v>0</v>
      </c>
      <c r="I21" s="1" t="s">
        <v>91</v>
      </c>
      <c r="J21" s="19">
        <v>126</v>
      </c>
    </row>
    <row r="22" spans="2:10">
      <c r="B22" s="1" t="s">
        <v>76</v>
      </c>
      <c r="C22" s="1">
        <v>10</v>
      </c>
      <c r="D22" s="1">
        <v>0</v>
      </c>
      <c r="I22" s="16" t="s">
        <v>92</v>
      </c>
      <c r="J22" s="20">
        <v>1</v>
      </c>
    </row>
    <row r="23" spans="2:10">
      <c r="B23" s="1" t="s">
        <v>77</v>
      </c>
      <c r="C23" s="1">
        <v>0</v>
      </c>
      <c r="D23" s="1">
        <v>0</v>
      </c>
    </row>
    <row r="25" spans="2:10">
      <c r="B25" s="1"/>
      <c r="C25" s="1" t="s">
        <v>93</v>
      </c>
      <c r="D25" s="1" t="s">
        <v>1</v>
      </c>
    </row>
    <row r="26" spans="2:10">
      <c r="B26" s="1" t="s">
        <v>8</v>
      </c>
      <c r="C26" s="1">
        <v>2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26</v>
      </c>
      <c r="D29" s="1">
        <v>1</v>
      </c>
      <c r="E29" s="1">
        <v>26</v>
      </c>
      <c r="F29" s="1">
        <v>3</v>
      </c>
    </row>
    <row r="30" spans="2:10">
      <c r="B30" s="1" t="s">
        <v>7</v>
      </c>
      <c r="C30" s="1">
        <v>21</v>
      </c>
      <c r="D30" s="1">
        <v>0</v>
      </c>
      <c r="E30" s="1">
        <v>21</v>
      </c>
      <c r="F30" s="1">
        <v>0</v>
      </c>
    </row>
    <row r="31" spans="2:10">
      <c r="B31" s="1" t="s">
        <v>8</v>
      </c>
      <c r="C31" s="1">
        <f>C29+C30</f>
        <v>47</v>
      </c>
      <c r="D31" s="1">
        <f>D29+D30</f>
        <v>1</v>
      </c>
      <c r="E31" s="1">
        <f>E29+E30</f>
        <v>47</v>
      </c>
      <c r="F31" s="1">
        <f>F29+F30</f>
        <v>3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52</v>
      </c>
      <c r="D35" s="1">
        <v>1</v>
      </c>
      <c r="E35" s="1">
        <v>41</v>
      </c>
      <c r="F35" s="1">
        <v>6</v>
      </c>
    </row>
    <row r="36" spans="2:6">
      <c r="B36" s="1" t="s">
        <v>7</v>
      </c>
      <c r="C36" s="1">
        <v>26</v>
      </c>
      <c r="D36" s="1">
        <v>0</v>
      </c>
      <c r="E36" s="1">
        <v>12</v>
      </c>
      <c r="F36" s="1">
        <v>0</v>
      </c>
    </row>
    <row r="37" spans="2:6">
      <c r="B37" s="1" t="s">
        <v>8</v>
      </c>
      <c r="C37" s="1">
        <f>C35+C36</f>
        <v>78</v>
      </c>
      <c r="D37" s="1">
        <f>D35+D36</f>
        <v>1</v>
      </c>
      <c r="E37" s="1">
        <f>E35+E36</f>
        <v>53</v>
      </c>
      <c r="F37" s="1">
        <f>F35+F36</f>
        <v>6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163</v>
      </c>
      <c r="E42" s="1">
        <v>4</v>
      </c>
    </row>
    <row r="43" spans="2:6">
      <c r="C43" s="1" t="s">
        <v>26</v>
      </c>
      <c r="D43" s="1">
        <v>34</v>
      </c>
      <c r="E43" s="1">
        <v>0</v>
      </c>
    </row>
    <row r="44" spans="2:6">
      <c r="C44" s="1" t="s">
        <v>18</v>
      </c>
      <c r="D44" s="1">
        <v>15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276</v>
      </c>
      <c r="E46" s="1">
        <v>0</v>
      </c>
    </row>
    <row r="47" spans="2:6">
      <c r="C47" s="1" t="s">
        <v>95</v>
      </c>
      <c r="D47" s="1">
        <v>3</v>
      </c>
      <c r="E47" s="1">
        <v>1</v>
      </c>
    </row>
    <row r="48" spans="2:6">
      <c r="C48" s="1" t="s">
        <v>22</v>
      </c>
      <c r="D48" s="1">
        <v>0</v>
      </c>
      <c r="E48" s="1">
        <v>0</v>
      </c>
    </row>
    <row r="49" spans="2:6">
      <c r="C49" s="1" t="s">
        <v>59</v>
      </c>
      <c r="D49" s="1">
        <v>5</v>
      </c>
      <c r="E49" s="1">
        <v>0</v>
      </c>
    </row>
    <row r="50" spans="2:6">
      <c r="C50" s="1" t="s">
        <v>24</v>
      </c>
      <c r="D50" s="1">
        <v>1</v>
      </c>
      <c r="E50" s="1">
        <v>0</v>
      </c>
    </row>
    <row r="51" spans="2:6">
      <c r="C51" s="1" t="s">
        <v>69</v>
      </c>
      <c r="D51" s="1">
        <v>4</v>
      </c>
      <c r="E51" s="1">
        <v>0</v>
      </c>
    </row>
    <row r="52" spans="2:6">
      <c r="C52" s="1" t="s">
        <v>8</v>
      </c>
      <c r="D52" s="1">
        <f>SUM(D42,D43,D44,D45,D46,D47,D48,D49,D50,D51)</f>
        <v>501</v>
      </c>
      <c r="E52" s="1">
        <f>E42+E43+E44+E45+E46+E47+E48+E49+E50+E51</f>
        <v>5</v>
      </c>
      <c r="F52" t="s">
        <v>46</v>
      </c>
    </row>
    <row r="55" spans="2:6">
      <c r="B55" s="9" t="s">
        <v>70</v>
      </c>
      <c r="C55" s="9" t="s">
        <v>32</v>
      </c>
      <c r="D55" s="9" t="s">
        <v>33</v>
      </c>
    </row>
    <row r="56" spans="2:6">
      <c r="B56" s="13">
        <v>42737</v>
      </c>
      <c r="C56">
        <v>1</v>
      </c>
      <c r="D56">
        <v>1</v>
      </c>
    </row>
    <row r="57" spans="2:6">
      <c r="B57" s="13">
        <v>42744</v>
      </c>
      <c r="C57">
        <v>2</v>
      </c>
      <c r="D57">
        <v>9</v>
      </c>
    </row>
    <row r="58" spans="2:6">
      <c r="B58" s="13">
        <v>42751</v>
      </c>
      <c r="C58">
        <v>3</v>
      </c>
      <c r="D58">
        <v>10</v>
      </c>
    </row>
    <row r="59" spans="2:6">
      <c r="B59" s="13">
        <v>42758</v>
      </c>
      <c r="C59">
        <v>4</v>
      </c>
      <c r="D59">
        <v>11</v>
      </c>
    </row>
    <row r="60" spans="2:6">
      <c r="B60" s="13">
        <v>42765</v>
      </c>
      <c r="C60">
        <v>5</v>
      </c>
      <c r="D60">
        <v>12</v>
      </c>
    </row>
    <row r="61" spans="2:6">
      <c r="B61" s="13">
        <v>42772</v>
      </c>
      <c r="C61">
        <v>6</v>
      </c>
      <c r="D61">
        <v>13</v>
      </c>
    </row>
    <row r="62" spans="2:6">
      <c r="B62" s="13">
        <v>42779</v>
      </c>
      <c r="C62">
        <v>7</v>
      </c>
      <c r="D62">
        <v>7</v>
      </c>
    </row>
    <row r="63" spans="2:6">
      <c r="B63" s="13">
        <v>42786</v>
      </c>
      <c r="C63">
        <v>8</v>
      </c>
      <c r="D63">
        <v>7</v>
      </c>
    </row>
    <row r="64" spans="2:6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4">
      <c r="B97" s="13">
        <v>43024</v>
      </c>
      <c r="C97">
        <v>42</v>
      </c>
      <c r="D97">
        <v>11</v>
      </c>
    </row>
    <row r="98" spans="2:4">
      <c r="B98" s="13">
        <v>43031</v>
      </c>
      <c r="C98">
        <v>43</v>
      </c>
      <c r="D98">
        <v>4</v>
      </c>
    </row>
    <row r="99" spans="2:4">
      <c r="B99" s="13">
        <v>43038</v>
      </c>
      <c r="C99">
        <v>44</v>
      </c>
      <c r="D99">
        <v>5</v>
      </c>
    </row>
    <row r="100" spans="2:4">
      <c r="B100" s="13">
        <v>43045</v>
      </c>
      <c r="C100">
        <v>45</v>
      </c>
      <c r="D100">
        <v>8</v>
      </c>
    </row>
    <row r="101" spans="2:4">
      <c r="B101" s="13">
        <v>43052</v>
      </c>
      <c r="C101">
        <v>46</v>
      </c>
      <c r="D101">
        <v>7</v>
      </c>
    </row>
    <row r="102" spans="2:4">
      <c r="B102" s="13">
        <v>43059</v>
      </c>
      <c r="C102">
        <v>47</v>
      </c>
      <c r="D102">
        <v>10</v>
      </c>
    </row>
    <row r="103" spans="2:4">
      <c r="B103" s="13">
        <v>43066</v>
      </c>
      <c r="C103">
        <v>48</v>
      </c>
      <c r="D103">
        <v>3</v>
      </c>
    </row>
    <row r="104" spans="2:4">
      <c r="B104" s="13"/>
    </row>
    <row r="106" spans="2:4">
      <c r="B106" s="9" t="s">
        <v>70</v>
      </c>
      <c r="C106" s="9" t="s">
        <v>32</v>
      </c>
      <c r="D106" s="9" t="s">
        <v>33</v>
      </c>
    </row>
    <row r="107" spans="2:4">
      <c r="B107" s="13">
        <v>42737</v>
      </c>
      <c r="C107">
        <v>1</v>
      </c>
      <c r="D107">
        <v>1</v>
      </c>
    </row>
    <row r="108" spans="2:4">
      <c r="B108" s="13">
        <v>42744</v>
      </c>
      <c r="C108">
        <v>2</v>
      </c>
      <c r="D108">
        <v>10</v>
      </c>
    </row>
    <row r="109" spans="2:4">
      <c r="B109" s="13">
        <v>42751</v>
      </c>
      <c r="C109">
        <v>3</v>
      </c>
      <c r="D109">
        <v>20</v>
      </c>
    </row>
    <row r="110" spans="2:4">
      <c r="B110" s="13">
        <v>42758</v>
      </c>
      <c r="C110">
        <v>4</v>
      </c>
      <c r="D110">
        <v>31</v>
      </c>
    </row>
    <row r="111" spans="2:4">
      <c r="B111" s="13">
        <v>42765</v>
      </c>
      <c r="C111">
        <v>5</v>
      </c>
      <c r="D111">
        <v>43</v>
      </c>
    </row>
    <row r="112" spans="2:4">
      <c r="B112" s="13">
        <v>42772</v>
      </c>
      <c r="C112">
        <v>6</v>
      </c>
      <c r="D112">
        <v>56</v>
      </c>
    </row>
    <row r="113" spans="2:4">
      <c r="B113" s="13">
        <v>42779</v>
      </c>
      <c r="C113">
        <v>7</v>
      </c>
      <c r="D113">
        <v>63</v>
      </c>
    </row>
    <row r="114" spans="2:4">
      <c r="B114" s="13">
        <v>42786</v>
      </c>
      <c r="C114">
        <v>8</v>
      </c>
      <c r="D114">
        <v>70</v>
      </c>
    </row>
    <row r="115" spans="2:4">
      <c r="B115" s="13">
        <v>42793</v>
      </c>
      <c r="C115">
        <v>9</v>
      </c>
      <c r="D115">
        <v>84</v>
      </c>
    </row>
    <row r="116" spans="2:4">
      <c r="B116" s="13">
        <v>42800</v>
      </c>
      <c r="C116">
        <v>10</v>
      </c>
      <c r="D116">
        <v>100</v>
      </c>
    </row>
    <row r="117" spans="2:4">
      <c r="B117" s="13">
        <v>42807</v>
      </c>
      <c r="C117">
        <v>11</v>
      </c>
      <c r="D117">
        <v>114</v>
      </c>
    </row>
    <row r="118" spans="2:4">
      <c r="B118" s="13">
        <v>42814</v>
      </c>
      <c r="C118">
        <v>12</v>
      </c>
      <c r="D118">
        <v>131</v>
      </c>
    </row>
    <row r="119" spans="2:4">
      <c r="B119" s="13">
        <v>42821</v>
      </c>
      <c r="C119">
        <v>13</v>
      </c>
      <c r="D119">
        <v>145</v>
      </c>
    </row>
    <row r="120" spans="2:4">
      <c r="B120" s="13">
        <v>42828</v>
      </c>
      <c r="C120">
        <v>14</v>
      </c>
      <c r="D120">
        <v>154</v>
      </c>
    </row>
    <row r="121" spans="2:4">
      <c r="B121" s="13">
        <v>42835</v>
      </c>
      <c r="C121">
        <v>15</v>
      </c>
      <c r="D121">
        <v>166</v>
      </c>
    </row>
    <row r="122" spans="2:4">
      <c r="B122" s="13">
        <v>42842</v>
      </c>
      <c r="C122">
        <v>16</v>
      </c>
      <c r="D122">
        <v>185</v>
      </c>
    </row>
    <row r="123" spans="2:4">
      <c r="B123" s="13">
        <v>42849</v>
      </c>
      <c r="C123">
        <v>17</v>
      </c>
      <c r="D123">
        <v>189</v>
      </c>
    </row>
    <row r="124" spans="2:4">
      <c r="B124" s="13">
        <v>42856</v>
      </c>
      <c r="C124">
        <v>18</v>
      </c>
      <c r="D124">
        <v>199</v>
      </c>
    </row>
    <row r="125" spans="2:4">
      <c r="B125" s="13">
        <v>42863</v>
      </c>
      <c r="C125">
        <v>19</v>
      </c>
      <c r="D125">
        <v>217</v>
      </c>
    </row>
    <row r="126" spans="2:4">
      <c r="B126" s="13">
        <v>42870</v>
      </c>
      <c r="C126">
        <v>20</v>
      </c>
      <c r="D126">
        <v>233</v>
      </c>
    </row>
    <row r="127" spans="2:4">
      <c r="B127" s="13">
        <v>42877</v>
      </c>
      <c r="C127">
        <v>21</v>
      </c>
      <c r="D127">
        <v>239</v>
      </c>
    </row>
    <row r="128" spans="2:4">
      <c r="B128" s="13">
        <v>42884</v>
      </c>
      <c r="C128">
        <v>22</v>
      </c>
      <c r="D128">
        <v>244</v>
      </c>
    </row>
    <row r="129" spans="2:5">
      <c r="B129" s="13">
        <v>42891</v>
      </c>
      <c r="C129">
        <v>23</v>
      </c>
      <c r="D129">
        <v>260</v>
      </c>
    </row>
    <row r="130" spans="2:5">
      <c r="B130" s="13">
        <v>42898</v>
      </c>
      <c r="C130">
        <v>24</v>
      </c>
      <c r="D130">
        <v>276</v>
      </c>
    </row>
    <row r="131" spans="2:5">
      <c r="B131" s="13">
        <v>42905</v>
      </c>
      <c r="C131">
        <v>25</v>
      </c>
      <c r="D131">
        <v>286</v>
      </c>
    </row>
    <row r="132" spans="2:5">
      <c r="B132" s="13">
        <v>42912</v>
      </c>
      <c r="C132">
        <v>26</v>
      </c>
      <c r="D132">
        <v>299</v>
      </c>
    </row>
    <row r="133" spans="2:5">
      <c r="B133" s="13">
        <v>42919</v>
      </c>
      <c r="C133">
        <v>27</v>
      </c>
      <c r="D133">
        <v>303</v>
      </c>
    </row>
    <row r="134" spans="2:5">
      <c r="B134" s="13">
        <v>42926</v>
      </c>
      <c r="C134">
        <v>28</v>
      </c>
      <c r="D134">
        <v>316</v>
      </c>
    </row>
    <row r="135" spans="2:5">
      <c r="B135" s="13">
        <v>42933</v>
      </c>
      <c r="C135">
        <v>29</v>
      </c>
      <c r="D135">
        <v>322</v>
      </c>
    </row>
    <row r="136" spans="2:5">
      <c r="B136" s="13">
        <v>42940</v>
      </c>
      <c r="C136">
        <v>30</v>
      </c>
      <c r="D136">
        <v>330</v>
      </c>
    </row>
    <row r="137" spans="2:5">
      <c r="B137" s="13">
        <v>42947</v>
      </c>
      <c r="C137">
        <v>31</v>
      </c>
      <c r="D137">
        <v>335</v>
      </c>
    </row>
    <row r="138" spans="2:5">
      <c r="B138" s="13">
        <v>42954</v>
      </c>
      <c r="C138">
        <v>32</v>
      </c>
      <c r="D138">
        <v>348</v>
      </c>
    </row>
    <row r="139" spans="2:5">
      <c r="B139" s="13">
        <v>42961</v>
      </c>
      <c r="C139">
        <v>33</v>
      </c>
      <c r="D139">
        <v>367</v>
      </c>
    </row>
    <row r="140" spans="2:5">
      <c r="B140" s="13">
        <v>42968</v>
      </c>
      <c r="C140">
        <v>34</v>
      </c>
      <c r="D140">
        <v>392</v>
      </c>
    </row>
    <row r="141" spans="2:5">
      <c r="B141" s="13">
        <v>42975</v>
      </c>
      <c r="C141">
        <v>35</v>
      </c>
      <c r="D141">
        <v>402</v>
      </c>
    </row>
    <row r="142" spans="2:5">
      <c r="B142" s="13">
        <v>42982</v>
      </c>
      <c r="C142">
        <v>36</v>
      </c>
      <c r="D142">
        <v>410</v>
      </c>
      <c r="E142" t="s">
        <v>79</v>
      </c>
    </row>
    <row r="143" spans="2:5">
      <c r="B143" s="13">
        <v>42989</v>
      </c>
      <c r="C143">
        <v>37</v>
      </c>
      <c r="D143">
        <v>415</v>
      </c>
      <c r="E143" t="s">
        <v>80</v>
      </c>
    </row>
    <row r="144" spans="2:5">
      <c r="B144" s="13">
        <v>42996</v>
      </c>
      <c r="C144">
        <v>38</v>
      </c>
      <c r="D144">
        <v>438</v>
      </c>
    </row>
    <row r="145" spans="2:8">
      <c r="B145" s="13">
        <v>43003</v>
      </c>
      <c r="C145">
        <v>39</v>
      </c>
      <c r="D145">
        <v>460</v>
      </c>
      <c r="E145" t="s">
        <v>84</v>
      </c>
    </row>
    <row r="146" spans="2:8">
      <c r="B146" s="13">
        <v>43010</v>
      </c>
      <c r="C146">
        <v>40</v>
      </c>
      <c r="D146">
        <v>478</v>
      </c>
    </row>
    <row r="147" spans="2:8">
      <c r="B147" s="13">
        <v>43017</v>
      </c>
      <c r="C147">
        <v>41</v>
      </c>
      <c r="D147">
        <v>486</v>
      </c>
    </row>
    <row r="148" spans="2:8">
      <c r="B148" s="13">
        <v>43024</v>
      </c>
      <c r="C148">
        <v>42</v>
      </c>
      <c r="D148">
        <v>497</v>
      </c>
    </row>
    <row r="149" spans="2:8">
      <c r="B149" s="13">
        <v>43031</v>
      </c>
      <c r="C149">
        <v>43</v>
      </c>
      <c r="D149">
        <v>501</v>
      </c>
    </row>
    <row r="150" spans="2:8">
      <c r="B150" s="13">
        <v>43038</v>
      </c>
      <c r="C150">
        <v>44</v>
      </c>
      <c r="D150">
        <v>506</v>
      </c>
    </row>
    <row r="151" spans="2:8">
      <c r="B151" s="13">
        <v>43045</v>
      </c>
      <c r="C151">
        <v>45</v>
      </c>
      <c r="D151">
        <v>514</v>
      </c>
      <c r="E151" t="s">
        <v>98</v>
      </c>
    </row>
    <row r="152" spans="2:8">
      <c r="B152" s="13">
        <v>43052</v>
      </c>
      <c r="C152">
        <v>46</v>
      </c>
      <c r="D152">
        <v>521</v>
      </c>
    </row>
    <row r="153" spans="2:8">
      <c r="B153" s="13">
        <v>43059</v>
      </c>
      <c r="C153">
        <v>47</v>
      </c>
      <c r="D153">
        <v>531</v>
      </c>
      <c r="E153" t="s">
        <v>99</v>
      </c>
    </row>
    <row r="154" spans="2:8">
      <c r="B154" s="13">
        <v>43066</v>
      </c>
      <c r="C154">
        <v>48</v>
      </c>
      <c r="D154">
        <v>534</v>
      </c>
    </row>
    <row r="155" spans="2:8">
      <c r="B155" s="13"/>
    </row>
    <row r="157" spans="2:8">
      <c r="C157" s="10" t="s">
        <v>60</v>
      </c>
      <c r="D157" s="10"/>
      <c r="E157" s="10"/>
      <c r="F157" s="10"/>
      <c r="G157" s="10"/>
      <c r="H157" s="10"/>
    </row>
    <row r="158" spans="2:8">
      <c r="C158" s="11" t="s">
        <v>6</v>
      </c>
      <c r="D158" t="s">
        <v>52</v>
      </c>
      <c r="E158" t="s">
        <v>101</v>
      </c>
    </row>
    <row r="159" spans="2:8">
      <c r="C159" s="11">
        <f>0/25</f>
        <v>0</v>
      </c>
      <c r="D159" t="s">
        <v>53</v>
      </c>
    </row>
    <row r="160" spans="2:8">
      <c r="C160" s="11">
        <f>0/9</f>
        <v>0</v>
      </c>
      <c r="D160" t="s">
        <v>54</v>
      </c>
    </row>
    <row r="161" spans="3:5">
      <c r="C161" s="11">
        <f>1/9</f>
        <v>0.1111111111111111</v>
      </c>
      <c r="D161" t="s">
        <v>56</v>
      </c>
    </row>
    <row r="162" spans="3:5">
      <c r="C162" s="11">
        <f>0/3</f>
        <v>0</v>
      </c>
      <c r="D162" t="s">
        <v>57</v>
      </c>
    </row>
    <row r="163" spans="3:5">
      <c r="C163" s="11">
        <f>1/4</f>
        <v>0.25</v>
      </c>
      <c r="D163" t="s">
        <v>58</v>
      </c>
    </row>
    <row r="165" spans="3:5">
      <c r="C165" s="10" t="s">
        <v>102</v>
      </c>
    </row>
    <row r="166" spans="3:5">
      <c r="C166" s="11" t="s">
        <v>6</v>
      </c>
      <c r="D166" t="s">
        <v>52</v>
      </c>
      <c r="E166" t="s">
        <v>101</v>
      </c>
    </row>
    <row r="167" spans="3:5">
      <c r="C167" s="11">
        <f>0/5</f>
        <v>0</v>
      </c>
      <c r="D167" t="s">
        <v>53</v>
      </c>
    </row>
    <row r="168" spans="3:5">
      <c r="C168" s="11">
        <f>0/5</f>
        <v>0</v>
      </c>
      <c r="D168" t="s">
        <v>54</v>
      </c>
    </row>
    <row r="169" spans="3:5">
      <c r="C169" s="11">
        <f>0/5</f>
        <v>0</v>
      </c>
      <c r="D169" t="s">
        <v>56</v>
      </c>
    </row>
    <row r="170" spans="3:5">
      <c r="C170" s="11">
        <f>0/5</f>
        <v>0</v>
      </c>
      <c r="D170" t="s">
        <v>57</v>
      </c>
    </row>
    <row r="171" spans="3:5">
      <c r="C171" s="11">
        <f>0/5</f>
        <v>0</v>
      </c>
      <c r="D171" t="s">
        <v>58</v>
      </c>
    </row>
    <row r="172" spans="3:5">
      <c r="C172" s="11">
        <f>6/6</f>
        <v>1</v>
      </c>
      <c r="D172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2:J173"/>
  <sheetViews>
    <sheetView topLeftCell="A136" workbookViewId="0">
      <selection activeCell="D156" sqref="D156"/>
    </sheetView>
  </sheetViews>
  <sheetFormatPr defaultRowHeight="15"/>
  <cols>
    <col min="2" max="2" width="11" customWidth="1"/>
    <col min="3" max="3" width="23.140625" customWidth="1"/>
    <col min="5" max="5" width="22.5703125" customWidth="1"/>
    <col min="7" max="7" width="15.7109375" customWidth="1"/>
    <col min="9" max="9" width="36.5703125" customWidth="1"/>
    <col min="10" max="10" width="11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509</v>
      </c>
      <c r="D3" s="1">
        <v>6</v>
      </c>
      <c r="E3" s="1">
        <v>32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509</v>
      </c>
      <c r="D5" s="1">
        <f>D3+D4</f>
        <v>6</v>
      </c>
      <c r="E5" s="1">
        <f>E3+E4</f>
        <v>505</v>
      </c>
      <c r="F5" s="1">
        <f>F3+F4</f>
        <v>0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1" t="s">
        <v>1</v>
      </c>
    </row>
    <row r="9" spans="2:10">
      <c r="B9" s="1" t="s">
        <v>5</v>
      </c>
      <c r="C9" s="1">
        <v>291</v>
      </c>
      <c r="D9" s="1">
        <v>4</v>
      </c>
      <c r="E9" s="1">
        <v>205</v>
      </c>
      <c r="F9" s="2">
        <v>2</v>
      </c>
      <c r="G9" s="1">
        <v>10</v>
      </c>
      <c r="H9" s="1">
        <v>3</v>
      </c>
    </row>
    <row r="10" spans="2:10">
      <c r="B10" s="1" t="s">
        <v>31</v>
      </c>
      <c r="C10" s="1">
        <v>20</v>
      </c>
      <c r="D10" s="1">
        <v>0</v>
      </c>
      <c r="E10" s="1">
        <v>106</v>
      </c>
      <c r="F10" s="2">
        <v>2</v>
      </c>
      <c r="G10" s="1">
        <v>3</v>
      </c>
      <c r="H10" s="1">
        <v>1</v>
      </c>
    </row>
    <row r="11" spans="2:10">
      <c r="B11" s="1" t="s">
        <v>8</v>
      </c>
      <c r="C11" s="1">
        <f t="shared" ref="C11:H11" si="0">C9+C10</f>
        <v>311</v>
      </c>
      <c r="D11" s="1">
        <f t="shared" si="0"/>
        <v>4</v>
      </c>
      <c r="E11" s="1">
        <f t="shared" si="0"/>
        <v>311</v>
      </c>
      <c r="F11" s="2">
        <f t="shared" si="0"/>
        <v>4</v>
      </c>
      <c r="G11" s="1">
        <f t="shared" si="0"/>
        <v>13</v>
      </c>
      <c r="H11" s="1">
        <f t="shared" si="0"/>
        <v>4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1" t="s">
        <v>1</v>
      </c>
      <c r="I14" s="21" t="s">
        <v>6</v>
      </c>
      <c r="J14" s="17" t="s">
        <v>85</v>
      </c>
    </row>
    <row r="15" spans="2:10">
      <c r="B15" s="5" t="s">
        <v>8</v>
      </c>
      <c r="C15" s="5">
        <v>96</v>
      </c>
      <c r="D15" s="5">
        <v>0</v>
      </c>
      <c r="E15" s="5">
        <v>52</v>
      </c>
      <c r="F15" s="3">
        <v>0</v>
      </c>
      <c r="G15" s="1">
        <v>31</v>
      </c>
      <c r="H15" s="1">
        <v>4</v>
      </c>
      <c r="I15" s="16" t="s">
        <v>86</v>
      </c>
      <c r="J15" s="18">
        <v>291</v>
      </c>
    </row>
    <row r="16" spans="2:10">
      <c r="B16" s="1" t="s">
        <v>89</v>
      </c>
      <c r="C16" s="1">
        <v>89</v>
      </c>
      <c r="D16" s="1"/>
      <c r="E16" s="1">
        <v>44</v>
      </c>
      <c r="F16" s="2"/>
      <c r="G16" s="1">
        <v>25</v>
      </c>
      <c r="H16" s="1"/>
      <c r="I16" s="1" t="s">
        <v>87</v>
      </c>
      <c r="J16" s="19">
        <v>205</v>
      </c>
    </row>
    <row r="17" spans="2:10">
      <c r="I17" s="22" t="s">
        <v>10</v>
      </c>
      <c r="J17" s="18">
        <v>182</v>
      </c>
    </row>
    <row r="18" spans="2:10">
      <c r="B18" s="1"/>
      <c r="C18" s="1" t="s">
        <v>73</v>
      </c>
      <c r="D18" s="1" t="s">
        <v>1</v>
      </c>
      <c r="I18" s="4" t="s">
        <v>88</v>
      </c>
      <c r="J18" s="19">
        <v>148</v>
      </c>
    </row>
    <row r="19" spans="2:10">
      <c r="B19" s="1" t="s">
        <v>74</v>
      </c>
      <c r="C19" s="1">
        <v>3</v>
      </c>
      <c r="D19" s="1">
        <v>0</v>
      </c>
      <c r="I19" s="22" t="s">
        <v>90</v>
      </c>
      <c r="J19" s="18">
        <v>137</v>
      </c>
    </row>
    <row r="20" spans="2:10">
      <c r="B20" s="1" t="s">
        <v>75</v>
      </c>
      <c r="C20" s="1">
        <v>3</v>
      </c>
      <c r="D20" s="1">
        <v>0</v>
      </c>
      <c r="I20" s="1" t="s">
        <v>91</v>
      </c>
      <c r="J20" s="19">
        <v>126</v>
      </c>
    </row>
    <row r="21" spans="2:10">
      <c r="B21" s="1" t="s">
        <v>76</v>
      </c>
      <c r="C21" s="1">
        <v>10</v>
      </c>
      <c r="D21" s="1">
        <v>0</v>
      </c>
      <c r="I21" s="16" t="s">
        <v>92</v>
      </c>
      <c r="J21" s="20">
        <v>1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26</v>
      </c>
      <c r="D28" s="1">
        <v>0</v>
      </c>
      <c r="E28" s="1">
        <v>26</v>
      </c>
      <c r="F28" s="1">
        <v>0</v>
      </c>
    </row>
    <row r="29" spans="2:10">
      <c r="B29" s="1" t="s">
        <v>7</v>
      </c>
      <c r="C29" s="1">
        <v>21</v>
      </c>
      <c r="D29" s="1">
        <v>0</v>
      </c>
      <c r="E29" s="1">
        <v>21</v>
      </c>
      <c r="F29" s="1">
        <v>0</v>
      </c>
    </row>
    <row r="30" spans="2:10">
      <c r="B30" s="1" t="s">
        <v>8</v>
      </c>
      <c r="C30" s="1">
        <f>C28+C29</f>
        <v>47</v>
      </c>
      <c r="D30" s="1">
        <f>D28+D29</f>
        <v>0</v>
      </c>
      <c r="E30" s="1">
        <f>E28+E29</f>
        <v>47</v>
      </c>
      <c r="F30" s="1">
        <f>F28+F29</f>
        <v>0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53</v>
      </c>
      <c r="D34" s="1">
        <v>1</v>
      </c>
      <c r="E34" s="1">
        <v>43</v>
      </c>
      <c r="F34" s="1">
        <v>2</v>
      </c>
    </row>
    <row r="35" spans="2:6">
      <c r="B35" s="1" t="s">
        <v>7</v>
      </c>
      <c r="C35" s="1">
        <v>25</v>
      </c>
      <c r="D35" s="1">
        <v>0</v>
      </c>
      <c r="E35" s="1">
        <v>11</v>
      </c>
      <c r="F35" s="1">
        <v>0</v>
      </c>
    </row>
    <row r="36" spans="2:6">
      <c r="B36" s="1" t="s">
        <v>8</v>
      </c>
      <c r="C36" s="1">
        <f>C34+C35</f>
        <v>78</v>
      </c>
      <c r="D36" s="1">
        <f>D34+D35</f>
        <v>1</v>
      </c>
      <c r="E36" s="1">
        <f>E34+E35</f>
        <v>54</v>
      </c>
      <c r="F36" s="1">
        <f>F34+F35</f>
        <v>2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165</v>
      </c>
      <c r="E41" s="1">
        <v>2</v>
      </c>
    </row>
    <row r="42" spans="2:6">
      <c r="C42" s="1" t="s">
        <v>26</v>
      </c>
      <c r="D42" s="1">
        <v>34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279</v>
      </c>
      <c r="E45" s="1">
        <v>3</v>
      </c>
    </row>
    <row r="46" spans="2:6">
      <c r="C46" s="1" t="s">
        <v>95</v>
      </c>
      <c r="D46" s="1">
        <v>3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6</v>
      </c>
      <c r="E48" s="1">
        <v>1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4</v>
      </c>
      <c r="E50" s="1">
        <v>0</v>
      </c>
    </row>
    <row r="51" spans="2:6">
      <c r="C51" s="1" t="s">
        <v>8</v>
      </c>
      <c r="D51" s="1">
        <f>SUM(D41,D42,D43,D44,D45,D46,D47,D48,D49,D50)</f>
        <v>507</v>
      </c>
      <c r="E51" s="1">
        <f>E41+E42+E43+E44+E45+E46+E47+E48+E49+E50</f>
        <v>6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98" spans="2:4">
      <c r="B98" s="13">
        <v>43038</v>
      </c>
      <c r="C98">
        <v>44</v>
      </c>
      <c r="D98">
        <v>5</v>
      </c>
    </row>
    <row r="99" spans="2:4">
      <c r="B99" s="13">
        <v>43045</v>
      </c>
      <c r="C99">
        <v>45</v>
      </c>
      <c r="D99">
        <v>8</v>
      </c>
    </row>
    <row r="100" spans="2:4">
      <c r="B100" s="13">
        <v>43052</v>
      </c>
      <c r="C100">
        <v>46</v>
      </c>
      <c r="D100">
        <v>7</v>
      </c>
    </row>
    <row r="101" spans="2:4">
      <c r="B101" s="13">
        <v>43059</v>
      </c>
      <c r="C101">
        <v>47</v>
      </c>
      <c r="D101">
        <v>10</v>
      </c>
    </row>
    <row r="102" spans="2:4">
      <c r="B102" s="13">
        <v>43066</v>
      </c>
      <c r="C102">
        <v>48</v>
      </c>
      <c r="D102">
        <v>4</v>
      </c>
    </row>
    <row r="103" spans="2:4">
      <c r="B103" s="13">
        <v>43073</v>
      </c>
      <c r="C103">
        <v>49</v>
      </c>
      <c r="D103">
        <v>6</v>
      </c>
    </row>
    <row r="104" spans="2:4">
      <c r="B104" s="13"/>
    </row>
    <row r="106" spans="2:4">
      <c r="B106" s="9" t="s">
        <v>70</v>
      </c>
      <c r="C106" s="9" t="s">
        <v>32</v>
      </c>
      <c r="D106" s="9" t="s">
        <v>33</v>
      </c>
    </row>
    <row r="107" spans="2:4">
      <c r="B107" s="13">
        <v>42737</v>
      </c>
      <c r="C107">
        <v>1</v>
      </c>
      <c r="D107">
        <v>1</v>
      </c>
    </row>
    <row r="108" spans="2:4">
      <c r="B108" s="13">
        <v>42744</v>
      </c>
      <c r="C108">
        <v>2</v>
      </c>
      <c r="D108">
        <v>10</v>
      </c>
    </row>
    <row r="109" spans="2:4">
      <c r="B109" s="13">
        <v>42751</v>
      </c>
      <c r="C109">
        <v>3</v>
      </c>
      <c r="D109">
        <v>20</v>
      </c>
    </row>
    <row r="110" spans="2:4">
      <c r="B110" s="13">
        <v>42758</v>
      </c>
      <c r="C110">
        <v>4</v>
      </c>
      <c r="D110">
        <v>31</v>
      </c>
    </row>
    <row r="111" spans="2:4">
      <c r="B111" s="13">
        <v>42765</v>
      </c>
      <c r="C111">
        <v>5</v>
      </c>
      <c r="D111">
        <v>43</v>
      </c>
    </row>
    <row r="112" spans="2:4">
      <c r="B112" s="13">
        <v>42772</v>
      </c>
      <c r="C112">
        <v>6</v>
      </c>
      <c r="D112">
        <v>56</v>
      </c>
    </row>
    <row r="113" spans="2:4">
      <c r="B113" s="13">
        <v>42779</v>
      </c>
      <c r="C113">
        <v>7</v>
      </c>
      <c r="D113">
        <v>63</v>
      </c>
    </row>
    <row r="114" spans="2:4">
      <c r="B114" s="13">
        <v>42786</v>
      </c>
      <c r="C114">
        <v>8</v>
      </c>
      <c r="D114">
        <v>70</v>
      </c>
    </row>
    <row r="115" spans="2:4">
      <c r="B115" s="13">
        <v>42793</v>
      </c>
      <c r="C115">
        <v>9</v>
      </c>
      <c r="D115">
        <v>84</v>
      </c>
    </row>
    <row r="116" spans="2:4">
      <c r="B116" s="13">
        <v>42800</v>
      </c>
      <c r="C116">
        <v>10</v>
      </c>
      <c r="D116">
        <v>100</v>
      </c>
    </row>
    <row r="117" spans="2:4">
      <c r="B117" s="13">
        <v>42807</v>
      </c>
      <c r="C117">
        <v>11</v>
      </c>
      <c r="D117">
        <v>114</v>
      </c>
    </row>
    <row r="118" spans="2:4">
      <c r="B118" s="13">
        <v>42814</v>
      </c>
      <c r="C118">
        <v>12</v>
      </c>
      <c r="D118">
        <v>131</v>
      </c>
    </row>
    <row r="119" spans="2:4">
      <c r="B119" s="13">
        <v>42821</v>
      </c>
      <c r="C119">
        <v>13</v>
      </c>
      <c r="D119">
        <v>145</v>
      </c>
    </row>
    <row r="120" spans="2:4">
      <c r="B120" s="13">
        <v>42828</v>
      </c>
      <c r="C120">
        <v>14</v>
      </c>
      <c r="D120">
        <v>154</v>
      </c>
    </row>
    <row r="121" spans="2:4">
      <c r="B121" s="13">
        <v>42835</v>
      </c>
      <c r="C121">
        <v>15</v>
      </c>
      <c r="D121">
        <v>166</v>
      </c>
    </row>
    <row r="122" spans="2:4">
      <c r="B122" s="13">
        <v>42842</v>
      </c>
      <c r="C122">
        <v>16</v>
      </c>
      <c r="D122">
        <v>185</v>
      </c>
    </row>
    <row r="123" spans="2:4">
      <c r="B123" s="13">
        <v>42849</v>
      </c>
      <c r="C123">
        <v>17</v>
      </c>
      <c r="D123">
        <v>189</v>
      </c>
    </row>
    <row r="124" spans="2:4">
      <c r="B124" s="13">
        <v>42856</v>
      </c>
      <c r="C124">
        <v>18</v>
      </c>
      <c r="D124">
        <v>199</v>
      </c>
    </row>
    <row r="125" spans="2:4">
      <c r="B125" s="13">
        <v>42863</v>
      </c>
      <c r="C125">
        <v>19</v>
      </c>
      <c r="D125">
        <v>217</v>
      </c>
    </row>
    <row r="126" spans="2:4">
      <c r="B126" s="13">
        <v>42870</v>
      </c>
      <c r="C126">
        <v>20</v>
      </c>
      <c r="D126">
        <v>233</v>
      </c>
    </row>
    <row r="127" spans="2:4">
      <c r="B127" s="13">
        <v>42877</v>
      </c>
      <c r="C127">
        <v>21</v>
      </c>
      <c r="D127">
        <v>239</v>
      </c>
    </row>
    <row r="128" spans="2:4">
      <c r="B128" s="13">
        <v>42884</v>
      </c>
      <c r="C128">
        <v>22</v>
      </c>
      <c r="D128">
        <v>244</v>
      </c>
    </row>
    <row r="129" spans="2:5">
      <c r="B129" s="13">
        <v>42891</v>
      </c>
      <c r="C129">
        <v>23</v>
      </c>
      <c r="D129">
        <v>260</v>
      </c>
    </row>
    <row r="130" spans="2:5">
      <c r="B130" s="13">
        <v>42898</v>
      </c>
      <c r="C130">
        <v>24</v>
      </c>
      <c r="D130">
        <v>276</v>
      </c>
    </row>
    <row r="131" spans="2:5">
      <c r="B131" s="13">
        <v>42905</v>
      </c>
      <c r="C131">
        <v>25</v>
      </c>
      <c r="D131">
        <v>286</v>
      </c>
    </row>
    <row r="132" spans="2:5">
      <c r="B132" s="13">
        <v>42912</v>
      </c>
      <c r="C132">
        <v>26</v>
      </c>
      <c r="D132">
        <v>299</v>
      </c>
    </row>
    <row r="133" spans="2:5">
      <c r="B133" s="13">
        <v>42919</v>
      </c>
      <c r="C133">
        <v>27</v>
      </c>
      <c r="D133">
        <v>303</v>
      </c>
    </row>
    <row r="134" spans="2:5">
      <c r="B134" s="13">
        <v>42926</v>
      </c>
      <c r="C134">
        <v>28</v>
      </c>
      <c r="D134">
        <v>316</v>
      </c>
    </row>
    <row r="135" spans="2:5">
      <c r="B135" s="13">
        <v>42933</v>
      </c>
      <c r="C135">
        <v>29</v>
      </c>
      <c r="D135">
        <v>322</v>
      </c>
    </row>
    <row r="136" spans="2:5">
      <c r="B136" s="13">
        <v>42940</v>
      </c>
      <c r="C136">
        <v>30</v>
      </c>
      <c r="D136">
        <v>330</v>
      </c>
    </row>
    <row r="137" spans="2:5">
      <c r="B137" s="13">
        <v>42947</v>
      </c>
      <c r="C137">
        <v>31</v>
      </c>
      <c r="D137">
        <v>335</v>
      </c>
    </row>
    <row r="138" spans="2:5">
      <c r="B138" s="13">
        <v>42954</v>
      </c>
      <c r="C138">
        <v>32</v>
      </c>
      <c r="D138">
        <v>348</v>
      </c>
    </row>
    <row r="139" spans="2:5">
      <c r="B139" s="13">
        <v>42961</v>
      </c>
      <c r="C139">
        <v>33</v>
      </c>
      <c r="D139">
        <v>367</v>
      </c>
    </row>
    <row r="140" spans="2:5">
      <c r="B140" s="13">
        <v>42968</v>
      </c>
      <c r="C140">
        <v>34</v>
      </c>
      <c r="D140">
        <v>392</v>
      </c>
    </row>
    <row r="141" spans="2:5">
      <c r="B141" s="13">
        <v>42975</v>
      </c>
      <c r="C141">
        <v>35</v>
      </c>
      <c r="D141">
        <v>402</v>
      </c>
    </row>
    <row r="142" spans="2:5">
      <c r="B142" s="13">
        <v>42982</v>
      </c>
      <c r="C142">
        <v>36</v>
      </c>
      <c r="D142">
        <v>410</v>
      </c>
      <c r="E142" t="s">
        <v>79</v>
      </c>
    </row>
    <row r="143" spans="2:5">
      <c r="B143" s="13">
        <v>42989</v>
      </c>
      <c r="C143">
        <v>37</v>
      </c>
      <c r="D143">
        <v>415</v>
      </c>
      <c r="E143" t="s">
        <v>80</v>
      </c>
    </row>
    <row r="144" spans="2:5">
      <c r="B144" s="13">
        <v>42996</v>
      </c>
      <c r="C144">
        <v>38</v>
      </c>
      <c r="D144">
        <v>438</v>
      </c>
    </row>
    <row r="145" spans="2:8">
      <c r="B145" s="13">
        <v>43003</v>
      </c>
      <c r="C145">
        <v>39</v>
      </c>
      <c r="D145">
        <v>460</v>
      </c>
      <c r="E145" t="s">
        <v>84</v>
      </c>
    </row>
    <row r="146" spans="2:8">
      <c r="B146" s="13">
        <v>43010</v>
      </c>
      <c r="C146">
        <v>40</v>
      </c>
      <c r="D146">
        <v>478</v>
      </c>
    </row>
    <row r="147" spans="2:8">
      <c r="B147" s="13">
        <v>43017</v>
      </c>
      <c r="C147">
        <v>41</v>
      </c>
      <c r="D147">
        <v>486</v>
      </c>
    </row>
    <row r="148" spans="2:8">
      <c r="B148" s="13">
        <v>43024</v>
      </c>
      <c r="C148">
        <v>42</v>
      </c>
      <c r="D148">
        <v>497</v>
      </c>
    </row>
    <row r="149" spans="2:8">
      <c r="B149" s="13">
        <v>43031</v>
      </c>
      <c r="C149">
        <v>43</v>
      </c>
      <c r="D149">
        <v>501</v>
      </c>
    </row>
    <row r="150" spans="2:8">
      <c r="B150" s="13">
        <v>43038</v>
      </c>
      <c r="C150">
        <v>44</v>
      </c>
      <c r="D150">
        <v>506</v>
      </c>
    </row>
    <row r="151" spans="2:8">
      <c r="B151" s="13">
        <v>43045</v>
      </c>
      <c r="C151">
        <v>45</v>
      </c>
      <c r="D151">
        <v>514</v>
      </c>
      <c r="E151" t="s">
        <v>98</v>
      </c>
    </row>
    <row r="152" spans="2:8">
      <c r="B152" s="13">
        <v>43052</v>
      </c>
      <c r="C152">
        <v>46</v>
      </c>
      <c r="D152">
        <v>521</v>
      </c>
    </row>
    <row r="153" spans="2:8">
      <c r="B153" s="13">
        <v>43059</v>
      </c>
      <c r="C153">
        <v>47</v>
      </c>
      <c r="D153">
        <v>531</v>
      </c>
      <c r="E153" t="s">
        <v>99</v>
      </c>
    </row>
    <row r="154" spans="2:8">
      <c r="B154" s="13">
        <v>43066</v>
      </c>
      <c r="C154">
        <v>48</v>
      </c>
      <c r="D154">
        <v>534</v>
      </c>
    </row>
    <row r="155" spans="2:8">
      <c r="B155" s="13">
        <v>43073</v>
      </c>
      <c r="C155">
        <v>49</v>
      </c>
      <c r="D155">
        <v>541</v>
      </c>
    </row>
    <row r="156" spans="2:8">
      <c r="B156" s="13"/>
    </row>
    <row r="158" spans="2:8">
      <c r="C158" s="10" t="s">
        <v>60</v>
      </c>
      <c r="D158" s="10"/>
      <c r="E158" s="10"/>
      <c r="F158" s="10"/>
      <c r="G158" s="10"/>
      <c r="H158" s="10"/>
    </row>
    <row r="159" spans="2:8">
      <c r="C159" s="11" t="s">
        <v>6</v>
      </c>
      <c r="D159" t="s">
        <v>52</v>
      </c>
      <c r="E159" t="s">
        <v>101</v>
      </c>
    </row>
    <row r="160" spans="2:8">
      <c r="C160" s="11">
        <f>1/13</f>
        <v>7.6923076923076927E-2</v>
      </c>
      <c r="D160" t="s">
        <v>53</v>
      </c>
    </row>
    <row r="161" spans="3:5">
      <c r="C161" s="11">
        <f>0/15</f>
        <v>0</v>
      </c>
      <c r="D161" t="s">
        <v>54</v>
      </c>
    </row>
    <row r="162" spans="3:5">
      <c r="C162" s="11">
        <f>1/17</f>
        <v>5.8823529411764705E-2</v>
      </c>
      <c r="D162" t="s">
        <v>56</v>
      </c>
    </row>
    <row r="163" spans="3:5">
      <c r="C163" s="11">
        <f>0/6</f>
        <v>0</v>
      </c>
      <c r="D163" t="s">
        <v>57</v>
      </c>
    </row>
    <row r="164" spans="3:5">
      <c r="C164" s="11">
        <f>1/7</f>
        <v>0.14285714285714285</v>
      </c>
      <c r="D164" t="s">
        <v>58</v>
      </c>
    </row>
    <row r="166" spans="3:5">
      <c r="C166" s="10" t="s">
        <v>102</v>
      </c>
    </row>
    <row r="167" spans="3:5">
      <c r="C167" s="11" t="s">
        <v>6</v>
      </c>
      <c r="D167" t="s">
        <v>52</v>
      </c>
      <c r="E167" t="s">
        <v>101</v>
      </c>
    </row>
    <row r="168" spans="3:5">
      <c r="C168" s="11">
        <f>1/6</f>
        <v>0.16666666666666666</v>
      </c>
      <c r="D168" t="s">
        <v>53</v>
      </c>
    </row>
    <row r="169" spans="3:5">
      <c r="C169" s="11">
        <f>0/6</f>
        <v>0</v>
      </c>
      <c r="D169" t="s">
        <v>54</v>
      </c>
    </row>
    <row r="170" spans="3:5">
      <c r="C170" s="11">
        <f>1/6</f>
        <v>0.16666666666666666</v>
      </c>
      <c r="D170" t="s">
        <v>56</v>
      </c>
    </row>
    <row r="171" spans="3:5">
      <c r="C171" s="11">
        <f>0/6</f>
        <v>0</v>
      </c>
      <c r="D171" t="s">
        <v>57</v>
      </c>
    </row>
    <row r="172" spans="3:5">
      <c r="C172" s="11">
        <f>1/6</f>
        <v>0.16666666666666666</v>
      </c>
      <c r="D172" t="s">
        <v>58</v>
      </c>
    </row>
    <row r="173" spans="3:5">
      <c r="C173" s="11">
        <v>0.5</v>
      </c>
      <c r="D173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2:J173"/>
  <sheetViews>
    <sheetView topLeftCell="A136" workbookViewId="0">
      <selection activeCell="D157" sqref="D157"/>
    </sheetView>
  </sheetViews>
  <sheetFormatPr defaultRowHeight="15"/>
  <cols>
    <col min="2" max="2" width="16.85546875" customWidth="1"/>
    <col min="3" max="3" width="23.140625" customWidth="1"/>
    <col min="5" max="5" width="19.7109375" customWidth="1"/>
    <col min="7" max="7" width="16" customWidth="1"/>
    <col min="9" max="9" width="36.42578125" customWidth="1"/>
    <col min="10" max="10" width="11.42578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513</v>
      </c>
      <c r="D3" s="1">
        <v>4</v>
      </c>
      <c r="E3" s="1">
        <v>33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513</v>
      </c>
      <c r="D5" s="1">
        <f>D3+D4</f>
        <v>4</v>
      </c>
      <c r="E5" s="1">
        <f>E3+E4</f>
        <v>506</v>
      </c>
      <c r="F5" s="1">
        <f>F3+F4</f>
        <v>1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1" t="s">
        <v>1</v>
      </c>
    </row>
    <row r="9" spans="2:10">
      <c r="B9" s="1" t="s">
        <v>5</v>
      </c>
      <c r="C9" s="1">
        <v>292</v>
      </c>
      <c r="D9" s="1">
        <v>1</v>
      </c>
      <c r="E9" s="1">
        <v>209</v>
      </c>
      <c r="F9" s="2">
        <v>4</v>
      </c>
      <c r="G9" s="1">
        <v>13</v>
      </c>
      <c r="H9" s="1">
        <v>3</v>
      </c>
    </row>
    <row r="10" spans="2:10">
      <c r="B10" s="1" t="s">
        <v>31</v>
      </c>
      <c r="C10" s="1">
        <v>21</v>
      </c>
      <c r="D10" s="1">
        <v>1</v>
      </c>
      <c r="E10" s="1">
        <v>104</v>
      </c>
      <c r="F10" s="2">
        <v>2</v>
      </c>
      <c r="G10" s="1">
        <v>4</v>
      </c>
      <c r="H10" s="1">
        <v>1</v>
      </c>
    </row>
    <row r="11" spans="2:10">
      <c r="B11" s="1" t="s">
        <v>8</v>
      </c>
      <c r="C11" s="1">
        <f t="shared" ref="C11:H11" si="0">C9+C10</f>
        <v>313</v>
      </c>
      <c r="D11" s="1">
        <f t="shared" si="0"/>
        <v>2</v>
      </c>
      <c r="E11" s="1">
        <f t="shared" si="0"/>
        <v>313</v>
      </c>
      <c r="F11" s="2">
        <f t="shared" si="0"/>
        <v>6</v>
      </c>
      <c r="G11" s="1">
        <f t="shared" si="0"/>
        <v>17</v>
      </c>
      <c r="H11" s="1">
        <f t="shared" si="0"/>
        <v>4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1" t="s">
        <v>1</v>
      </c>
      <c r="I14" s="21" t="s">
        <v>6</v>
      </c>
      <c r="J14" s="17" t="s">
        <v>85</v>
      </c>
    </row>
    <row r="15" spans="2:10">
      <c r="B15" s="5" t="s">
        <v>8</v>
      </c>
      <c r="C15" s="5">
        <v>100</v>
      </c>
      <c r="D15" s="5">
        <v>4</v>
      </c>
      <c r="E15" s="5">
        <v>52</v>
      </c>
      <c r="F15" s="3">
        <v>0</v>
      </c>
      <c r="G15" s="1">
        <v>32</v>
      </c>
      <c r="H15" s="1">
        <v>2</v>
      </c>
      <c r="I15" s="16" t="s">
        <v>86</v>
      </c>
      <c r="J15" s="18">
        <v>292</v>
      </c>
    </row>
    <row r="16" spans="2:10">
      <c r="B16" s="1" t="s">
        <v>89</v>
      </c>
      <c r="C16" s="1">
        <v>92</v>
      </c>
      <c r="D16" s="1"/>
      <c r="E16" s="1">
        <v>44</v>
      </c>
      <c r="F16" s="2"/>
      <c r="G16" s="1">
        <v>32</v>
      </c>
      <c r="H16" s="1"/>
      <c r="I16" s="1" t="s">
        <v>87</v>
      </c>
      <c r="J16" s="19">
        <v>209</v>
      </c>
    </row>
    <row r="17" spans="2:10">
      <c r="I17" s="22" t="s">
        <v>10</v>
      </c>
      <c r="J17" s="18">
        <v>184</v>
      </c>
    </row>
    <row r="18" spans="2:10">
      <c r="B18" s="1"/>
      <c r="C18" s="1" t="s">
        <v>73</v>
      </c>
      <c r="D18" s="1" t="s">
        <v>1</v>
      </c>
      <c r="I18" s="4" t="s">
        <v>88</v>
      </c>
      <c r="J18" s="19">
        <v>148</v>
      </c>
    </row>
    <row r="19" spans="2:10">
      <c r="B19" s="1" t="s">
        <v>74</v>
      </c>
      <c r="C19" s="1">
        <v>3</v>
      </c>
      <c r="D19" s="1">
        <v>0</v>
      </c>
      <c r="I19" s="22" t="s">
        <v>90</v>
      </c>
      <c r="J19" s="18">
        <v>136</v>
      </c>
    </row>
    <row r="20" spans="2:10">
      <c r="B20" s="1" t="s">
        <v>75</v>
      </c>
      <c r="C20" s="1">
        <v>3</v>
      </c>
      <c r="D20" s="1">
        <v>0</v>
      </c>
      <c r="I20" s="1" t="s">
        <v>91</v>
      </c>
      <c r="J20" s="19">
        <v>126</v>
      </c>
    </row>
    <row r="21" spans="2:10">
      <c r="B21" s="1" t="s">
        <v>76</v>
      </c>
      <c r="C21" s="1">
        <v>10</v>
      </c>
      <c r="D21" s="1">
        <v>0</v>
      </c>
      <c r="I21" s="16" t="s">
        <v>92</v>
      </c>
      <c r="J21" s="20">
        <v>1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26</v>
      </c>
      <c r="D28" s="1">
        <v>0</v>
      </c>
      <c r="E28" s="1">
        <v>26</v>
      </c>
      <c r="F28" s="1">
        <v>0</v>
      </c>
    </row>
    <row r="29" spans="2:10">
      <c r="B29" s="1" t="s">
        <v>7</v>
      </c>
      <c r="C29" s="1">
        <v>21</v>
      </c>
      <c r="D29" s="1">
        <v>0</v>
      </c>
      <c r="E29" s="1">
        <v>21</v>
      </c>
      <c r="F29" s="1">
        <v>0</v>
      </c>
    </row>
    <row r="30" spans="2:10">
      <c r="B30" s="1" t="s">
        <v>8</v>
      </c>
      <c r="C30" s="1">
        <f>C28+C29</f>
        <v>47</v>
      </c>
      <c r="D30" s="1">
        <f>D28+D29</f>
        <v>0</v>
      </c>
      <c r="E30" s="1">
        <f>E28+E29</f>
        <v>47</v>
      </c>
      <c r="F30" s="1">
        <f>F28+F29</f>
        <v>0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51</v>
      </c>
      <c r="D34" s="1">
        <v>1</v>
      </c>
      <c r="E34" s="1">
        <v>40</v>
      </c>
      <c r="F34" s="1">
        <v>2</v>
      </c>
    </row>
    <row r="35" spans="2:6">
      <c r="B35" s="1" t="s">
        <v>7</v>
      </c>
      <c r="C35" s="1">
        <v>29</v>
      </c>
      <c r="D35" s="1">
        <v>0</v>
      </c>
      <c r="E35" s="1">
        <v>11</v>
      </c>
      <c r="F35" s="1">
        <v>0</v>
      </c>
    </row>
    <row r="36" spans="2:6">
      <c r="B36" s="1" t="s">
        <v>8</v>
      </c>
      <c r="C36" s="1">
        <f>C34+C35</f>
        <v>80</v>
      </c>
      <c r="D36" s="1">
        <f>D34+D35</f>
        <v>1</v>
      </c>
      <c r="E36" s="1">
        <f>E34+E35</f>
        <v>51</v>
      </c>
      <c r="F36" s="1">
        <f>F34+F35</f>
        <v>2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165</v>
      </c>
      <c r="E41" s="1">
        <v>0</v>
      </c>
    </row>
    <row r="42" spans="2:6">
      <c r="C42" s="1" t="s">
        <v>26</v>
      </c>
      <c r="D42" s="1">
        <v>34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282</v>
      </c>
      <c r="E45" s="1">
        <v>3</v>
      </c>
    </row>
    <row r="46" spans="2:6">
      <c r="C46" s="1" t="s">
        <v>95</v>
      </c>
      <c r="D46" s="1">
        <v>3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7</v>
      </c>
      <c r="E48" s="1">
        <v>1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4</v>
      </c>
      <c r="E50" s="1">
        <v>0</v>
      </c>
    </row>
    <row r="51" spans="2:6">
      <c r="C51" s="1" t="s">
        <v>8</v>
      </c>
      <c r="D51" s="1">
        <f>SUM(D41,D42,D43,D44,D45,D46,D47,D48,D49,D50)</f>
        <v>511</v>
      </c>
      <c r="E51" s="1">
        <f>E41+E42+E43+E44+E45+E46+E47+E48+E49+E50</f>
        <v>4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98" spans="2:4">
      <c r="B98" s="13">
        <v>43038</v>
      </c>
      <c r="C98">
        <v>44</v>
      </c>
      <c r="D98">
        <v>5</v>
      </c>
    </row>
    <row r="99" spans="2:4">
      <c r="B99" s="13">
        <v>43045</v>
      </c>
      <c r="C99">
        <v>45</v>
      </c>
      <c r="D99">
        <v>8</v>
      </c>
    </row>
    <row r="100" spans="2:4">
      <c r="B100" s="13">
        <v>43052</v>
      </c>
      <c r="C100">
        <v>46</v>
      </c>
      <c r="D100">
        <v>7</v>
      </c>
    </row>
    <row r="101" spans="2:4">
      <c r="B101" s="13">
        <v>43059</v>
      </c>
      <c r="C101">
        <v>47</v>
      </c>
      <c r="D101">
        <v>10</v>
      </c>
    </row>
    <row r="102" spans="2:4">
      <c r="B102" s="13">
        <v>43066</v>
      </c>
      <c r="C102">
        <v>48</v>
      </c>
      <c r="D102">
        <v>4</v>
      </c>
    </row>
    <row r="103" spans="2:4">
      <c r="B103" s="13">
        <v>43073</v>
      </c>
      <c r="C103">
        <v>49</v>
      </c>
      <c r="D103">
        <v>6</v>
      </c>
    </row>
    <row r="104" spans="2:4">
      <c r="B104" s="13">
        <v>43080</v>
      </c>
      <c r="C104">
        <v>50</v>
      </c>
      <c r="D104">
        <v>5</v>
      </c>
    </row>
    <row r="106" spans="2:4">
      <c r="B106" s="9" t="s">
        <v>70</v>
      </c>
      <c r="C106" s="9" t="s">
        <v>32</v>
      </c>
      <c r="D106" s="9" t="s">
        <v>33</v>
      </c>
    </row>
    <row r="107" spans="2:4">
      <c r="B107" s="13">
        <v>42737</v>
      </c>
      <c r="C107">
        <v>1</v>
      </c>
      <c r="D107">
        <v>1</v>
      </c>
    </row>
    <row r="108" spans="2:4">
      <c r="B108" s="13">
        <v>42744</v>
      </c>
      <c r="C108">
        <v>2</v>
      </c>
      <c r="D108">
        <v>10</v>
      </c>
    </row>
    <row r="109" spans="2:4">
      <c r="B109" s="13">
        <v>42751</v>
      </c>
      <c r="C109">
        <v>3</v>
      </c>
      <c r="D109">
        <v>20</v>
      </c>
    </row>
    <row r="110" spans="2:4">
      <c r="B110" s="13">
        <v>42758</v>
      </c>
      <c r="C110">
        <v>4</v>
      </c>
      <c r="D110">
        <v>31</v>
      </c>
    </row>
    <row r="111" spans="2:4">
      <c r="B111" s="13">
        <v>42765</v>
      </c>
      <c r="C111">
        <v>5</v>
      </c>
      <c r="D111">
        <v>43</v>
      </c>
    </row>
    <row r="112" spans="2:4">
      <c r="B112" s="13">
        <v>42772</v>
      </c>
      <c r="C112">
        <v>6</v>
      </c>
      <c r="D112">
        <v>56</v>
      </c>
    </row>
    <row r="113" spans="2:4">
      <c r="B113" s="13">
        <v>42779</v>
      </c>
      <c r="C113">
        <v>7</v>
      </c>
      <c r="D113">
        <v>63</v>
      </c>
    </row>
    <row r="114" spans="2:4">
      <c r="B114" s="13">
        <v>42786</v>
      </c>
      <c r="C114">
        <v>8</v>
      </c>
      <c r="D114">
        <v>70</v>
      </c>
    </row>
    <row r="115" spans="2:4">
      <c r="B115" s="13">
        <v>42793</v>
      </c>
      <c r="C115">
        <v>9</v>
      </c>
      <c r="D115">
        <v>84</v>
      </c>
    </row>
    <row r="116" spans="2:4">
      <c r="B116" s="13">
        <v>42800</v>
      </c>
      <c r="C116">
        <v>10</v>
      </c>
      <c r="D116">
        <v>100</v>
      </c>
    </row>
    <row r="117" spans="2:4">
      <c r="B117" s="13">
        <v>42807</v>
      </c>
      <c r="C117">
        <v>11</v>
      </c>
      <c r="D117">
        <v>114</v>
      </c>
    </row>
    <row r="118" spans="2:4">
      <c r="B118" s="13">
        <v>42814</v>
      </c>
      <c r="C118">
        <v>12</v>
      </c>
      <c r="D118">
        <v>131</v>
      </c>
    </row>
    <row r="119" spans="2:4">
      <c r="B119" s="13">
        <v>42821</v>
      </c>
      <c r="C119">
        <v>13</v>
      </c>
      <c r="D119">
        <v>145</v>
      </c>
    </row>
    <row r="120" spans="2:4">
      <c r="B120" s="13">
        <v>42828</v>
      </c>
      <c r="C120">
        <v>14</v>
      </c>
      <c r="D120">
        <v>154</v>
      </c>
    </row>
    <row r="121" spans="2:4">
      <c r="B121" s="13">
        <v>42835</v>
      </c>
      <c r="C121">
        <v>15</v>
      </c>
      <c r="D121">
        <v>166</v>
      </c>
    </row>
    <row r="122" spans="2:4">
      <c r="B122" s="13">
        <v>42842</v>
      </c>
      <c r="C122">
        <v>16</v>
      </c>
      <c r="D122">
        <v>185</v>
      </c>
    </row>
    <row r="123" spans="2:4">
      <c r="B123" s="13">
        <v>42849</v>
      </c>
      <c r="C123">
        <v>17</v>
      </c>
      <c r="D123">
        <v>189</v>
      </c>
    </row>
    <row r="124" spans="2:4">
      <c r="B124" s="13">
        <v>42856</v>
      </c>
      <c r="C124">
        <v>18</v>
      </c>
      <c r="D124">
        <v>199</v>
      </c>
    </row>
    <row r="125" spans="2:4">
      <c r="B125" s="13">
        <v>42863</v>
      </c>
      <c r="C125">
        <v>19</v>
      </c>
      <c r="D125">
        <v>217</v>
      </c>
    </row>
    <row r="126" spans="2:4">
      <c r="B126" s="13">
        <v>42870</v>
      </c>
      <c r="C126">
        <v>20</v>
      </c>
      <c r="D126">
        <v>233</v>
      </c>
    </row>
    <row r="127" spans="2:4">
      <c r="B127" s="13">
        <v>42877</v>
      </c>
      <c r="C127">
        <v>21</v>
      </c>
      <c r="D127">
        <v>239</v>
      </c>
    </row>
    <row r="128" spans="2:4">
      <c r="B128" s="13">
        <v>42884</v>
      </c>
      <c r="C128">
        <v>22</v>
      </c>
      <c r="D128">
        <v>244</v>
      </c>
    </row>
    <row r="129" spans="2:5">
      <c r="B129" s="13">
        <v>42891</v>
      </c>
      <c r="C129">
        <v>23</v>
      </c>
      <c r="D129">
        <v>260</v>
      </c>
    </row>
    <row r="130" spans="2:5">
      <c r="B130" s="13">
        <v>42898</v>
      </c>
      <c r="C130">
        <v>24</v>
      </c>
      <c r="D130">
        <v>276</v>
      </c>
    </row>
    <row r="131" spans="2:5">
      <c r="B131" s="13">
        <v>42905</v>
      </c>
      <c r="C131">
        <v>25</v>
      </c>
      <c r="D131">
        <v>286</v>
      </c>
    </row>
    <row r="132" spans="2:5">
      <c r="B132" s="13">
        <v>42912</v>
      </c>
      <c r="C132">
        <v>26</v>
      </c>
      <c r="D132">
        <v>299</v>
      </c>
    </row>
    <row r="133" spans="2:5">
      <c r="B133" s="13">
        <v>42919</v>
      </c>
      <c r="C133">
        <v>27</v>
      </c>
      <c r="D133">
        <v>303</v>
      </c>
    </row>
    <row r="134" spans="2:5">
      <c r="B134" s="13">
        <v>42926</v>
      </c>
      <c r="C134">
        <v>28</v>
      </c>
      <c r="D134">
        <v>316</v>
      </c>
    </row>
    <row r="135" spans="2:5">
      <c r="B135" s="13">
        <v>42933</v>
      </c>
      <c r="C135">
        <v>29</v>
      </c>
      <c r="D135">
        <v>322</v>
      </c>
    </row>
    <row r="136" spans="2:5">
      <c r="B136" s="13">
        <v>42940</v>
      </c>
      <c r="C136">
        <v>30</v>
      </c>
      <c r="D136">
        <v>330</v>
      </c>
    </row>
    <row r="137" spans="2:5">
      <c r="B137" s="13">
        <v>42947</v>
      </c>
      <c r="C137">
        <v>31</v>
      </c>
      <c r="D137">
        <v>335</v>
      </c>
    </row>
    <row r="138" spans="2:5">
      <c r="B138" s="13">
        <v>42954</v>
      </c>
      <c r="C138">
        <v>32</v>
      </c>
      <c r="D138">
        <v>348</v>
      </c>
    </row>
    <row r="139" spans="2:5">
      <c r="B139" s="13">
        <v>42961</v>
      </c>
      <c r="C139">
        <v>33</v>
      </c>
      <c r="D139">
        <v>367</v>
      </c>
    </row>
    <row r="140" spans="2:5">
      <c r="B140" s="13">
        <v>42968</v>
      </c>
      <c r="C140">
        <v>34</v>
      </c>
      <c r="D140">
        <v>392</v>
      </c>
    </row>
    <row r="141" spans="2:5">
      <c r="B141" s="13">
        <v>42975</v>
      </c>
      <c r="C141">
        <v>35</v>
      </c>
      <c r="D141">
        <v>402</v>
      </c>
    </row>
    <row r="142" spans="2:5">
      <c r="B142" s="13">
        <v>42982</v>
      </c>
      <c r="C142">
        <v>36</v>
      </c>
      <c r="D142">
        <v>410</v>
      </c>
      <c r="E142" t="s">
        <v>79</v>
      </c>
    </row>
    <row r="143" spans="2:5">
      <c r="B143" s="13">
        <v>42989</v>
      </c>
      <c r="C143">
        <v>37</v>
      </c>
      <c r="D143">
        <v>415</v>
      </c>
      <c r="E143" t="s">
        <v>80</v>
      </c>
    </row>
    <row r="144" spans="2:5">
      <c r="B144" s="13">
        <v>42996</v>
      </c>
      <c r="C144">
        <v>38</v>
      </c>
      <c r="D144">
        <v>438</v>
      </c>
    </row>
    <row r="145" spans="2:8">
      <c r="B145" s="13">
        <v>43003</v>
      </c>
      <c r="C145">
        <v>39</v>
      </c>
      <c r="D145">
        <v>460</v>
      </c>
      <c r="E145" t="s">
        <v>84</v>
      </c>
    </row>
    <row r="146" spans="2:8">
      <c r="B146" s="13">
        <v>43010</v>
      </c>
      <c r="C146">
        <v>40</v>
      </c>
      <c r="D146">
        <v>478</v>
      </c>
    </row>
    <row r="147" spans="2:8">
      <c r="B147" s="13">
        <v>43017</v>
      </c>
      <c r="C147">
        <v>41</v>
      </c>
      <c r="D147">
        <v>486</v>
      </c>
    </row>
    <row r="148" spans="2:8">
      <c r="B148" s="13">
        <v>43024</v>
      </c>
      <c r="C148">
        <v>42</v>
      </c>
      <c r="D148">
        <v>497</v>
      </c>
    </row>
    <row r="149" spans="2:8">
      <c r="B149" s="13">
        <v>43031</v>
      </c>
      <c r="C149">
        <v>43</v>
      </c>
      <c r="D149">
        <v>501</v>
      </c>
    </row>
    <row r="150" spans="2:8">
      <c r="B150" s="13">
        <v>43038</v>
      </c>
      <c r="C150">
        <v>44</v>
      </c>
      <c r="D150">
        <v>506</v>
      </c>
    </row>
    <row r="151" spans="2:8">
      <c r="B151" s="13">
        <v>43045</v>
      </c>
      <c r="C151">
        <v>45</v>
      </c>
      <c r="D151">
        <v>514</v>
      </c>
      <c r="E151" t="s">
        <v>98</v>
      </c>
    </row>
    <row r="152" spans="2:8">
      <c r="B152" s="13">
        <v>43052</v>
      </c>
      <c r="C152">
        <v>46</v>
      </c>
      <c r="D152">
        <v>521</v>
      </c>
    </row>
    <row r="153" spans="2:8">
      <c r="B153" s="13">
        <v>43059</v>
      </c>
      <c r="C153">
        <v>47</v>
      </c>
      <c r="D153">
        <v>531</v>
      </c>
      <c r="E153" t="s">
        <v>99</v>
      </c>
    </row>
    <row r="154" spans="2:8">
      <c r="B154" s="13">
        <v>43066</v>
      </c>
      <c r="C154">
        <v>48</v>
      </c>
      <c r="D154">
        <v>534</v>
      </c>
    </row>
    <row r="155" spans="2:8">
      <c r="B155" s="13">
        <v>43073</v>
      </c>
      <c r="C155">
        <v>49</v>
      </c>
      <c r="D155">
        <v>541</v>
      </c>
    </row>
    <row r="156" spans="2:8">
      <c r="B156" s="13">
        <v>43080</v>
      </c>
      <c r="C156">
        <v>50</v>
      </c>
      <c r="D156">
        <v>546</v>
      </c>
    </row>
    <row r="158" spans="2:8">
      <c r="C158" s="10" t="s">
        <v>60</v>
      </c>
      <c r="D158" s="10"/>
      <c r="E158" s="10"/>
      <c r="F158" s="10"/>
      <c r="G158" s="10"/>
      <c r="H158" s="10"/>
    </row>
    <row r="159" spans="2:8">
      <c r="C159" s="11">
        <f>1/3</f>
        <v>0.33333333333333331</v>
      </c>
      <c r="D159" t="s">
        <v>52</v>
      </c>
    </row>
    <row r="160" spans="2:8">
      <c r="C160" s="11">
        <f>2/14</f>
        <v>0.14285714285714285</v>
      </c>
      <c r="D160" t="s">
        <v>53</v>
      </c>
    </row>
    <row r="161" spans="3:5">
      <c r="C161" s="11" t="s">
        <v>6</v>
      </c>
      <c r="D161" t="s">
        <v>54</v>
      </c>
      <c r="E161" t="s">
        <v>103</v>
      </c>
    </row>
    <row r="162" spans="3:5">
      <c r="C162" s="11">
        <f>0/10</f>
        <v>0</v>
      </c>
      <c r="D162" t="s">
        <v>56</v>
      </c>
    </row>
    <row r="163" spans="3:5">
      <c r="C163" s="11">
        <f>0/8</f>
        <v>0</v>
      </c>
      <c r="D163" t="s">
        <v>57</v>
      </c>
    </row>
    <row r="164" spans="3:5">
      <c r="C164" s="11">
        <f>0/12</f>
        <v>0</v>
      </c>
      <c r="D164" t="s">
        <v>58</v>
      </c>
    </row>
    <row r="166" spans="3:5">
      <c r="C166" s="10" t="s">
        <v>102</v>
      </c>
    </row>
    <row r="167" spans="3:5">
      <c r="C167" s="11">
        <f>1/4</f>
        <v>0.25</v>
      </c>
      <c r="D167" t="s">
        <v>52</v>
      </c>
    </row>
    <row r="168" spans="3:5">
      <c r="C168" s="11">
        <f>2/4</f>
        <v>0.5</v>
      </c>
      <c r="D168" t="s">
        <v>53</v>
      </c>
    </row>
    <row r="169" spans="3:5">
      <c r="C169" s="11" t="s">
        <v>6</v>
      </c>
      <c r="D169" t="s">
        <v>54</v>
      </c>
      <c r="E169" t="s">
        <v>103</v>
      </c>
    </row>
    <row r="170" spans="3:5">
      <c r="C170" s="11">
        <f>0/4</f>
        <v>0</v>
      </c>
      <c r="D170" t="s">
        <v>56</v>
      </c>
    </row>
    <row r="171" spans="3:5">
      <c r="C171" s="11">
        <f>0/4</f>
        <v>0</v>
      </c>
      <c r="D171" t="s">
        <v>57</v>
      </c>
    </row>
    <row r="172" spans="3:5">
      <c r="C172" s="11">
        <f>0/4</f>
        <v>0</v>
      </c>
      <c r="D172" t="s">
        <v>58</v>
      </c>
    </row>
    <row r="173" spans="3:5">
      <c r="C173" s="11">
        <f>1/4</f>
        <v>0.25</v>
      </c>
      <c r="D173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2:J346"/>
  <sheetViews>
    <sheetView workbookViewId="0">
      <selection activeCell="C6" sqref="C6"/>
    </sheetView>
  </sheetViews>
  <sheetFormatPr defaultRowHeight="15"/>
  <cols>
    <col min="2" max="2" width="17.7109375" customWidth="1"/>
    <col min="3" max="3" width="23.42578125" customWidth="1"/>
    <col min="5" max="5" width="22.42578125" customWidth="1"/>
    <col min="7" max="7" width="16.28515625" customWidth="1"/>
    <col min="9" max="9" width="37.42578125" customWidth="1"/>
    <col min="10" max="10" width="11.855468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516</v>
      </c>
      <c r="D3" s="1">
        <v>3</v>
      </c>
      <c r="E3" s="1">
        <v>33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1</v>
      </c>
      <c r="D4" s="1">
        <v>1</v>
      </c>
      <c r="E4" s="1">
        <v>473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8</v>
      </c>
      <c r="C5" s="1">
        <f>C3+C4</f>
        <v>517</v>
      </c>
      <c r="D5" s="1">
        <f>D3+D4</f>
        <v>4</v>
      </c>
      <c r="E5" s="1">
        <f>E3+E4</f>
        <v>506</v>
      </c>
      <c r="F5" s="1">
        <f>F3+F4</f>
        <v>0</v>
      </c>
      <c r="G5" s="1">
        <v>0</v>
      </c>
      <c r="H5" s="1">
        <v>0</v>
      </c>
      <c r="I5" s="1">
        <v>40</v>
      </c>
      <c r="J5" s="1"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1" t="s">
        <v>1</v>
      </c>
    </row>
    <row r="9" spans="2:10">
      <c r="B9" s="1" t="s">
        <v>5</v>
      </c>
      <c r="C9" s="1">
        <v>295</v>
      </c>
      <c r="D9" s="1">
        <v>3</v>
      </c>
      <c r="E9" s="1">
        <v>215</v>
      </c>
      <c r="F9" s="2">
        <v>6</v>
      </c>
      <c r="G9" s="1">
        <v>19</v>
      </c>
      <c r="H9" s="1">
        <v>6</v>
      </c>
    </row>
    <row r="10" spans="2:10">
      <c r="B10" s="1" t="s">
        <v>31</v>
      </c>
      <c r="C10" s="1">
        <v>21</v>
      </c>
      <c r="D10" s="1">
        <v>1</v>
      </c>
      <c r="E10" s="1">
        <v>101</v>
      </c>
      <c r="F10" s="2">
        <v>-3</v>
      </c>
      <c r="G10" s="1">
        <v>4</v>
      </c>
      <c r="H10" s="1">
        <v>0</v>
      </c>
    </row>
    <row r="11" spans="2:10">
      <c r="B11" s="1" t="s">
        <v>8</v>
      </c>
      <c r="C11" s="1">
        <f t="shared" ref="C11:H11" si="0">C9+C10</f>
        <v>316</v>
      </c>
      <c r="D11" s="1">
        <f t="shared" si="0"/>
        <v>4</v>
      </c>
      <c r="E11" s="1">
        <f t="shared" si="0"/>
        <v>316</v>
      </c>
      <c r="F11" s="2">
        <f t="shared" si="0"/>
        <v>3</v>
      </c>
      <c r="G11" s="1">
        <f t="shared" si="0"/>
        <v>23</v>
      </c>
      <c r="H11" s="1">
        <f t="shared" si="0"/>
        <v>6</v>
      </c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1" t="s">
        <v>1</v>
      </c>
      <c r="I14" s="21" t="s">
        <v>6</v>
      </c>
      <c r="J14" s="17" t="s">
        <v>85</v>
      </c>
    </row>
    <row r="15" spans="2:10">
      <c r="B15" s="5" t="s">
        <v>8</v>
      </c>
      <c r="C15" s="5">
        <v>108</v>
      </c>
      <c r="D15" s="5">
        <v>8</v>
      </c>
      <c r="E15" s="5">
        <v>52</v>
      </c>
      <c r="F15" s="3">
        <v>0</v>
      </c>
      <c r="G15" s="1">
        <v>34</v>
      </c>
      <c r="H15" s="1">
        <v>2</v>
      </c>
      <c r="I15" s="16" t="s">
        <v>86</v>
      </c>
      <c r="J15" s="18">
        <v>295</v>
      </c>
    </row>
    <row r="16" spans="2:10">
      <c r="B16" s="1" t="s">
        <v>89</v>
      </c>
      <c r="C16" s="1">
        <v>92</v>
      </c>
      <c r="D16" s="1"/>
      <c r="E16" s="1">
        <v>44</v>
      </c>
      <c r="F16" s="2"/>
      <c r="G16" s="1">
        <v>32</v>
      </c>
      <c r="H16" s="1"/>
      <c r="I16" s="1" t="s">
        <v>87</v>
      </c>
      <c r="J16" s="19">
        <v>215</v>
      </c>
    </row>
    <row r="17" spans="2:10">
      <c r="I17" s="22" t="s">
        <v>10</v>
      </c>
      <c r="J17" s="18">
        <v>194</v>
      </c>
    </row>
    <row r="18" spans="2:10">
      <c r="B18" s="1"/>
      <c r="C18" s="1" t="s">
        <v>73</v>
      </c>
      <c r="D18" s="1" t="s">
        <v>1</v>
      </c>
      <c r="I18" s="4" t="s">
        <v>88</v>
      </c>
      <c r="J18" s="19">
        <v>149</v>
      </c>
    </row>
    <row r="19" spans="2:10">
      <c r="B19" s="1" t="s">
        <v>74</v>
      </c>
      <c r="C19" s="1">
        <v>3</v>
      </c>
      <c r="D19" s="1">
        <v>0</v>
      </c>
      <c r="I19" s="22" t="s">
        <v>90</v>
      </c>
      <c r="J19" s="18">
        <v>136</v>
      </c>
    </row>
    <row r="20" spans="2:10">
      <c r="B20" s="1" t="s">
        <v>75</v>
      </c>
      <c r="C20" s="1">
        <v>3</v>
      </c>
      <c r="D20" s="1">
        <v>0</v>
      </c>
      <c r="I20" s="1" t="s">
        <v>91</v>
      </c>
      <c r="J20" s="19">
        <v>127</v>
      </c>
    </row>
    <row r="21" spans="2:10">
      <c r="B21" s="1" t="s">
        <v>76</v>
      </c>
      <c r="C21" s="1">
        <v>10</v>
      </c>
      <c r="D21" s="1">
        <v>0</v>
      </c>
      <c r="I21" s="16" t="s">
        <v>92</v>
      </c>
      <c r="J21" s="20">
        <v>1</v>
      </c>
    </row>
    <row r="22" spans="2:10">
      <c r="B22" s="1" t="s">
        <v>77</v>
      </c>
      <c r="C22" s="1">
        <v>0</v>
      </c>
      <c r="D22" s="1">
        <v>0</v>
      </c>
    </row>
    <row r="24" spans="2:10">
      <c r="B24" s="1"/>
      <c r="C24" s="1" t="s">
        <v>93</v>
      </c>
      <c r="D24" s="1" t="s">
        <v>1</v>
      </c>
    </row>
    <row r="25" spans="2:10">
      <c r="B25" s="1" t="s">
        <v>8</v>
      </c>
      <c r="C25" s="1">
        <v>2</v>
      </c>
      <c r="D25" s="1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</row>
    <row r="28" spans="2:10">
      <c r="B28" s="1" t="s">
        <v>5</v>
      </c>
      <c r="C28" s="1">
        <v>26</v>
      </c>
      <c r="D28" s="1">
        <v>0</v>
      </c>
      <c r="E28" s="1">
        <v>26</v>
      </c>
      <c r="F28" s="1">
        <v>0</v>
      </c>
    </row>
    <row r="29" spans="2:10">
      <c r="B29" s="1" t="s">
        <v>7</v>
      </c>
      <c r="C29" s="1">
        <v>21</v>
      </c>
      <c r="D29" s="1">
        <v>0</v>
      </c>
      <c r="E29" s="1">
        <v>21</v>
      </c>
      <c r="F29" s="1">
        <v>0</v>
      </c>
    </row>
    <row r="30" spans="2:10">
      <c r="B30" s="1" t="s">
        <v>8</v>
      </c>
      <c r="C30" s="1">
        <f>C28+C29</f>
        <v>47</v>
      </c>
      <c r="D30" s="1">
        <f>D28+D29</f>
        <v>0</v>
      </c>
      <c r="E30" s="1">
        <f>E28+E29</f>
        <v>47</v>
      </c>
      <c r="F30" s="1">
        <f>F28+F29</f>
        <v>0</v>
      </c>
    </row>
    <row r="33" spans="2:6">
      <c r="B33" s="1"/>
      <c r="C33" s="1" t="s">
        <v>38</v>
      </c>
      <c r="D33" s="1" t="s">
        <v>1</v>
      </c>
      <c r="E33" s="1" t="s">
        <v>39</v>
      </c>
      <c r="F33" s="1" t="s">
        <v>1</v>
      </c>
    </row>
    <row r="34" spans="2:6">
      <c r="B34" s="1" t="s">
        <v>5</v>
      </c>
      <c r="C34" s="1">
        <v>52</v>
      </c>
      <c r="D34" s="1">
        <v>1</v>
      </c>
      <c r="E34" s="1">
        <v>40</v>
      </c>
      <c r="F34" s="1">
        <v>0</v>
      </c>
    </row>
    <row r="35" spans="2:6">
      <c r="B35" s="1" t="s">
        <v>7</v>
      </c>
      <c r="C35" s="1">
        <v>30</v>
      </c>
      <c r="D35" s="1">
        <v>1</v>
      </c>
      <c r="E35" s="1">
        <v>11</v>
      </c>
      <c r="F35" s="1">
        <v>0</v>
      </c>
    </row>
    <row r="36" spans="2:6">
      <c r="B36" s="1" t="s">
        <v>8</v>
      </c>
      <c r="C36" s="1">
        <f>C34+C35</f>
        <v>82</v>
      </c>
      <c r="D36" s="1">
        <f>D34+D35</f>
        <v>2</v>
      </c>
      <c r="E36" s="1">
        <f>E34+E35</f>
        <v>51</v>
      </c>
      <c r="F36" s="1">
        <f>F34+F35</f>
        <v>0</v>
      </c>
    </row>
    <row r="39" spans="2:6">
      <c r="C39" s="1" t="s">
        <v>14</v>
      </c>
      <c r="D39" s="1"/>
      <c r="E39" s="1"/>
    </row>
    <row r="40" spans="2:6">
      <c r="C40" s="1"/>
      <c r="D40" s="1" t="s">
        <v>15</v>
      </c>
      <c r="E40" s="1" t="s">
        <v>1</v>
      </c>
    </row>
    <row r="41" spans="2:6">
      <c r="C41" s="1" t="s">
        <v>37</v>
      </c>
      <c r="D41" s="1">
        <v>165</v>
      </c>
      <c r="E41" s="1">
        <v>0</v>
      </c>
    </row>
    <row r="42" spans="2:6">
      <c r="C42" s="1" t="s">
        <v>26</v>
      </c>
      <c r="D42" s="1">
        <v>34</v>
      </c>
      <c r="E42" s="1">
        <v>0</v>
      </c>
    </row>
    <row r="43" spans="2:6">
      <c r="C43" s="1" t="s">
        <v>18</v>
      </c>
      <c r="D43" s="1">
        <v>15</v>
      </c>
      <c r="E43" s="1">
        <v>0</v>
      </c>
    </row>
    <row r="44" spans="2:6">
      <c r="C44" s="1" t="s">
        <v>19</v>
      </c>
      <c r="D44" s="1">
        <v>0</v>
      </c>
      <c r="E44" s="1">
        <v>0</v>
      </c>
    </row>
    <row r="45" spans="2:6">
      <c r="C45" s="1" t="s">
        <v>20</v>
      </c>
      <c r="D45" s="1">
        <v>285</v>
      </c>
      <c r="E45" s="1">
        <v>3</v>
      </c>
    </row>
    <row r="46" spans="2:6">
      <c r="C46" s="1" t="s">
        <v>95</v>
      </c>
      <c r="D46" s="1">
        <v>3</v>
      </c>
      <c r="E46" s="1">
        <v>0</v>
      </c>
    </row>
    <row r="47" spans="2:6">
      <c r="C47" s="1" t="s">
        <v>22</v>
      </c>
      <c r="D47" s="1">
        <v>0</v>
      </c>
      <c r="E47" s="1">
        <v>0</v>
      </c>
    </row>
    <row r="48" spans="2:6">
      <c r="C48" s="1" t="s">
        <v>59</v>
      </c>
      <c r="D48" s="1">
        <v>7</v>
      </c>
      <c r="E48" s="1">
        <v>0</v>
      </c>
    </row>
    <row r="49" spans="2:6">
      <c r="C49" s="1" t="s">
        <v>24</v>
      </c>
      <c r="D49" s="1">
        <v>1</v>
      </c>
      <c r="E49" s="1">
        <v>0</v>
      </c>
    </row>
    <row r="50" spans="2:6">
      <c r="C50" s="1" t="s">
        <v>69</v>
      </c>
      <c r="D50" s="1">
        <v>4</v>
      </c>
      <c r="E50" s="1">
        <v>0</v>
      </c>
    </row>
    <row r="51" spans="2:6">
      <c r="C51" s="1" t="s">
        <v>8</v>
      </c>
      <c r="D51" s="1">
        <f>SUM(D41,D42,D43,D44,D45,D46,D47,D48,D49,D50)</f>
        <v>514</v>
      </c>
      <c r="E51" s="1">
        <f>E41+E42+E43+E44+E45+E46+E47+E48+E49+E50</f>
        <v>3</v>
      </c>
      <c r="F51" t="s">
        <v>46</v>
      </c>
    </row>
    <row r="54" spans="2:6">
      <c r="B54" s="9" t="s">
        <v>70</v>
      </c>
      <c r="C54" s="9" t="s">
        <v>32</v>
      </c>
      <c r="D54" s="9" t="s">
        <v>33</v>
      </c>
    </row>
    <row r="55" spans="2:6">
      <c r="B55" s="13">
        <v>42737</v>
      </c>
      <c r="C55">
        <v>1</v>
      </c>
      <c r="D55">
        <v>1</v>
      </c>
    </row>
    <row r="56" spans="2:6">
      <c r="B56" s="13">
        <v>42744</v>
      </c>
      <c r="C56">
        <v>2</v>
      </c>
      <c r="D56">
        <v>9</v>
      </c>
    </row>
    <row r="57" spans="2:6">
      <c r="B57" s="13">
        <v>42751</v>
      </c>
      <c r="C57">
        <v>3</v>
      </c>
      <c r="D57">
        <v>10</v>
      </c>
    </row>
    <row r="58" spans="2:6">
      <c r="B58" s="13">
        <v>42758</v>
      </c>
      <c r="C58">
        <v>4</v>
      </c>
      <c r="D58">
        <v>11</v>
      </c>
    </row>
    <row r="59" spans="2:6">
      <c r="B59" s="13">
        <v>42765</v>
      </c>
      <c r="C59">
        <v>5</v>
      </c>
      <c r="D59">
        <v>12</v>
      </c>
    </row>
    <row r="60" spans="2:6">
      <c r="B60" s="13">
        <v>42772</v>
      </c>
      <c r="C60">
        <v>6</v>
      </c>
      <c r="D60">
        <v>13</v>
      </c>
    </row>
    <row r="61" spans="2:6">
      <c r="B61" s="13">
        <v>42779</v>
      </c>
      <c r="C61">
        <v>7</v>
      </c>
      <c r="D61">
        <v>7</v>
      </c>
    </row>
    <row r="62" spans="2:6">
      <c r="B62" s="13">
        <v>42786</v>
      </c>
      <c r="C62">
        <v>8</v>
      </c>
      <c r="D62">
        <v>7</v>
      </c>
    </row>
    <row r="63" spans="2:6">
      <c r="B63" s="13">
        <v>42793</v>
      </c>
      <c r="C63">
        <v>9</v>
      </c>
      <c r="D63">
        <v>14</v>
      </c>
    </row>
    <row r="64" spans="2:6">
      <c r="B64" s="13">
        <v>42800</v>
      </c>
      <c r="C64">
        <v>10</v>
      </c>
      <c r="D64">
        <v>16</v>
      </c>
    </row>
    <row r="65" spans="2:5">
      <c r="B65" s="13">
        <v>42807</v>
      </c>
      <c r="C65">
        <v>11</v>
      </c>
      <c r="D65">
        <v>14</v>
      </c>
    </row>
    <row r="66" spans="2:5">
      <c r="B66" s="13">
        <v>42814</v>
      </c>
      <c r="C66">
        <v>12</v>
      </c>
      <c r="D66">
        <v>14</v>
      </c>
    </row>
    <row r="67" spans="2:5">
      <c r="B67" s="13">
        <v>42821</v>
      </c>
      <c r="C67">
        <v>13</v>
      </c>
      <c r="D67">
        <v>14</v>
      </c>
    </row>
    <row r="68" spans="2:5">
      <c r="B68" s="13">
        <v>42828</v>
      </c>
      <c r="C68">
        <v>14</v>
      </c>
      <c r="D68">
        <v>9</v>
      </c>
      <c r="E68" t="s">
        <v>47</v>
      </c>
    </row>
    <row r="69" spans="2:5">
      <c r="B69" s="13">
        <v>42835</v>
      </c>
      <c r="C69">
        <v>15</v>
      </c>
      <c r="D69">
        <v>12</v>
      </c>
    </row>
    <row r="70" spans="2:5">
      <c r="B70" s="13">
        <v>42842</v>
      </c>
      <c r="C70">
        <v>16</v>
      </c>
      <c r="D70">
        <v>18</v>
      </c>
    </row>
    <row r="71" spans="2:5">
      <c r="B71" s="13">
        <v>42849</v>
      </c>
      <c r="C71">
        <v>17</v>
      </c>
      <c r="D71">
        <v>4</v>
      </c>
      <c r="E71" t="s">
        <v>48</v>
      </c>
    </row>
    <row r="72" spans="2:5">
      <c r="B72" s="13">
        <v>42856</v>
      </c>
      <c r="C72">
        <v>18</v>
      </c>
      <c r="D72">
        <v>10</v>
      </c>
    </row>
    <row r="73" spans="2:5">
      <c r="B73" s="13">
        <v>42863</v>
      </c>
      <c r="C73">
        <v>19</v>
      </c>
      <c r="D73">
        <v>18</v>
      </c>
    </row>
    <row r="74" spans="2:5">
      <c r="B74" s="13">
        <v>42870</v>
      </c>
      <c r="C74">
        <v>20</v>
      </c>
      <c r="D74">
        <v>15</v>
      </c>
    </row>
    <row r="75" spans="2:5">
      <c r="B75" s="13">
        <v>42877</v>
      </c>
      <c r="C75">
        <v>21</v>
      </c>
      <c r="D75">
        <v>6</v>
      </c>
      <c r="E75" t="s">
        <v>49</v>
      </c>
    </row>
    <row r="76" spans="2:5">
      <c r="B76" s="13">
        <v>42884</v>
      </c>
      <c r="C76">
        <v>22</v>
      </c>
      <c r="D76">
        <v>5</v>
      </c>
      <c r="E76" t="s">
        <v>50</v>
      </c>
    </row>
    <row r="77" spans="2:5">
      <c r="B77" s="13">
        <v>42891</v>
      </c>
      <c r="C77">
        <v>23</v>
      </c>
      <c r="D77">
        <v>15</v>
      </c>
    </row>
    <row r="78" spans="2:5">
      <c r="B78" s="13">
        <v>42898</v>
      </c>
      <c r="C78">
        <v>24</v>
      </c>
      <c r="D78">
        <v>15</v>
      </c>
    </row>
    <row r="79" spans="2:5">
      <c r="B79" s="13">
        <v>42905</v>
      </c>
      <c r="C79">
        <v>25</v>
      </c>
      <c r="D79">
        <v>9</v>
      </c>
    </row>
    <row r="80" spans="2:5">
      <c r="B80" s="13">
        <v>42912</v>
      </c>
      <c r="C80">
        <v>26</v>
      </c>
      <c r="D80">
        <v>13</v>
      </c>
    </row>
    <row r="81" spans="2:5">
      <c r="B81" s="13">
        <v>42919</v>
      </c>
      <c r="C81">
        <v>27</v>
      </c>
      <c r="D81">
        <v>4</v>
      </c>
    </row>
    <row r="82" spans="2:5">
      <c r="B82" s="13">
        <v>42926</v>
      </c>
      <c r="C82">
        <v>28</v>
      </c>
      <c r="D82">
        <v>13</v>
      </c>
    </row>
    <row r="83" spans="2:5">
      <c r="B83" s="13">
        <v>42933</v>
      </c>
      <c r="C83">
        <v>29</v>
      </c>
      <c r="D83">
        <v>6</v>
      </c>
    </row>
    <row r="84" spans="2:5">
      <c r="B84" s="13">
        <v>42940</v>
      </c>
      <c r="C84">
        <v>30</v>
      </c>
      <c r="D84">
        <v>8</v>
      </c>
    </row>
    <row r="85" spans="2:5">
      <c r="B85" s="13">
        <v>42947</v>
      </c>
      <c r="C85">
        <v>31</v>
      </c>
      <c r="D85">
        <v>5</v>
      </c>
    </row>
    <row r="86" spans="2:5">
      <c r="B86" s="13">
        <v>42954</v>
      </c>
      <c r="C86">
        <v>32</v>
      </c>
      <c r="D86">
        <v>13</v>
      </c>
    </row>
    <row r="87" spans="2:5">
      <c r="B87" s="13">
        <v>42961</v>
      </c>
      <c r="C87">
        <v>33</v>
      </c>
      <c r="D87">
        <v>19</v>
      </c>
    </row>
    <row r="88" spans="2:5">
      <c r="B88" s="13">
        <v>42968</v>
      </c>
      <c r="C88">
        <v>34</v>
      </c>
      <c r="D88">
        <v>26</v>
      </c>
    </row>
    <row r="89" spans="2:5">
      <c r="B89" s="13">
        <v>42975</v>
      </c>
      <c r="C89">
        <v>35</v>
      </c>
      <c r="D89">
        <v>10</v>
      </c>
    </row>
    <row r="90" spans="2:5">
      <c r="B90" s="13">
        <v>42982</v>
      </c>
      <c r="C90">
        <v>36</v>
      </c>
      <c r="D90">
        <v>8</v>
      </c>
      <c r="E90" t="s">
        <v>79</v>
      </c>
    </row>
    <row r="91" spans="2:5">
      <c r="B91" s="13">
        <v>42989</v>
      </c>
      <c r="C91">
        <v>37</v>
      </c>
      <c r="D91">
        <v>5</v>
      </c>
      <c r="E91" t="s">
        <v>80</v>
      </c>
    </row>
    <row r="92" spans="2:5">
      <c r="B92" s="13">
        <v>42996</v>
      </c>
      <c r="C92">
        <v>38</v>
      </c>
      <c r="D92">
        <v>23</v>
      </c>
      <c r="E92" t="s">
        <v>83</v>
      </c>
    </row>
    <row r="93" spans="2:5">
      <c r="B93" s="13">
        <v>43003</v>
      </c>
      <c r="C93">
        <v>39</v>
      </c>
      <c r="D93">
        <v>22</v>
      </c>
      <c r="E93" t="s">
        <v>84</v>
      </c>
    </row>
    <row r="94" spans="2:5">
      <c r="B94" s="13">
        <v>43010</v>
      </c>
      <c r="C94">
        <v>40</v>
      </c>
      <c r="D94">
        <v>18</v>
      </c>
    </row>
    <row r="95" spans="2:5">
      <c r="B95" s="13">
        <v>43017</v>
      </c>
      <c r="C95">
        <v>41</v>
      </c>
      <c r="D95">
        <v>7</v>
      </c>
    </row>
    <row r="96" spans="2:5">
      <c r="B96" s="13">
        <v>43024</v>
      </c>
      <c r="C96">
        <v>42</v>
      </c>
      <c r="D96">
        <v>11</v>
      </c>
    </row>
    <row r="97" spans="2:4">
      <c r="B97" s="13">
        <v>43031</v>
      </c>
      <c r="C97">
        <v>43</v>
      </c>
      <c r="D97">
        <v>4</v>
      </c>
    </row>
    <row r="98" spans="2:4">
      <c r="B98" s="13">
        <v>43038</v>
      </c>
      <c r="C98">
        <v>44</v>
      </c>
      <c r="D98">
        <v>5</v>
      </c>
    </row>
    <row r="99" spans="2:4">
      <c r="B99" s="13">
        <v>43045</v>
      </c>
      <c r="C99">
        <v>45</v>
      </c>
      <c r="D99">
        <v>8</v>
      </c>
    </row>
    <row r="100" spans="2:4">
      <c r="B100" s="13">
        <v>43052</v>
      </c>
      <c r="C100">
        <v>46</v>
      </c>
      <c r="D100">
        <v>7</v>
      </c>
    </row>
    <row r="101" spans="2:4">
      <c r="B101" s="13">
        <v>43059</v>
      </c>
      <c r="C101">
        <v>47</v>
      </c>
      <c r="D101">
        <v>10</v>
      </c>
    </row>
    <row r="102" spans="2:4">
      <c r="B102" s="13">
        <v>43066</v>
      </c>
      <c r="C102">
        <v>48</v>
      </c>
      <c r="D102">
        <v>4</v>
      </c>
    </row>
    <row r="103" spans="2:4">
      <c r="B103" s="13">
        <v>43073</v>
      </c>
      <c r="C103">
        <v>49</v>
      </c>
      <c r="D103">
        <v>6</v>
      </c>
    </row>
    <row r="104" spans="2:4">
      <c r="B104" s="13">
        <v>43080</v>
      </c>
      <c r="C104">
        <v>50</v>
      </c>
      <c r="D104">
        <v>5</v>
      </c>
    </row>
    <row r="105" spans="2:4">
      <c r="B105" s="13">
        <v>43087</v>
      </c>
      <c r="C105">
        <v>51</v>
      </c>
      <c r="D105">
        <v>3</v>
      </c>
    </row>
    <row r="107" spans="2:4">
      <c r="B107" s="9" t="s">
        <v>70</v>
      </c>
      <c r="C107" s="9" t="s">
        <v>32</v>
      </c>
      <c r="D107" s="9" t="s">
        <v>33</v>
      </c>
    </row>
    <row r="108" spans="2:4">
      <c r="B108" s="13">
        <v>42737</v>
      </c>
      <c r="C108">
        <v>1</v>
      </c>
      <c r="D108">
        <v>1</v>
      </c>
    </row>
    <row r="109" spans="2:4">
      <c r="B109" s="13">
        <v>42744</v>
      </c>
      <c r="C109">
        <v>2</v>
      </c>
      <c r="D109">
        <v>10</v>
      </c>
    </row>
    <row r="110" spans="2:4">
      <c r="B110" s="13">
        <v>42751</v>
      </c>
      <c r="C110">
        <v>3</v>
      </c>
      <c r="D110">
        <v>20</v>
      </c>
    </row>
    <row r="111" spans="2:4">
      <c r="B111" s="13">
        <v>42758</v>
      </c>
      <c r="C111">
        <v>4</v>
      </c>
      <c r="D111">
        <v>31</v>
      </c>
    </row>
    <row r="112" spans="2:4">
      <c r="B112" s="13">
        <v>42765</v>
      </c>
      <c r="C112">
        <v>5</v>
      </c>
      <c r="D112">
        <v>43</v>
      </c>
    </row>
    <row r="113" spans="2:4">
      <c r="B113" s="13">
        <v>42772</v>
      </c>
      <c r="C113">
        <v>6</v>
      </c>
      <c r="D113">
        <v>56</v>
      </c>
    </row>
    <row r="114" spans="2:4">
      <c r="B114" s="13">
        <v>42779</v>
      </c>
      <c r="C114">
        <v>7</v>
      </c>
      <c r="D114">
        <v>63</v>
      </c>
    </row>
    <row r="115" spans="2:4">
      <c r="B115" s="13">
        <v>42786</v>
      </c>
      <c r="C115">
        <v>8</v>
      </c>
      <c r="D115">
        <v>70</v>
      </c>
    </row>
    <row r="116" spans="2:4">
      <c r="B116" s="13">
        <v>42793</v>
      </c>
      <c r="C116">
        <v>9</v>
      </c>
      <c r="D116">
        <v>84</v>
      </c>
    </row>
    <row r="117" spans="2:4">
      <c r="B117" s="13">
        <v>42800</v>
      </c>
      <c r="C117">
        <v>10</v>
      </c>
      <c r="D117">
        <v>100</v>
      </c>
    </row>
    <row r="118" spans="2:4">
      <c r="B118" s="13">
        <v>42807</v>
      </c>
      <c r="C118">
        <v>11</v>
      </c>
      <c r="D118">
        <v>114</v>
      </c>
    </row>
    <row r="119" spans="2:4">
      <c r="B119" s="13">
        <v>42814</v>
      </c>
      <c r="C119">
        <v>12</v>
      </c>
      <c r="D119">
        <v>131</v>
      </c>
    </row>
    <row r="120" spans="2:4">
      <c r="B120" s="13">
        <v>42821</v>
      </c>
      <c r="C120">
        <v>13</v>
      </c>
      <c r="D120">
        <v>145</v>
      </c>
    </row>
    <row r="121" spans="2:4">
      <c r="B121" s="13">
        <v>42828</v>
      </c>
      <c r="C121">
        <v>14</v>
      </c>
      <c r="D121">
        <v>154</v>
      </c>
    </row>
    <row r="122" spans="2:4">
      <c r="B122" s="13">
        <v>42835</v>
      </c>
      <c r="C122">
        <v>15</v>
      </c>
      <c r="D122">
        <v>166</v>
      </c>
    </row>
    <row r="123" spans="2:4">
      <c r="B123" s="13">
        <v>42842</v>
      </c>
      <c r="C123">
        <v>16</v>
      </c>
      <c r="D123">
        <v>185</v>
      </c>
    </row>
    <row r="124" spans="2:4">
      <c r="B124" s="13">
        <v>42849</v>
      </c>
      <c r="C124">
        <v>17</v>
      </c>
      <c r="D124">
        <v>189</v>
      </c>
    </row>
    <row r="125" spans="2:4">
      <c r="B125" s="13">
        <v>42856</v>
      </c>
      <c r="C125">
        <v>18</v>
      </c>
      <c r="D125">
        <v>199</v>
      </c>
    </row>
    <row r="126" spans="2:4">
      <c r="B126" s="13">
        <v>42863</v>
      </c>
      <c r="C126">
        <v>19</v>
      </c>
      <c r="D126">
        <v>217</v>
      </c>
    </row>
    <row r="127" spans="2:4">
      <c r="B127" s="13">
        <v>42870</v>
      </c>
      <c r="C127">
        <v>20</v>
      </c>
      <c r="D127">
        <v>233</v>
      </c>
    </row>
    <row r="128" spans="2:4">
      <c r="B128" s="13">
        <v>42877</v>
      </c>
      <c r="C128">
        <v>21</v>
      </c>
      <c r="D128">
        <v>239</v>
      </c>
    </row>
    <row r="129" spans="2:5">
      <c r="B129" s="13">
        <v>42884</v>
      </c>
      <c r="C129">
        <v>22</v>
      </c>
      <c r="D129">
        <v>244</v>
      </c>
    </row>
    <row r="130" spans="2:5">
      <c r="B130" s="13">
        <v>42891</v>
      </c>
      <c r="C130">
        <v>23</v>
      </c>
      <c r="D130">
        <v>260</v>
      </c>
    </row>
    <row r="131" spans="2:5">
      <c r="B131" s="13">
        <v>42898</v>
      </c>
      <c r="C131">
        <v>24</v>
      </c>
      <c r="D131">
        <v>276</v>
      </c>
    </row>
    <row r="132" spans="2:5">
      <c r="B132" s="13">
        <v>42905</v>
      </c>
      <c r="C132">
        <v>25</v>
      </c>
      <c r="D132">
        <v>286</v>
      </c>
    </row>
    <row r="133" spans="2:5">
      <c r="B133" s="13">
        <v>42912</v>
      </c>
      <c r="C133">
        <v>26</v>
      </c>
      <c r="D133">
        <v>299</v>
      </c>
    </row>
    <row r="134" spans="2:5">
      <c r="B134" s="13">
        <v>42919</v>
      </c>
      <c r="C134">
        <v>27</v>
      </c>
      <c r="D134">
        <v>303</v>
      </c>
    </row>
    <row r="135" spans="2:5">
      <c r="B135" s="13">
        <v>42926</v>
      </c>
      <c r="C135">
        <v>28</v>
      </c>
      <c r="D135">
        <v>316</v>
      </c>
    </row>
    <row r="136" spans="2:5">
      <c r="B136" s="13">
        <v>42933</v>
      </c>
      <c r="C136">
        <v>29</v>
      </c>
      <c r="D136">
        <v>322</v>
      </c>
    </row>
    <row r="137" spans="2:5">
      <c r="B137" s="13">
        <v>42940</v>
      </c>
      <c r="C137">
        <v>30</v>
      </c>
      <c r="D137">
        <v>330</v>
      </c>
    </row>
    <row r="138" spans="2:5">
      <c r="B138" s="13">
        <v>42947</v>
      </c>
      <c r="C138">
        <v>31</v>
      </c>
      <c r="D138">
        <v>335</v>
      </c>
    </row>
    <row r="139" spans="2:5">
      <c r="B139" s="13">
        <v>42954</v>
      </c>
      <c r="C139">
        <v>32</v>
      </c>
      <c r="D139">
        <v>348</v>
      </c>
    </row>
    <row r="140" spans="2:5">
      <c r="B140" s="13">
        <v>42961</v>
      </c>
      <c r="C140">
        <v>33</v>
      </c>
      <c r="D140">
        <v>367</v>
      </c>
    </row>
    <row r="141" spans="2:5">
      <c r="B141" s="13">
        <v>42968</v>
      </c>
      <c r="C141">
        <v>34</v>
      </c>
      <c r="D141">
        <v>392</v>
      </c>
    </row>
    <row r="142" spans="2:5">
      <c r="B142" s="13">
        <v>42975</v>
      </c>
      <c r="C142">
        <v>35</v>
      </c>
      <c r="D142">
        <v>402</v>
      </c>
    </row>
    <row r="143" spans="2:5">
      <c r="B143" s="13">
        <v>42982</v>
      </c>
      <c r="C143">
        <v>36</v>
      </c>
      <c r="D143">
        <v>410</v>
      </c>
      <c r="E143" t="s">
        <v>79</v>
      </c>
    </row>
    <row r="144" spans="2:5">
      <c r="B144" s="13">
        <v>42989</v>
      </c>
      <c r="C144">
        <v>37</v>
      </c>
      <c r="D144">
        <v>415</v>
      </c>
      <c r="E144" t="s">
        <v>80</v>
      </c>
    </row>
    <row r="145" spans="2:5">
      <c r="B145" s="13">
        <v>42996</v>
      </c>
      <c r="C145">
        <v>38</v>
      </c>
      <c r="D145">
        <v>438</v>
      </c>
    </row>
    <row r="146" spans="2:5">
      <c r="B146" s="13">
        <v>43003</v>
      </c>
      <c r="C146">
        <v>39</v>
      </c>
      <c r="D146">
        <v>460</v>
      </c>
      <c r="E146" t="s">
        <v>84</v>
      </c>
    </row>
    <row r="147" spans="2:5">
      <c r="B147" s="13">
        <v>43010</v>
      </c>
      <c r="C147">
        <v>40</v>
      </c>
      <c r="D147">
        <v>478</v>
      </c>
    </row>
    <row r="148" spans="2:5">
      <c r="B148" s="13">
        <v>43017</v>
      </c>
      <c r="C148">
        <v>41</v>
      </c>
      <c r="D148">
        <v>486</v>
      </c>
    </row>
    <row r="149" spans="2:5">
      <c r="B149" s="13">
        <v>43024</v>
      </c>
      <c r="C149">
        <v>42</v>
      </c>
      <c r="D149">
        <v>497</v>
      </c>
    </row>
    <row r="150" spans="2:5">
      <c r="B150" s="13">
        <v>43031</v>
      </c>
      <c r="C150">
        <v>43</v>
      </c>
      <c r="D150">
        <v>501</v>
      </c>
    </row>
    <row r="151" spans="2:5">
      <c r="B151" s="13">
        <v>43038</v>
      </c>
      <c r="C151">
        <v>44</v>
      </c>
      <c r="D151">
        <v>506</v>
      </c>
    </row>
    <row r="152" spans="2:5">
      <c r="B152" s="13">
        <v>43045</v>
      </c>
      <c r="C152">
        <v>45</v>
      </c>
      <c r="D152">
        <v>514</v>
      </c>
      <c r="E152" t="s">
        <v>98</v>
      </c>
    </row>
    <row r="153" spans="2:5">
      <c r="B153" s="13">
        <v>43052</v>
      </c>
      <c r="C153">
        <v>46</v>
      </c>
      <c r="D153">
        <v>521</v>
      </c>
    </row>
    <row r="154" spans="2:5">
      <c r="B154" s="13">
        <v>43059</v>
      </c>
      <c r="C154">
        <v>47</v>
      </c>
      <c r="D154">
        <v>531</v>
      </c>
      <c r="E154" t="s">
        <v>99</v>
      </c>
    </row>
    <row r="155" spans="2:5">
      <c r="B155" s="13">
        <v>43066</v>
      </c>
      <c r="C155">
        <v>48</v>
      </c>
      <c r="D155">
        <v>534</v>
      </c>
    </row>
    <row r="156" spans="2:5">
      <c r="B156" s="13">
        <v>43073</v>
      </c>
      <c r="C156">
        <v>49</v>
      </c>
      <c r="D156">
        <v>541</v>
      </c>
    </row>
    <row r="157" spans="2:5">
      <c r="B157" s="13">
        <v>43080</v>
      </c>
      <c r="C157">
        <v>50</v>
      </c>
      <c r="D157">
        <v>546</v>
      </c>
    </row>
    <row r="158" spans="2:5">
      <c r="B158" s="13">
        <v>43087</v>
      </c>
      <c r="C158">
        <v>51</v>
      </c>
      <c r="D158">
        <v>549</v>
      </c>
      <c r="E158" t="s">
        <v>50</v>
      </c>
    </row>
    <row r="159" spans="2:5">
      <c r="B159" s="13"/>
    </row>
    <row r="160" spans="2:5">
      <c r="B160" s="13"/>
    </row>
    <row r="161" spans="3:8">
      <c r="C161" s="10" t="s">
        <v>60</v>
      </c>
      <c r="D161" s="10"/>
      <c r="E161" s="10"/>
      <c r="F161" s="10"/>
      <c r="G161" s="10"/>
      <c r="H161" s="10"/>
    </row>
    <row r="162" spans="3:8">
      <c r="C162" s="11" t="s">
        <v>6</v>
      </c>
      <c r="D162" t="s">
        <v>52</v>
      </c>
      <c r="E162" t="s">
        <v>103</v>
      </c>
    </row>
    <row r="163" spans="3:8">
      <c r="C163" s="11">
        <f>3/12</f>
        <v>0.25</v>
      </c>
      <c r="D163" t="s">
        <v>53</v>
      </c>
    </row>
    <row r="164" spans="3:8">
      <c r="C164" s="11" t="s">
        <v>6</v>
      </c>
      <c r="D164" t="s">
        <v>54</v>
      </c>
      <c r="E164" t="s">
        <v>103</v>
      </c>
    </row>
    <row r="165" spans="3:8">
      <c r="C165" s="11">
        <f>1/12</f>
        <v>8.3333333333333329E-2</v>
      </c>
      <c r="D165" t="s">
        <v>56</v>
      </c>
    </row>
    <row r="166" spans="3:8">
      <c r="C166" s="11">
        <f>1/8</f>
        <v>0.125</v>
      </c>
      <c r="D166" t="s">
        <v>57</v>
      </c>
    </row>
    <row r="167" spans="3:8">
      <c r="C167" s="11">
        <f>2/9</f>
        <v>0.22222222222222221</v>
      </c>
      <c r="D167" t="s">
        <v>58</v>
      </c>
    </row>
    <row r="169" spans="3:8">
      <c r="C169" s="10" t="s">
        <v>102</v>
      </c>
    </row>
    <row r="170" spans="3:8">
      <c r="C170" s="11" t="s">
        <v>6</v>
      </c>
      <c r="D170" t="s">
        <v>52</v>
      </c>
      <c r="E170" t="s">
        <v>103</v>
      </c>
    </row>
    <row r="171" spans="3:8">
      <c r="C171" s="11">
        <f>1/3</f>
        <v>0.33333333333333331</v>
      </c>
      <c r="D171" t="s">
        <v>53</v>
      </c>
    </row>
    <row r="172" spans="3:8">
      <c r="C172" s="11" t="s">
        <v>6</v>
      </c>
      <c r="D172" t="s">
        <v>54</v>
      </c>
      <c r="E172" t="s">
        <v>103</v>
      </c>
    </row>
    <row r="173" spans="3:8">
      <c r="C173" s="11">
        <f>0/3%</f>
        <v>0</v>
      </c>
      <c r="D173" t="s">
        <v>56</v>
      </c>
    </row>
    <row r="174" spans="3:8">
      <c r="C174" s="11">
        <f>1/3</f>
        <v>0.33333333333333331</v>
      </c>
      <c r="D174" t="s">
        <v>57</v>
      </c>
    </row>
    <row r="175" spans="3:8">
      <c r="C175" s="11">
        <f>1/3</f>
        <v>0.33333333333333331</v>
      </c>
      <c r="D175" t="s">
        <v>58</v>
      </c>
    </row>
    <row r="176" spans="3:8">
      <c r="C176" s="11">
        <f>0/3%</f>
        <v>0</v>
      </c>
      <c r="D176" t="s">
        <v>67</v>
      </c>
    </row>
    <row r="228" spans="2:3">
      <c r="B228" s="13"/>
    </row>
    <row r="229" spans="2:3">
      <c r="B229" s="13"/>
    </row>
    <row r="230" spans="2:3">
      <c r="B230" s="13"/>
    </row>
    <row r="231" spans="2:3">
      <c r="B231" s="13"/>
    </row>
    <row r="232" spans="2:3">
      <c r="B232" s="13"/>
    </row>
    <row r="233" spans="2:3">
      <c r="B233" s="13"/>
    </row>
    <row r="234" spans="2:3">
      <c r="B234" s="13"/>
      <c r="C234" s="13"/>
    </row>
    <row r="235" spans="2:3">
      <c r="B235" s="13"/>
      <c r="C235" s="13"/>
    </row>
    <row r="236" spans="2:3">
      <c r="B236" s="13"/>
      <c r="C236" s="13"/>
    </row>
    <row r="237" spans="2:3">
      <c r="B237" s="13"/>
      <c r="C237" s="13"/>
    </row>
    <row r="238" spans="2:3">
      <c r="B238" s="13"/>
      <c r="C238" s="13"/>
    </row>
    <row r="239" spans="2:3">
      <c r="B239" s="13"/>
      <c r="C239" s="13"/>
    </row>
    <row r="240" spans="2:3">
      <c r="B240" s="13"/>
      <c r="C240" s="13"/>
    </row>
    <row r="241" spans="2:3">
      <c r="B241" s="13"/>
      <c r="C241" s="13"/>
    </row>
    <row r="242" spans="2:3">
      <c r="B242" s="13"/>
      <c r="C242" s="13"/>
    </row>
    <row r="243" spans="2:3">
      <c r="B243" s="13"/>
      <c r="C243" s="13"/>
    </row>
    <row r="244" spans="2:3">
      <c r="B244" s="13"/>
      <c r="C244" s="13"/>
    </row>
    <row r="245" spans="2:3">
      <c r="B245" s="13"/>
      <c r="C245" s="13"/>
    </row>
    <row r="246" spans="2:3">
      <c r="B246" s="13"/>
      <c r="C246" s="13"/>
    </row>
    <row r="247" spans="2:3">
      <c r="B247" s="13"/>
      <c r="C247" s="13"/>
    </row>
    <row r="248" spans="2:3">
      <c r="B248" s="13"/>
      <c r="C248" s="13"/>
    </row>
    <row r="249" spans="2:3">
      <c r="B249" s="13"/>
      <c r="C249" s="13"/>
    </row>
    <row r="250" spans="2:3">
      <c r="B250" s="13"/>
      <c r="C250" s="13"/>
    </row>
    <row r="251" spans="2:3">
      <c r="B251" s="13"/>
      <c r="C251" s="13"/>
    </row>
    <row r="252" spans="2:3">
      <c r="B252" s="13"/>
      <c r="C252" s="13"/>
    </row>
    <row r="253" spans="2:3">
      <c r="B253" s="13"/>
      <c r="C253" s="13"/>
    </row>
    <row r="254" spans="2:3">
      <c r="B254" s="13"/>
      <c r="C254" s="13"/>
    </row>
    <row r="255" spans="2:3">
      <c r="B255" s="13"/>
      <c r="C255" s="13"/>
    </row>
    <row r="256" spans="2:3">
      <c r="B256" s="13"/>
      <c r="C256" s="13"/>
    </row>
    <row r="257" spans="2:3">
      <c r="B257" s="13"/>
      <c r="C257" s="13"/>
    </row>
    <row r="258" spans="2:3">
      <c r="B258" s="13"/>
      <c r="C258" s="13"/>
    </row>
    <row r="259" spans="2:3">
      <c r="B259" s="13"/>
      <c r="C259" s="13"/>
    </row>
    <row r="260" spans="2:3">
      <c r="B260" s="13"/>
      <c r="C260" s="13"/>
    </row>
    <row r="261" spans="2:3">
      <c r="B261" s="13"/>
      <c r="C261" s="13"/>
    </row>
    <row r="262" spans="2:3">
      <c r="B262" s="13"/>
      <c r="C262" s="13"/>
    </row>
    <row r="263" spans="2:3">
      <c r="B263" s="13"/>
      <c r="C263" s="13"/>
    </row>
    <row r="264" spans="2:3">
      <c r="B264" s="13"/>
      <c r="C264" s="13"/>
    </row>
    <row r="265" spans="2:3">
      <c r="B265" s="13"/>
      <c r="C265" s="13"/>
    </row>
    <row r="266" spans="2:3">
      <c r="B266" s="13"/>
      <c r="C266" s="13"/>
    </row>
    <row r="267" spans="2:3">
      <c r="B267" s="13"/>
      <c r="C267" s="13"/>
    </row>
    <row r="268" spans="2:3">
      <c r="B268" s="13"/>
      <c r="C268" s="13"/>
    </row>
    <row r="269" spans="2:3">
      <c r="B269" s="13"/>
      <c r="C269" s="13"/>
    </row>
    <row r="270" spans="2:3">
      <c r="B270" s="13"/>
      <c r="C270" s="13"/>
    </row>
    <row r="271" spans="2:3">
      <c r="B271" s="13"/>
      <c r="C271" s="13"/>
    </row>
    <row r="272" spans="2:3">
      <c r="B272" s="13"/>
      <c r="C272" s="13"/>
    </row>
    <row r="273" spans="2:3">
      <c r="B273" s="13"/>
      <c r="C273" s="13"/>
    </row>
    <row r="274" spans="2:3">
      <c r="B274" s="13"/>
      <c r="C274" s="13"/>
    </row>
    <row r="275" spans="2:3">
      <c r="B275" s="13"/>
      <c r="C275" s="13"/>
    </row>
    <row r="276" spans="2:3">
      <c r="B276" s="13"/>
      <c r="C276" s="13"/>
    </row>
    <row r="277" spans="2:3">
      <c r="B277" s="13"/>
      <c r="C277" s="13"/>
    </row>
    <row r="278" spans="2:3">
      <c r="C278" s="13"/>
    </row>
    <row r="279" spans="2:3">
      <c r="C279" s="13"/>
    </row>
    <row r="280" spans="2:3">
      <c r="B280" s="13"/>
      <c r="C280" s="13"/>
    </row>
    <row r="281" spans="2:3">
      <c r="B281" s="13"/>
      <c r="C281" s="13"/>
    </row>
    <row r="282" spans="2:3">
      <c r="B282" s="13"/>
      <c r="C282" s="13"/>
    </row>
    <row r="283" spans="2:3">
      <c r="B283" s="13"/>
      <c r="C283" s="13"/>
    </row>
    <row r="284" spans="2:3">
      <c r="B284" s="13"/>
      <c r="C284" s="13"/>
    </row>
    <row r="285" spans="2:3">
      <c r="B285" s="13"/>
    </row>
    <row r="286" spans="2:3">
      <c r="B286" s="13"/>
    </row>
    <row r="287" spans="2:3">
      <c r="B287" s="13"/>
      <c r="C287" s="13"/>
    </row>
    <row r="288" spans="2:3">
      <c r="B288" s="13"/>
      <c r="C288" s="13"/>
    </row>
    <row r="289" spans="2:3">
      <c r="B289" s="13"/>
      <c r="C289" s="13"/>
    </row>
    <row r="290" spans="2:3">
      <c r="B290" s="13"/>
      <c r="C290" s="13"/>
    </row>
    <row r="291" spans="2:3">
      <c r="B291" s="13"/>
      <c r="C291" s="13"/>
    </row>
    <row r="292" spans="2:3">
      <c r="B292" s="13"/>
      <c r="C292" s="13"/>
    </row>
    <row r="293" spans="2:3">
      <c r="B293" s="13"/>
      <c r="C293" s="13"/>
    </row>
    <row r="294" spans="2:3">
      <c r="B294" s="13"/>
      <c r="C294" s="13"/>
    </row>
    <row r="295" spans="2:3">
      <c r="B295" s="13"/>
      <c r="C295" s="13"/>
    </row>
    <row r="296" spans="2:3">
      <c r="B296" s="13"/>
      <c r="C296" s="13"/>
    </row>
    <row r="297" spans="2:3">
      <c r="B297" s="13"/>
      <c r="C297" s="13"/>
    </row>
    <row r="298" spans="2:3">
      <c r="B298" s="13"/>
      <c r="C298" s="13"/>
    </row>
    <row r="299" spans="2:3">
      <c r="B299" s="13"/>
      <c r="C299" s="13"/>
    </row>
    <row r="300" spans="2:3">
      <c r="B300" s="13"/>
      <c r="C300" s="13"/>
    </row>
    <row r="301" spans="2:3">
      <c r="B301" s="13"/>
      <c r="C301" s="13"/>
    </row>
    <row r="302" spans="2:3">
      <c r="B302" s="13"/>
      <c r="C302" s="13"/>
    </row>
    <row r="303" spans="2:3">
      <c r="B303" s="13"/>
      <c r="C303" s="13"/>
    </row>
    <row r="304" spans="2:3">
      <c r="B304" s="13"/>
      <c r="C304" s="13"/>
    </row>
    <row r="305" spans="2:3">
      <c r="B305" s="13"/>
      <c r="C305" s="13"/>
    </row>
    <row r="306" spans="2:3">
      <c r="B306" s="13"/>
      <c r="C306" s="13"/>
    </row>
    <row r="307" spans="2:3">
      <c r="B307" s="13"/>
      <c r="C307" s="13"/>
    </row>
    <row r="308" spans="2:3">
      <c r="B308" s="13"/>
      <c r="C308" s="13"/>
    </row>
    <row r="309" spans="2:3">
      <c r="B309" s="13"/>
      <c r="C309" s="13"/>
    </row>
    <row r="310" spans="2:3">
      <c r="B310" s="13"/>
      <c r="C310" s="13"/>
    </row>
    <row r="311" spans="2:3">
      <c r="B311" s="13"/>
      <c r="C311" s="13"/>
    </row>
    <row r="312" spans="2:3">
      <c r="B312" s="13"/>
      <c r="C312" s="13"/>
    </row>
    <row r="313" spans="2:3">
      <c r="B313" s="13"/>
      <c r="C313" s="13"/>
    </row>
    <row r="314" spans="2:3">
      <c r="B314" s="13"/>
      <c r="C314" s="13"/>
    </row>
    <row r="315" spans="2:3">
      <c r="B315" s="13"/>
      <c r="C315" s="13"/>
    </row>
    <row r="316" spans="2:3">
      <c r="B316" s="13"/>
      <c r="C316" s="13"/>
    </row>
    <row r="317" spans="2:3">
      <c r="B317" s="13"/>
      <c r="C317" s="13"/>
    </row>
    <row r="318" spans="2:3">
      <c r="B318" s="13"/>
      <c r="C318" s="13"/>
    </row>
    <row r="319" spans="2:3">
      <c r="B319" s="13"/>
      <c r="C319" s="13"/>
    </row>
    <row r="320" spans="2:3">
      <c r="B320" s="13"/>
      <c r="C320" s="13"/>
    </row>
    <row r="321" spans="2:3">
      <c r="B321" s="13"/>
      <c r="C321" s="13"/>
    </row>
    <row r="322" spans="2:3">
      <c r="B322" s="13"/>
      <c r="C322" s="13"/>
    </row>
    <row r="323" spans="2:3">
      <c r="B323" s="13"/>
      <c r="C323" s="13"/>
    </row>
    <row r="324" spans="2:3">
      <c r="B324" s="13"/>
      <c r="C324" s="13"/>
    </row>
    <row r="325" spans="2:3">
      <c r="B325" s="13"/>
      <c r="C325" s="13"/>
    </row>
    <row r="326" spans="2:3">
      <c r="B326" s="13"/>
      <c r="C326" s="13"/>
    </row>
    <row r="327" spans="2:3">
      <c r="B327" s="13"/>
      <c r="C327" s="13"/>
    </row>
    <row r="328" spans="2:3">
      <c r="B328" s="13"/>
      <c r="C328" s="13"/>
    </row>
    <row r="329" spans="2:3">
      <c r="B329" s="13"/>
      <c r="C329" s="13"/>
    </row>
    <row r="330" spans="2:3">
      <c r="C330" s="13"/>
    </row>
    <row r="331" spans="2:3">
      <c r="C331" s="13"/>
    </row>
    <row r="332" spans="2:3">
      <c r="C332" s="13"/>
    </row>
    <row r="333" spans="2:3">
      <c r="C333" s="13"/>
    </row>
    <row r="334" spans="2:3">
      <c r="C334" s="13"/>
    </row>
    <row r="335" spans="2:3">
      <c r="C335" s="13"/>
    </row>
    <row r="336" spans="2:3">
      <c r="C336" s="13"/>
    </row>
    <row r="337" spans="3:3">
      <c r="C337" s="13"/>
    </row>
    <row r="340" spans="3:3">
      <c r="C340" s="11"/>
    </row>
    <row r="341" spans="3:3">
      <c r="C341" s="11"/>
    </row>
    <row r="343" spans="3:3">
      <c r="C343" s="11"/>
    </row>
    <row r="344" spans="3:3">
      <c r="C344" s="11"/>
    </row>
    <row r="345" spans="3:3">
      <c r="C345" s="11"/>
    </row>
    <row r="346" spans="3:3">
      <c r="C346" s="11"/>
    </row>
  </sheetData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J180"/>
  <sheetViews>
    <sheetView topLeftCell="A21" workbookViewId="0">
      <selection activeCell="A182" sqref="A182"/>
    </sheetView>
  </sheetViews>
  <sheetFormatPr defaultRowHeight="15"/>
  <cols>
    <col min="2" max="2" width="17.140625" customWidth="1"/>
    <col min="3" max="3" width="23.28515625" customWidth="1"/>
    <col min="4" max="4" width="10.85546875" customWidth="1"/>
    <col min="5" max="5" width="22.5703125" customWidth="1"/>
    <col min="7" max="7" width="16.140625" customWidth="1"/>
    <col min="9" max="9" width="36.28515625" customWidth="1"/>
    <col min="10" max="10" width="11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521</v>
      </c>
      <c r="D3" s="1">
        <v>5</v>
      </c>
      <c r="E3" s="1">
        <v>33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1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9</v>
      </c>
      <c r="D5" s="1">
        <v>1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</f>
        <v>522</v>
      </c>
      <c r="D6" s="1">
        <f>D3+D4-D5</f>
        <v>5</v>
      </c>
      <c r="E6" s="1">
        <f>E3+E4</f>
        <v>33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300</v>
      </c>
      <c r="D10" s="1">
        <v>5</v>
      </c>
      <c r="E10" s="1">
        <v>222</v>
      </c>
      <c r="F10" s="2">
        <v>7</v>
      </c>
      <c r="G10" s="1">
        <v>78</v>
      </c>
      <c r="H10" s="1">
        <v>59</v>
      </c>
    </row>
    <row r="11" spans="2:10">
      <c r="B11" s="1" t="s">
        <v>31</v>
      </c>
      <c r="C11" s="1">
        <v>21</v>
      </c>
      <c r="D11" s="1">
        <v>0</v>
      </c>
      <c r="E11" s="1">
        <v>99</v>
      </c>
      <c r="F11" s="2">
        <v>0</v>
      </c>
      <c r="G11" s="1">
        <v>8</v>
      </c>
      <c r="H11" s="1">
        <v>0</v>
      </c>
    </row>
    <row r="12" spans="2:10">
      <c r="B12" s="1" t="s">
        <v>8</v>
      </c>
      <c r="C12" s="1">
        <f t="shared" ref="C12:H12" si="0">C10+C11</f>
        <v>321</v>
      </c>
      <c r="D12" s="1">
        <f t="shared" si="0"/>
        <v>5</v>
      </c>
      <c r="E12" s="1">
        <f t="shared" si="0"/>
        <v>321</v>
      </c>
      <c r="F12" s="2">
        <f t="shared" si="0"/>
        <v>7</v>
      </c>
      <c r="G12" s="1">
        <f t="shared" si="0"/>
        <v>86</v>
      </c>
      <c r="H12" s="1">
        <f t="shared" si="0"/>
        <v>59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109</v>
      </c>
      <c r="D16" s="5">
        <v>1</v>
      </c>
      <c r="E16" s="5">
        <v>52</v>
      </c>
      <c r="F16" s="3">
        <v>0</v>
      </c>
      <c r="G16" s="1">
        <v>36</v>
      </c>
      <c r="H16" s="1">
        <v>2</v>
      </c>
      <c r="I16" s="16" t="s">
        <v>86</v>
      </c>
      <c r="J16" s="18">
        <v>295</v>
      </c>
    </row>
    <row r="17" spans="2:10">
      <c r="B17" s="1" t="s">
        <v>89</v>
      </c>
      <c r="C17" s="1">
        <v>93</v>
      </c>
      <c r="D17" s="1"/>
      <c r="E17" s="1">
        <v>44</v>
      </c>
      <c r="F17" s="2"/>
      <c r="G17" s="1">
        <v>36</v>
      </c>
      <c r="H17" s="1"/>
      <c r="I17" s="1" t="s">
        <v>87</v>
      </c>
      <c r="J17" s="19">
        <v>215</v>
      </c>
    </row>
    <row r="18" spans="2:10">
      <c r="I18" s="22" t="s">
        <v>10</v>
      </c>
      <c r="J18" s="18">
        <v>197</v>
      </c>
    </row>
    <row r="19" spans="2:10">
      <c r="B19" s="1"/>
      <c r="C19" s="1" t="s">
        <v>73</v>
      </c>
      <c r="D19" s="1" t="s">
        <v>1</v>
      </c>
      <c r="I19" s="4" t="s">
        <v>88</v>
      </c>
      <c r="J19" s="19">
        <v>144</v>
      </c>
    </row>
    <row r="20" spans="2:10">
      <c r="B20" s="1" t="s">
        <v>74</v>
      </c>
      <c r="C20" s="1">
        <v>3</v>
      </c>
      <c r="D20" s="1">
        <v>0</v>
      </c>
      <c r="I20" s="22" t="s">
        <v>90</v>
      </c>
      <c r="J20" s="18">
        <v>150</v>
      </c>
    </row>
    <row r="21" spans="2:10">
      <c r="B21" s="1" t="s">
        <v>75</v>
      </c>
      <c r="C21" s="1">
        <v>3</v>
      </c>
      <c r="D21" s="1">
        <v>0</v>
      </c>
      <c r="I21" s="1" t="s">
        <v>91</v>
      </c>
      <c r="J21" s="19">
        <v>127</v>
      </c>
    </row>
    <row r="22" spans="2:10">
      <c r="B22" s="1" t="s">
        <v>76</v>
      </c>
      <c r="C22" s="1">
        <v>10</v>
      </c>
      <c r="D22" s="1">
        <v>0</v>
      </c>
      <c r="I22" s="16" t="s">
        <v>92</v>
      </c>
      <c r="J22" s="20">
        <v>1</v>
      </c>
    </row>
    <row r="23" spans="2:10">
      <c r="B23" s="1" t="s">
        <v>77</v>
      </c>
      <c r="C23" s="1">
        <v>1</v>
      </c>
      <c r="D23" s="1">
        <v>1</v>
      </c>
    </row>
    <row r="25" spans="2:10">
      <c r="B25" s="1"/>
      <c r="C25" s="1" t="s">
        <v>93</v>
      </c>
      <c r="D25" s="1" t="s">
        <v>1</v>
      </c>
    </row>
    <row r="26" spans="2:10">
      <c r="B26" s="1" t="s">
        <v>8</v>
      </c>
      <c r="C26" s="1">
        <v>2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26</v>
      </c>
      <c r="D29" s="1">
        <v>0</v>
      </c>
      <c r="E29" s="1">
        <v>26</v>
      </c>
      <c r="F29" s="1">
        <v>0</v>
      </c>
    </row>
    <row r="30" spans="2:10">
      <c r="B30" s="1" t="s">
        <v>7</v>
      </c>
      <c r="C30" s="1">
        <v>21</v>
      </c>
      <c r="D30" s="1">
        <v>0</v>
      </c>
      <c r="E30" s="1">
        <v>21</v>
      </c>
      <c r="F30" s="1">
        <v>0</v>
      </c>
    </row>
    <row r="31" spans="2:10">
      <c r="B31" s="1" t="s">
        <v>8</v>
      </c>
      <c r="C31" s="1">
        <f>C29+C30</f>
        <v>47</v>
      </c>
      <c r="D31" s="1">
        <f>D29+D30</f>
        <v>0</v>
      </c>
      <c r="E31" s="1">
        <f>E29+E30</f>
        <v>47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52</v>
      </c>
      <c r="D35" s="1">
        <v>1</v>
      </c>
      <c r="E35" s="1">
        <v>40</v>
      </c>
      <c r="F35" s="1">
        <v>0</v>
      </c>
    </row>
    <row r="36" spans="2:6">
      <c r="B36" s="1" t="s">
        <v>7</v>
      </c>
      <c r="C36" s="1">
        <v>30</v>
      </c>
      <c r="D36" s="1">
        <v>1</v>
      </c>
      <c r="E36" s="1">
        <v>11</v>
      </c>
      <c r="F36" s="1">
        <v>0</v>
      </c>
    </row>
    <row r="37" spans="2:6">
      <c r="B37" s="1" t="s">
        <v>8</v>
      </c>
      <c r="C37" s="1">
        <f>C35+C36</f>
        <v>82</v>
      </c>
      <c r="D37" s="1">
        <f>D35+D36</f>
        <v>2</v>
      </c>
      <c r="E37" s="1">
        <f>E35+E36</f>
        <v>51</v>
      </c>
      <c r="F37" s="1">
        <f>F35+F36</f>
        <v>0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169</v>
      </c>
      <c r="E42" s="1">
        <v>4</v>
      </c>
    </row>
    <row r="43" spans="2:6">
      <c r="C43" s="1" t="s">
        <v>26</v>
      </c>
      <c r="D43" s="1">
        <v>34</v>
      </c>
      <c r="E43" s="1">
        <v>0</v>
      </c>
    </row>
    <row r="44" spans="2:6">
      <c r="C44" s="1" t="s">
        <v>18</v>
      </c>
      <c r="D44" s="1">
        <v>16</v>
      </c>
      <c r="E44" s="1">
        <v>1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285</v>
      </c>
      <c r="E46" s="1">
        <v>0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0</v>
      </c>
      <c r="E48" s="1">
        <v>0</v>
      </c>
    </row>
    <row r="49" spans="2:6">
      <c r="C49" s="1" t="s">
        <v>59</v>
      </c>
      <c r="D49" s="1">
        <v>7</v>
      </c>
      <c r="E49" s="1">
        <v>0</v>
      </c>
    </row>
    <row r="50" spans="2:6">
      <c r="C50" s="1" t="s">
        <v>24</v>
      </c>
      <c r="D50" s="1">
        <v>1</v>
      </c>
      <c r="E50" s="1">
        <v>0</v>
      </c>
    </row>
    <row r="51" spans="2:6">
      <c r="C51" s="1" t="s">
        <v>69</v>
      </c>
      <c r="D51" s="1">
        <v>4</v>
      </c>
      <c r="E51" s="1">
        <v>0</v>
      </c>
    </row>
    <row r="52" spans="2:6">
      <c r="C52" s="1" t="s">
        <v>8</v>
      </c>
      <c r="D52" s="1">
        <f>SUM(D42,D43,D44,D45,D46,D47,D48,D49,D50,D51)</f>
        <v>519</v>
      </c>
      <c r="E52" s="1">
        <f>E42+E43+E44+E45+E46+E47+E48+E49+E50+E51</f>
        <v>5</v>
      </c>
      <c r="F52" t="s">
        <v>46</v>
      </c>
    </row>
    <row r="55" spans="2:6">
      <c r="B55" s="9" t="s">
        <v>70</v>
      </c>
      <c r="C55" s="9" t="s">
        <v>32</v>
      </c>
      <c r="D55" s="9" t="s">
        <v>33</v>
      </c>
    </row>
    <row r="56" spans="2:6">
      <c r="B56" s="13">
        <v>42737</v>
      </c>
      <c r="C56">
        <v>1</v>
      </c>
      <c r="D56">
        <v>1</v>
      </c>
    </row>
    <row r="57" spans="2:6">
      <c r="B57" s="13">
        <v>42744</v>
      </c>
      <c r="C57">
        <v>2</v>
      </c>
      <c r="D57">
        <v>9</v>
      </c>
    </row>
    <row r="58" spans="2:6">
      <c r="B58" s="13">
        <v>42751</v>
      </c>
      <c r="C58">
        <v>3</v>
      </c>
      <c r="D58">
        <v>10</v>
      </c>
    </row>
    <row r="59" spans="2:6">
      <c r="B59" s="13">
        <v>42758</v>
      </c>
      <c r="C59">
        <v>4</v>
      </c>
      <c r="D59">
        <v>11</v>
      </c>
    </row>
    <row r="60" spans="2:6">
      <c r="B60" s="13">
        <v>42765</v>
      </c>
      <c r="C60">
        <v>5</v>
      </c>
      <c r="D60">
        <v>12</v>
      </c>
    </row>
    <row r="61" spans="2:6">
      <c r="B61" s="13">
        <v>42772</v>
      </c>
      <c r="C61">
        <v>6</v>
      </c>
      <c r="D61">
        <v>13</v>
      </c>
    </row>
    <row r="62" spans="2:6">
      <c r="B62" s="13">
        <v>42779</v>
      </c>
      <c r="C62">
        <v>7</v>
      </c>
      <c r="D62">
        <v>7</v>
      </c>
    </row>
    <row r="63" spans="2:6">
      <c r="B63" s="13">
        <v>42786</v>
      </c>
      <c r="C63">
        <v>8</v>
      </c>
      <c r="D63">
        <v>7</v>
      </c>
    </row>
    <row r="64" spans="2:6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/>
    </row>
    <row r="110" spans="2:5">
      <c r="B110" s="9" t="s">
        <v>70</v>
      </c>
      <c r="C110" s="9" t="s">
        <v>32</v>
      </c>
      <c r="D110" s="9" t="s">
        <v>33</v>
      </c>
    </row>
    <row r="111" spans="2:5">
      <c r="B111" s="13">
        <v>42737</v>
      </c>
      <c r="C111">
        <v>1</v>
      </c>
      <c r="D111">
        <v>1</v>
      </c>
    </row>
    <row r="112" spans="2:5">
      <c r="B112" s="13">
        <v>42744</v>
      </c>
      <c r="C112">
        <v>2</v>
      </c>
      <c r="D112">
        <v>10</v>
      </c>
    </row>
    <row r="113" spans="2:4">
      <c r="B113" s="13">
        <v>42751</v>
      </c>
      <c r="C113">
        <v>3</v>
      </c>
      <c r="D113">
        <v>20</v>
      </c>
    </row>
    <row r="114" spans="2:4">
      <c r="B114" s="13">
        <v>42758</v>
      </c>
      <c r="C114">
        <v>4</v>
      </c>
      <c r="D114">
        <v>31</v>
      </c>
    </row>
    <row r="115" spans="2:4">
      <c r="B115" s="13">
        <v>42765</v>
      </c>
      <c r="C115">
        <v>5</v>
      </c>
      <c r="D115">
        <v>43</v>
      </c>
    </row>
    <row r="116" spans="2:4">
      <c r="B116" s="13">
        <v>42772</v>
      </c>
      <c r="C116">
        <v>6</v>
      </c>
      <c r="D116">
        <v>56</v>
      </c>
    </row>
    <row r="117" spans="2:4">
      <c r="B117" s="13">
        <v>42779</v>
      </c>
      <c r="C117">
        <v>7</v>
      </c>
      <c r="D117">
        <v>63</v>
      </c>
    </row>
    <row r="118" spans="2:4">
      <c r="B118" s="13">
        <v>42786</v>
      </c>
      <c r="C118">
        <v>8</v>
      </c>
      <c r="D118">
        <v>70</v>
      </c>
    </row>
    <row r="119" spans="2:4">
      <c r="B119" s="13">
        <v>42793</v>
      </c>
      <c r="C119">
        <v>9</v>
      </c>
      <c r="D119">
        <v>84</v>
      </c>
    </row>
    <row r="120" spans="2:4">
      <c r="B120" s="13">
        <v>42800</v>
      </c>
      <c r="C120">
        <v>10</v>
      </c>
      <c r="D120">
        <v>100</v>
      </c>
    </row>
    <row r="121" spans="2:4">
      <c r="B121" s="13">
        <v>42807</v>
      </c>
      <c r="C121">
        <v>11</v>
      </c>
      <c r="D121">
        <v>114</v>
      </c>
    </row>
    <row r="122" spans="2:4">
      <c r="B122" s="13">
        <v>42814</v>
      </c>
      <c r="C122">
        <v>12</v>
      </c>
      <c r="D122">
        <v>131</v>
      </c>
    </row>
    <row r="123" spans="2:4">
      <c r="B123" s="13">
        <v>42821</v>
      </c>
      <c r="C123">
        <v>13</v>
      </c>
      <c r="D123">
        <v>145</v>
      </c>
    </row>
    <row r="124" spans="2:4">
      <c r="B124" s="13">
        <v>42828</v>
      </c>
      <c r="C124">
        <v>14</v>
      </c>
      <c r="D124">
        <v>154</v>
      </c>
    </row>
    <row r="125" spans="2:4">
      <c r="B125" s="13">
        <v>42835</v>
      </c>
      <c r="C125">
        <v>15</v>
      </c>
      <c r="D125">
        <v>166</v>
      </c>
    </row>
    <row r="126" spans="2:4">
      <c r="B126" s="13">
        <v>42842</v>
      </c>
      <c r="C126">
        <v>16</v>
      </c>
      <c r="D126">
        <v>185</v>
      </c>
    </row>
    <row r="127" spans="2:4">
      <c r="B127" s="13">
        <v>42849</v>
      </c>
      <c r="C127">
        <v>17</v>
      </c>
      <c r="D127">
        <v>189</v>
      </c>
    </row>
    <row r="128" spans="2:4">
      <c r="B128" s="13">
        <v>42856</v>
      </c>
      <c r="C128">
        <v>18</v>
      </c>
      <c r="D128">
        <v>199</v>
      </c>
    </row>
    <row r="129" spans="2:4">
      <c r="B129" s="13">
        <v>42863</v>
      </c>
      <c r="C129">
        <v>19</v>
      </c>
      <c r="D129">
        <v>217</v>
      </c>
    </row>
    <row r="130" spans="2:4">
      <c r="B130" s="13">
        <v>42870</v>
      </c>
      <c r="C130">
        <v>20</v>
      </c>
      <c r="D130">
        <v>233</v>
      </c>
    </row>
    <row r="131" spans="2:4">
      <c r="B131" s="13">
        <v>42877</v>
      </c>
      <c r="C131">
        <v>21</v>
      </c>
      <c r="D131">
        <v>239</v>
      </c>
    </row>
    <row r="132" spans="2:4">
      <c r="B132" s="13">
        <v>42884</v>
      </c>
      <c r="C132">
        <v>22</v>
      </c>
      <c r="D132">
        <v>244</v>
      </c>
    </row>
    <row r="133" spans="2:4">
      <c r="B133" s="13">
        <v>42891</v>
      </c>
      <c r="C133">
        <v>23</v>
      </c>
      <c r="D133">
        <v>260</v>
      </c>
    </row>
    <row r="134" spans="2:4">
      <c r="B134" s="13">
        <v>42898</v>
      </c>
      <c r="C134">
        <v>24</v>
      </c>
      <c r="D134">
        <v>276</v>
      </c>
    </row>
    <row r="135" spans="2:4">
      <c r="B135" s="13">
        <v>42905</v>
      </c>
      <c r="C135">
        <v>25</v>
      </c>
      <c r="D135">
        <v>286</v>
      </c>
    </row>
    <row r="136" spans="2:4">
      <c r="B136" s="13">
        <v>42912</v>
      </c>
      <c r="C136">
        <v>26</v>
      </c>
      <c r="D136">
        <v>299</v>
      </c>
    </row>
    <row r="137" spans="2:4">
      <c r="B137" s="13">
        <v>42919</v>
      </c>
      <c r="C137">
        <v>27</v>
      </c>
      <c r="D137">
        <v>303</v>
      </c>
    </row>
    <row r="138" spans="2:4">
      <c r="B138" s="13">
        <v>42926</v>
      </c>
      <c r="C138">
        <v>28</v>
      </c>
      <c r="D138">
        <v>316</v>
      </c>
    </row>
    <row r="139" spans="2:4">
      <c r="B139" s="13">
        <v>42933</v>
      </c>
      <c r="C139">
        <v>29</v>
      </c>
      <c r="D139">
        <v>322</v>
      </c>
    </row>
    <row r="140" spans="2:4">
      <c r="B140" s="13">
        <v>42940</v>
      </c>
      <c r="C140">
        <v>30</v>
      </c>
      <c r="D140">
        <v>330</v>
      </c>
    </row>
    <row r="141" spans="2:4">
      <c r="B141" s="13">
        <v>42947</v>
      </c>
      <c r="C141">
        <v>31</v>
      </c>
      <c r="D141">
        <v>335</v>
      </c>
    </row>
    <row r="142" spans="2:4">
      <c r="B142" s="13">
        <v>42954</v>
      </c>
      <c r="C142">
        <v>32</v>
      </c>
      <c r="D142">
        <v>348</v>
      </c>
    </row>
    <row r="143" spans="2:4">
      <c r="B143" s="13">
        <v>42961</v>
      </c>
      <c r="C143">
        <v>33</v>
      </c>
      <c r="D143">
        <v>367</v>
      </c>
    </row>
    <row r="144" spans="2:4">
      <c r="B144" s="13">
        <v>42968</v>
      </c>
      <c r="C144">
        <v>34</v>
      </c>
      <c r="D144">
        <v>392</v>
      </c>
    </row>
    <row r="145" spans="2:4">
      <c r="B145" s="13">
        <v>42975</v>
      </c>
      <c r="C145">
        <v>35</v>
      </c>
      <c r="D145">
        <v>402</v>
      </c>
    </row>
    <row r="146" spans="2:4">
      <c r="B146" s="13">
        <v>42982</v>
      </c>
      <c r="C146">
        <v>36</v>
      </c>
      <c r="D146">
        <v>410</v>
      </c>
    </row>
    <row r="147" spans="2:4">
      <c r="B147" s="13">
        <v>42989</v>
      </c>
      <c r="C147">
        <v>37</v>
      </c>
      <c r="D147">
        <v>415</v>
      </c>
    </row>
    <row r="148" spans="2:4">
      <c r="B148" s="13">
        <v>42996</v>
      </c>
      <c r="C148">
        <v>38</v>
      </c>
      <c r="D148">
        <v>438</v>
      </c>
    </row>
    <row r="149" spans="2:4">
      <c r="B149" s="13">
        <v>43003</v>
      </c>
      <c r="C149">
        <v>39</v>
      </c>
      <c r="D149">
        <v>460</v>
      </c>
    </row>
    <row r="150" spans="2:4">
      <c r="B150" s="13">
        <v>43010</v>
      </c>
      <c r="C150">
        <v>40</v>
      </c>
      <c r="D150">
        <v>478</v>
      </c>
    </row>
    <row r="151" spans="2:4">
      <c r="B151" s="13">
        <v>43017</v>
      </c>
      <c r="C151">
        <v>41</v>
      </c>
      <c r="D151">
        <v>486</v>
      </c>
    </row>
    <row r="152" spans="2:4">
      <c r="B152" s="13">
        <v>43024</v>
      </c>
      <c r="C152">
        <v>42</v>
      </c>
      <c r="D152">
        <v>497</v>
      </c>
    </row>
    <row r="153" spans="2:4">
      <c r="B153" s="13">
        <v>43031</v>
      </c>
      <c r="C153">
        <v>43</v>
      </c>
      <c r="D153">
        <v>501</v>
      </c>
    </row>
    <row r="154" spans="2:4">
      <c r="B154" s="13">
        <v>43038</v>
      </c>
      <c r="C154">
        <v>44</v>
      </c>
      <c r="D154">
        <v>506</v>
      </c>
    </row>
    <row r="155" spans="2:4">
      <c r="B155" s="13">
        <v>43045</v>
      </c>
      <c r="C155">
        <v>45</v>
      </c>
      <c r="D155">
        <v>514</v>
      </c>
    </row>
    <row r="156" spans="2:4">
      <c r="B156" s="13">
        <v>43052</v>
      </c>
      <c r="C156">
        <v>46</v>
      </c>
      <c r="D156">
        <v>521</v>
      </c>
    </row>
    <row r="157" spans="2:4">
      <c r="B157" s="13">
        <v>43059</v>
      </c>
      <c r="C157">
        <v>47</v>
      </c>
      <c r="D157">
        <v>531</v>
      </c>
    </row>
    <row r="158" spans="2:4">
      <c r="B158" s="13">
        <v>43066</v>
      </c>
      <c r="C158">
        <v>48</v>
      </c>
      <c r="D158">
        <v>534</v>
      </c>
    </row>
    <row r="159" spans="2:4">
      <c r="B159" s="13">
        <v>43073</v>
      </c>
      <c r="C159">
        <v>49</v>
      </c>
      <c r="D159">
        <v>541</v>
      </c>
    </row>
    <row r="160" spans="2:4">
      <c r="B160" s="13">
        <v>43080</v>
      </c>
      <c r="C160">
        <v>50</v>
      </c>
      <c r="D160">
        <v>546</v>
      </c>
    </row>
    <row r="161" spans="1:8">
      <c r="B161" s="13">
        <v>43087</v>
      </c>
      <c r="C161">
        <v>51</v>
      </c>
      <c r="D161">
        <v>549</v>
      </c>
    </row>
    <row r="162" spans="1:8">
      <c r="A162" t="s">
        <v>104</v>
      </c>
      <c r="B162" s="13">
        <v>43101</v>
      </c>
      <c r="C162">
        <v>52</v>
      </c>
      <c r="D162">
        <v>553</v>
      </c>
    </row>
    <row r="163" spans="1:8">
      <c r="B163" s="13"/>
    </row>
    <row r="164" spans="1:8">
      <c r="B164" s="13"/>
    </row>
    <row r="165" spans="1:8">
      <c r="C165" s="10" t="s">
        <v>60</v>
      </c>
      <c r="D165" s="10"/>
      <c r="E165" s="10"/>
      <c r="F165" s="10"/>
      <c r="G165" s="10"/>
      <c r="H165" s="10"/>
    </row>
    <row r="166" spans="1:8">
      <c r="C166" s="11" t="s">
        <v>6</v>
      </c>
      <c r="D166" t="s">
        <v>52</v>
      </c>
      <c r="E166" t="s">
        <v>103</v>
      </c>
    </row>
    <row r="167" spans="1:8">
      <c r="C167" s="11">
        <f>0/8</f>
        <v>0</v>
      </c>
      <c r="D167" t="s">
        <v>53</v>
      </c>
    </row>
    <row r="168" spans="1:8">
      <c r="C168" s="11">
        <f>0/16</f>
        <v>0</v>
      </c>
      <c r="D168" t="s">
        <v>54</v>
      </c>
    </row>
    <row r="169" spans="1:8">
      <c r="C169" s="11">
        <f>0/17</f>
        <v>0</v>
      </c>
      <c r="D169" t="s">
        <v>56</v>
      </c>
    </row>
    <row r="170" spans="1:8">
      <c r="C170" s="11">
        <f>0/3</f>
        <v>0</v>
      </c>
      <c r="D170" t="s">
        <v>57</v>
      </c>
    </row>
    <row r="171" spans="1:8">
      <c r="C171" s="11">
        <f>0/3</f>
        <v>0</v>
      </c>
      <c r="D171" t="s">
        <v>58</v>
      </c>
    </row>
    <row r="173" spans="1:8">
      <c r="C173" s="10" t="s">
        <v>102</v>
      </c>
    </row>
    <row r="174" spans="1:8">
      <c r="C174" s="11" t="s">
        <v>6</v>
      </c>
      <c r="D174" t="s">
        <v>52</v>
      </c>
      <c r="E174" t="s">
        <v>103</v>
      </c>
    </row>
    <row r="175" spans="1:8">
      <c r="C175" s="11">
        <f>0/5</f>
        <v>0</v>
      </c>
      <c r="D175" t="s">
        <v>53</v>
      </c>
    </row>
    <row r="176" spans="1:8">
      <c r="C176" s="11">
        <f>0/5</f>
        <v>0</v>
      </c>
      <c r="D176" t="s">
        <v>54</v>
      </c>
    </row>
    <row r="177" spans="3:4">
      <c r="C177" s="11">
        <f>0/5</f>
        <v>0</v>
      </c>
      <c r="D177" t="s">
        <v>56</v>
      </c>
    </row>
    <row r="178" spans="3:4">
      <c r="C178" s="11">
        <f>0/5</f>
        <v>0</v>
      </c>
      <c r="D178" t="s">
        <v>57</v>
      </c>
    </row>
    <row r="179" spans="3:4">
      <c r="C179" s="11">
        <f>0/5</f>
        <v>0</v>
      </c>
      <c r="D179" t="s">
        <v>58</v>
      </c>
    </row>
    <row r="180" spans="3:4">
      <c r="C180" s="11">
        <f>5/5</f>
        <v>1</v>
      </c>
      <c r="D180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J182"/>
  <sheetViews>
    <sheetView topLeftCell="A12" workbookViewId="0">
      <selection activeCell="C26" sqref="C26"/>
    </sheetView>
  </sheetViews>
  <sheetFormatPr defaultRowHeight="15"/>
  <cols>
    <col min="2" max="2" width="18.140625" customWidth="1"/>
    <col min="3" max="3" width="23.42578125" customWidth="1"/>
    <col min="5" max="5" width="22.42578125" customWidth="1"/>
    <col min="7" max="7" width="15.85546875" customWidth="1"/>
    <col min="9" max="9" width="35.85546875" customWidth="1"/>
    <col min="10" max="10" width="11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534</v>
      </c>
      <c r="D3" s="1">
        <v>13</v>
      </c>
      <c r="E3" s="1">
        <v>33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1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9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</f>
        <v>535</v>
      </c>
      <c r="D6" s="1">
        <f>D3+D4-D5</f>
        <v>14</v>
      </c>
      <c r="E6" s="1">
        <f>E3+E4</f>
        <v>33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306</v>
      </c>
      <c r="D10" s="1">
        <v>6</v>
      </c>
      <c r="E10" s="1">
        <v>228</v>
      </c>
      <c r="F10" s="2">
        <v>6</v>
      </c>
      <c r="G10" s="1">
        <v>131</v>
      </c>
      <c r="H10" s="1">
        <v>53</v>
      </c>
    </row>
    <row r="11" spans="2:10">
      <c r="B11" s="1" t="s">
        <v>31</v>
      </c>
      <c r="C11" s="1">
        <v>21</v>
      </c>
      <c r="D11" s="1">
        <v>0</v>
      </c>
      <c r="E11" s="1">
        <v>99</v>
      </c>
      <c r="F11" s="2">
        <v>0</v>
      </c>
      <c r="G11" s="1">
        <v>13</v>
      </c>
      <c r="H11" s="1">
        <v>5</v>
      </c>
    </row>
    <row r="12" spans="2:10">
      <c r="B12" s="1" t="s">
        <v>8</v>
      </c>
      <c r="C12" s="1">
        <f t="shared" ref="C12:H12" si="0">C10+C11</f>
        <v>327</v>
      </c>
      <c r="D12" s="1">
        <f t="shared" si="0"/>
        <v>6</v>
      </c>
      <c r="E12" s="1">
        <f t="shared" si="0"/>
        <v>327</v>
      </c>
      <c r="F12" s="2">
        <f t="shared" si="0"/>
        <v>6</v>
      </c>
      <c r="G12" s="1">
        <f t="shared" si="0"/>
        <v>144</v>
      </c>
      <c r="H12" s="1">
        <f t="shared" si="0"/>
        <v>58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110</v>
      </c>
      <c r="D16" s="5">
        <v>1</v>
      </c>
      <c r="E16" s="5">
        <v>54</v>
      </c>
      <c r="F16" s="3">
        <v>2</v>
      </c>
      <c r="G16" s="1">
        <v>41</v>
      </c>
      <c r="H16" s="1">
        <v>5</v>
      </c>
      <c r="I16" s="16" t="s">
        <v>86</v>
      </c>
      <c r="J16" s="18">
        <v>306</v>
      </c>
    </row>
    <row r="17" spans="2:10">
      <c r="B17" s="1" t="s">
        <v>89</v>
      </c>
      <c r="C17" s="1">
        <v>94</v>
      </c>
      <c r="D17" s="1"/>
      <c r="E17" s="1">
        <v>54</v>
      </c>
      <c r="F17" s="2"/>
      <c r="G17" s="1">
        <v>41</v>
      </c>
      <c r="H17" s="1"/>
      <c r="I17" s="1" t="s">
        <v>87</v>
      </c>
      <c r="J17" s="19">
        <v>228</v>
      </c>
    </row>
    <row r="18" spans="2:10">
      <c r="I18" s="22" t="s">
        <v>10</v>
      </c>
      <c r="J18" s="18">
        <v>205</v>
      </c>
    </row>
    <row r="19" spans="2:10">
      <c r="B19" s="1"/>
      <c r="C19" s="1" t="s">
        <v>73</v>
      </c>
      <c r="D19" s="1" t="s">
        <v>1</v>
      </c>
      <c r="I19" s="4" t="s">
        <v>88</v>
      </c>
      <c r="J19" s="19">
        <v>149</v>
      </c>
    </row>
    <row r="20" spans="2:10">
      <c r="B20" s="1" t="s">
        <v>74</v>
      </c>
      <c r="C20" s="1">
        <v>3</v>
      </c>
      <c r="D20" s="1">
        <v>0</v>
      </c>
      <c r="I20" s="22" t="s">
        <v>90</v>
      </c>
      <c r="J20" s="18">
        <v>150</v>
      </c>
    </row>
    <row r="21" spans="2:10">
      <c r="B21" s="1" t="s">
        <v>75</v>
      </c>
      <c r="C21" s="1">
        <v>3</v>
      </c>
      <c r="D21" s="1">
        <v>0</v>
      </c>
      <c r="I21" s="1" t="s">
        <v>91</v>
      </c>
      <c r="J21" s="19">
        <v>127</v>
      </c>
    </row>
    <row r="22" spans="2:10">
      <c r="B22" s="1" t="s">
        <v>76</v>
      </c>
      <c r="C22" s="1">
        <v>10</v>
      </c>
      <c r="D22" s="1">
        <v>0</v>
      </c>
      <c r="I22" s="16" t="s">
        <v>92</v>
      </c>
      <c r="J22" s="20">
        <v>1</v>
      </c>
    </row>
    <row r="23" spans="2:10">
      <c r="B23" s="1" t="s">
        <v>77</v>
      </c>
      <c r="C23" s="1">
        <v>1</v>
      </c>
      <c r="D23" s="1">
        <v>0</v>
      </c>
    </row>
    <row r="25" spans="2:10">
      <c r="B25" s="1"/>
      <c r="C25" s="1" t="s">
        <v>93</v>
      </c>
      <c r="D25" s="1" t="s">
        <v>1</v>
      </c>
    </row>
    <row r="26" spans="2:10">
      <c r="B26" s="1" t="s">
        <v>8</v>
      </c>
      <c r="C26" s="1">
        <v>3</v>
      </c>
      <c r="D26" s="1">
        <v>1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26</v>
      </c>
      <c r="D29" s="1">
        <v>0</v>
      </c>
      <c r="E29" s="1">
        <v>26</v>
      </c>
      <c r="F29" s="1">
        <v>0</v>
      </c>
    </row>
    <row r="30" spans="2:10">
      <c r="B30" s="1" t="s">
        <v>7</v>
      </c>
      <c r="C30" s="1">
        <v>21</v>
      </c>
      <c r="D30" s="1">
        <v>0</v>
      </c>
      <c r="E30" s="1">
        <v>21</v>
      </c>
      <c r="F30" s="1">
        <v>0</v>
      </c>
    </row>
    <row r="31" spans="2:10">
      <c r="B31" s="1" t="s">
        <v>8</v>
      </c>
      <c r="C31" s="1">
        <f>C29+C30</f>
        <v>47</v>
      </c>
      <c r="D31" s="1">
        <f>D29+D30</f>
        <v>0</v>
      </c>
      <c r="E31" s="1">
        <f>E29+E30</f>
        <v>47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55</v>
      </c>
      <c r="D35" s="1">
        <v>3</v>
      </c>
      <c r="E35" s="1">
        <v>42</v>
      </c>
      <c r="F35" s="1">
        <v>2</v>
      </c>
    </row>
    <row r="36" spans="2:6">
      <c r="B36" s="1" t="s">
        <v>7</v>
      </c>
      <c r="C36" s="1">
        <v>30</v>
      </c>
      <c r="D36" s="1">
        <v>0</v>
      </c>
      <c r="E36" s="1">
        <v>11</v>
      </c>
      <c r="F36" s="1">
        <v>0</v>
      </c>
    </row>
    <row r="37" spans="2:6">
      <c r="B37" s="1" t="s">
        <v>8</v>
      </c>
      <c r="C37" s="1">
        <f>C35+C36</f>
        <v>85</v>
      </c>
      <c r="D37" s="1">
        <f>D35+D36</f>
        <v>3</v>
      </c>
      <c r="E37" s="1">
        <f>E35+E36</f>
        <v>53</v>
      </c>
      <c r="F37" s="1">
        <f>F35+F36</f>
        <v>2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174</v>
      </c>
      <c r="E42" s="1">
        <v>5</v>
      </c>
    </row>
    <row r="43" spans="2:6">
      <c r="C43" s="1" t="s">
        <v>26</v>
      </c>
      <c r="D43" s="1">
        <v>35</v>
      </c>
      <c r="E43" s="1">
        <v>1</v>
      </c>
    </row>
    <row r="44" spans="2:6">
      <c r="C44" s="1" t="s">
        <v>18</v>
      </c>
      <c r="D44" s="1">
        <v>17</v>
      </c>
      <c r="E44" s="1">
        <v>1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290</v>
      </c>
      <c r="E46" s="1">
        <v>5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0</v>
      </c>
      <c r="E48" s="1">
        <v>0</v>
      </c>
    </row>
    <row r="49" spans="2:6">
      <c r="C49" s="1" t="s">
        <v>59</v>
      </c>
      <c r="D49" s="1">
        <v>7</v>
      </c>
      <c r="E49" s="1">
        <v>0</v>
      </c>
    </row>
    <row r="50" spans="2:6">
      <c r="C50" s="1" t="s">
        <v>24</v>
      </c>
      <c r="D50" s="1">
        <v>1</v>
      </c>
      <c r="E50" s="1">
        <v>0</v>
      </c>
    </row>
    <row r="51" spans="2:6">
      <c r="C51" s="1" t="s">
        <v>69</v>
      </c>
      <c r="D51" s="1">
        <v>5</v>
      </c>
      <c r="E51" s="1">
        <v>1</v>
      </c>
    </row>
    <row r="52" spans="2:6">
      <c r="C52" s="1" t="s">
        <v>8</v>
      </c>
      <c r="D52" s="1">
        <f>SUM(D42,D43,D44,D45,D46,D47,D48,D49,D50,D51)</f>
        <v>532</v>
      </c>
      <c r="E52" s="1">
        <f>E42+E43+E44+E45+E46+E47+E48+E49+E50+E51</f>
        <v>13</v>
      </c>
      <c r="F52" t="s">
        <v>46</v>
      </c>
    </row>
    <row r="55" spans="2:6">
      <c r="B55" s="9" t="s">
        <v>70</v>
      </c>
      <c r="C55" s="9" t="s">
        <v>32</v>
      </c>
      <c r="D55" s="9" t="s">
        <v>33</v>
      </c>
    </row>
    <row r="56" spans="2:6">
      <c r="B56" s="13">
        <v>42737</v>
      </c>
      <c r="C56">
        <v>1</v>
      </c>
      <c r="D56">
        <v>1</v>
      </c>
    </row>
    <row r="57" spans="2:6">
      <c r="B57" s="13">
        <v>42744</v>
      </c>
      <c r="C57">
        <v>2</v>
      </c>
      <c r="D57">
        <v>9</v>
      </c>
    </row>
    <row r="58" spans="2:6">
      <c r="B58" s="13">
        <v>42751</v>
      </c>
      <c r="C58">
        <v>3</v>
      </c>
      <c r="D58">
        <v>10</v>
      </c>
    </row>
    <row r="59" spans="2:6">
      <c r="B59" s="13">
        <v>42758</v>
      </c>
      <c r="C59">
        <v>4</v>
      </c>
      <c r="D59">
        <v>11</v>
      </c>
    </row>
    <row r="60" spans="2:6">
      <c r="B60" s="13">
        <v>42765</v>
      </c>
      <c r="C60">
        <v>5</v>
      </c>
      <c r="D60">
        <v>12</v>
      </c>
    </row>
    <row r="61" spans="2:6">
      <c r="B61" s="13">
        <v>42772</v>
      </c>
      <c r="C61">
        <v>6</v>
      </c>
      <c r="D61">
        <v>13</v>
      </c>
    </row>
    <row r="62" spans="2:6">
      <c r="B62" s="13">
        <v>42779</v>
      </c>
      <c r="C62">
        <v>7</v>
      </c>
      <c r="D62">
        <v>7</v>
      </c>
    </row>
    <row r="63" spans="2:6">
      <c r="B63" s="13">
        <v>42786</v>
      </c>
      <c r="C63">
        <v>8</v>
      </c>
      <c r="D63">
        <v>7</v>
      </c>
    </row>
    <row r="64" spans="2:6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/>
    </row>
    <row r="111" spans="2:5">
      <c r="B111" s="9" t="s">
        <v>70</v>
      </c>
      <c r="C111" s="9" t="s">
        <v>32</v>
      </c>
      <c r="D111" s="9" t="s">
        <v>33</v>
      </c>
    </row>
    <row r="112" spans="2:5">
      <c r="B112" s="13">
        <v>42737</v>
      </c>
      <c r="C112">
        <v>1</v>
      </c>
      <c r="D112">
        <v>1</v>
      </c>
    </row>
    <row r="113" spans="2:4">
      <c r="B113" s="13">
        <v>42744</v>
      </c>
      <c r="C113">
        <v>2</v>
      </c>
      <c r="D113">
        <v>10</v>
      </c>
    </row>
    <row r="114" spans="2:4">
      <c r="B114" s="13">
        <v>42751</v>
      </c>
      <c r="C114">
        <v>3</v>
      </c>
      <c r="D114">
        <v>20</v>
      </c>
    </row>
    <row r="115" spans="2:4">
      <c r="B115" s="13">
        <v>42758</v>
      </c>
      <c r="C115">
        <v>4</v>
      </c>
      <c r="D115">
        <v>31</v>
      </c>
    </row>
    <row r="116" spans="2:4">
      <c r="B116" s="13">
        <v>42765</v>
      </c>
      <c r="C116">
        <v>5</v>
      </c>
      <c r="D116">
        <v>43</v>
      </c>
    </row>
    <row r="117" spans="2:4">
      <c r="B117" s="13">
        <v>42772</v>
      </c>
      <c r="C117">
        <v>6</v>
      </c>
      <c r="D117">
        <v>56</v>
      </c>
    </row>
    <row r="118" spans="2:4">
      <c r="B118" s="13">
        <v>42779</v>
      </c>
      <c r="C118">
        <v>7</v>
      </c>
      <c r="D118">
        <v>63</v>
      </c>
    </row>
    <row r="119" spans="2:4">
      <c r="B119" s="13">
        <v>42786</v>
      </c>
      <c r="C119">
        <v>8</v>
      </c>
      <c r="D119">
        <v>70</v>
      </c>
    </row>
    <row r="120" spans="2:4">
      <c r="B120" s="13">
        <v>42793</v>
      </c>
      <c r="C120">
        <v>9</v>
      </c>
      <c r="D120">
        <v>84</v>
      </c>
    </row>
    <row r="121" spans="2:4">
      <c r="B121" s="13">
        <v>42800</v>
      </c>
      <c r="C121">
        <v>10</v>
      </c>
      <c r="D121">
        <v>100</v>
      </c>
    </row>
    <row r="122" spans="2:4">
      <c r="B122" s="13">
        <v>42807</v>
      </c>
      <c r="C122">
        <v>11</v>
      </c>
      <c r="D122">
        <v>114</v>
      </c>
    </row>
    <row r="123" spans="2:4">
      <c r="B123" s="13">
        <v>42814</v>
      </c>
      <c r="C123">
        <v>12</v>
      </c>
      <c r="D123">
        <v>131</v>
      </c>
    </row>
    <row r="124" spans="2:4">
      <c r="B124" s="13">
        <v>42821</v>
      </c>
      <c r="C124">
        <v>13</v>
      </c>
      <c r="D124">
        <v>145</v>
      </c>
    </row>
    <row r="125" spans="2:4">
      <c r="B125" s="13">
        <v>42828</v>
      </c>
      <c r="C125">
        <v>14</v>
      </c>
      <c r="D125">
        <v>154</v>
      </c>
    </row>
    <row r="126" spans="2:4">
      <c r="B126" s="13">
        <v>42835</v>
      </c>
      <c r="C126">
        <v>15</v>
      </c>
      <c r="D126">
        <v>166</v>
      </c>
    </row>
    <row r="127" spans="2:4">
      <c r="B127" s="13">
        <v>42842</v>
      </c>
      <c r="C127">
        <v>16</v>
      </c>
      <c r="D127">
        <v>185</v>
      </c>
    </row>
    <row r="128" spans="2:4">
      <c r="B128" s="13">
        <v>42849</v>
      </c>
      <c r="C128">
        <v>17</v>
      </c>
      <c r="D128">
        <v>189</v>
      </c>
    </row>
    <row r="129" spans="2:4">
      <c r="B129" s="13">
        <v>42856</v>
      </c>
      <c r="C129">
        <v>18</v>
      </c>
      <c r="D129">
        <v>199</v>
      </c>
    </row>
    <row r="130" spans="2:4">
      <c r="B130" s="13">
        <v>42863</v>
      </c>
      <c r="C130">
        <v>19</v>
      </c>
      <c r="D130">
        <v>217</v>
      </c>
    </row>
    <row r="131" spans="2:4">
      <c r="B131" s="13">
        <v>42870</v>
      </c>
      <c r="C131">
        <v>20</v>
      </c>
      <c r="D131">
        <v>233</v>
      </c>
    </row>
    <row r="132" spans="2:4">
      <c r="B132" s="13">
        <v>42877</v>
      </c>
      <c r="C132">
        <v>21</v>
      </c>
      <c r="D132">
        <v>239</v>
      </c>
    </row>
    <row r="133" spans="2:4">
      <c r="B133" s="13">
        <v>42884</v>
      </c>
      <c r="C133">
        <v>22</v>
      </c>
      <c r="D133">
        <v>244</v>
      </c>
    </row>
    <row r="134" spans="2:4">
      <c r="B134" s="13">
        <v>42891</v>
      </c>
      <c r="C134">
        <v>23</v>
      </c>
      <c r="D134">
        <v>260</v>
      </c>
    </row>
    <row r="135" spans="2:4">
      <c r="B135" s="13">
        <v>42898</v>
      </c>
      <c r="C135">
        <v>24</v>
      </c>
      <c r="D135">
        <v>276</v>
      </c>
    </row>
    <row r="136" spans="2:4">
      <c r="B136" s="13">
        <v>42905</v>
      </c>
      <c r="C136">
        <v>25</v>
      </c>
      <c r="D136">
        <v>286</v>
      </c>
    </row>
    <row r="137" spans="2:4">
      <c r="B137" s="13">
        <v>42912</v>
      </c>
      <c r="C137">
        <v>26</v>
      </c>
      <c r="D137">
        <v>299</v>
      </c>
    </row>
    <row r="138" spans="2:4">
      <c r="B138" s="13">
        <v>42919</v>
      </c>
      <c r="C138">
        <v>27</v>
      </c>
      <c r="D138">
        <v>303</v>
      </c>
    </row>
    <row r="139" spans="2:4">
      <c r="B139" s="13">
        <v>42926</v>
      </c>
      <c r="C139">
        <v>28</v>
      </c>
      <c r="D139">
        <v>316</v>
      </c>
    </row>
    <row r="140" spans="2:4">
      <c r="B140" s="13">
        <v>42933</v>
      </c>
      <c r="C140">
        <v>29</v>
      </c>
      <c r="D140">
        <v>322</v>
      </c>
    </row>
    <row r="141" spans="2:4">
      <c r="B141" s="13">
        <v>42940</v>
      </c>
      <c r="C141">
        <v>30</v>
      </c>
      <c r="D141">
        <v>330</v>
      </c>
    </row>
    <row r="142" spans="2:4">
      <c r="B142" s="13">
        <v>42947</v>
      </c>
      <c r="C142">
        <v>31</v>
      </c>
      <c r="D142">
        <v>335</v>
      </c>
    </row>
    <row r="143" spans="2:4">
      <c r="B143" s="13">
        <v>42954</v>
      </c>
      <c r="C143">
        <v>32</v>
      </c>
      <c r="D143">
        <v>348</v>
      </c>
    </row>
    <row r="144" spans="2:4">
      <c r="B144" s="13">
        <v>42961</v>
      </c>
      <c r="C144">
        <v>33</v>
      </c>
      <c r="D144">
        <v>367</v>
      </c>
    </row>
    <row r="145" spans="2:4">
      <c r="B145" s="13">
        <v>42968</v>
      </c>
      <c r="C145">
        <v>34</v>
      </c>
      <c r="D145">
        <v>392</v>
      </c>
    </row>
    <row r="146" spans="2:4">
      <c r="B146" s="13">
        <v>42975</v>
      </c>
      <c r="C146">
        <v>35</v>
      </c>
      <c r="D146">
        <v>402</v>
      </c>
    </row>
    <row r="147" spans="2:4">
      <c r="B147" s="13">
        <v>42982</v>
      </c>
      <c r="C147">
        <v>36</v>
      </c>
      <c r="D147">
        <v>410</v>
      </c>
    </row>
    <row r="148" spans="2:4">
      <c r="B148" s="13">
        <v>42989</v>
      </c>
      <c r="C148">
        <v>37</v>
      </c>
      <c r="D148">
        <v>415</v>
      </c>
    </row>
    <row r="149" spans="2:4">
      <c r="B149" s="13">
        <v>42996</v>
      </c>
      <c r="C149">
        <v>38</v>
      </c>
      <c r="D149">
        <v>438</v>
      </c>
    </row>
    <row r="150" spans="2:4">
      <c r="B150" s="13">
        <v>43003</v>
      </c>
      <c r="C150">
        <v>39</v>
      </c>
      <c r="D150">
        <v>460</v>
      </c>
    </row>
    <row r="151" spans="2:4">
      <c r="B151" s="13">
        <v>43010</v>
      </c>
      <c r="C151">
        <v>40</v>
      </c>
      <c r="D151">
        <v>478</v>
      </c>
    </row>
    <row r="152" spans="2:4">
      <c r="B152" s="13">
        <v>43017</v>
      </c>
      <c r="C152">
        <v>41</v>
      </c>
      <c r="D152">
        <v>486</v>
      </c>
    </row>
    <row r="153" spans="2:4">
      <c r="B153" s="13">
        <v>43024</v>
      </c>
      <c r="C153">
        <v>42</v>
      </c>
      <c r="D153">
        <v>497</v>
      </c>
    </row>
    <row r="154" spans="2:4">
      <c r="B154" s="13">
        <v>43031</v>
      </c>
      <c r="C154">
        <v>43</v>
      </c>
      <c r="D154">
        <v>501</v>
      </c>
    </row>
    <row r="155" spans="2:4">
      <c r="B155" s="13">
        <v>43038</v>
      </c>
      <c r="C155">
        <v>44</v>
      </c>
      <c r="D155">
        <v>506</v>
      </c>
    </row>
    <row r="156" spans="2:4">
      <c r="B156" s="13">
        <v>43045</v>
      </c>
      <c r="C156">
        <v>45</v>
      </c>
      <c r="D156">
        <v>514</v>
      </c>
    </row>
    <row r="157" spans="2:4">
      <c r="B157" s="13">
        <v>43052</v>
      </c>
      <c r="C157">
        <v>46</v>
      </c>
      <c r="D157">
        <v>521</v>
      </c>
    </row>
    <row r="158" spans="2:4">
      <c r="B158" s="13">
        <v>43059</v>
      </c>
      <c r="C158">
        <v>47</v>
      </c>
      <c r="D158">
        <v>531</v>
      </c>
    </row>
    <row r="159" spans="2:4">
      <c r="B159" s="13">
        <v>43066</v>
      </c>
      <c r="C159">
        <v>48</v>
      </c>
      <c r="D159">
        <v>534</v>
      </c>
    </row>
    <row r="160" spans="2:4">
      <c r="B160" s="13">
        <v>43073</v>
      </c>
      <c r="C160">
        <v>49</v>
      </c>
      <c r="D160">
        <v>541</v>
      </c>
    </row>
    <row r="161" spans="1:8">
      <c r="B161" s="13">
        <v>43080</v>
      </c>
      <c r="C161">
        <v>50</v>
      </c>
      <c r="D161">
        <v>546</v>
      </c>
    </row>
    <row r="162" spans="1:8">
      <c r="B162" s="13">
        <v>43087</v>
      </c>
      <c r="C162">
        <v>51</v>
      </c>
      <c r="D162">
        <v>549</v>
      </c>
    </row>
    <row r="163" spans="1:8">
      <c r="A163" t="s">
        <v>104</v>
      </c>
      <c r="B163" s="13">
        <v>43101</v>
      </c>
      <c r="C163">
        <v>52</v>
      </c>
      <c r="D163">
        <v>553</v>
      </c>
    </row>
    <row r="164" spans="1:8">
      <c r="B164" s="13">
        <v>43108</v>
      </c>
      <c r="C164">
        <v>53</v>
      </c>
      <c r="D164">
        <v>566</v>
      </c>
    </row>
    <row r="165" spans="1:8">
      <c r="B165" s="13"/>
    </row>
    <row r="166" spans="1:8">
      <c r="B166" s="13"/>
    </row>
    <row r="167" spans="1:8">
      <c r="C167" s="10" t="s">
        <v>60</v>
      </c>
      <c r="D167" s="10"/>
      <c r="E167" s="10"/>
      <c r="F167" s="10"/>
      <c r="G167" s="10"/>
      <c r="H167" s="10"/>
    </row>
    <row r="168" spans="1:8">
      <c r="C168" s="11">
        <f>1/3</f>
        <v>0.33333333333333331</v>
      </c>
      <c r="D168" t="s">
        <v>52</v>
      </c>
    </row>
    <row r="169" spans="1:8">
      <c r="C169" s="11">
        <f>2/18</f>
        <v>0.1111111111111111</v>
      </c>
      <c r="D169" t="s">
        <v>53</v>
      </c>
    </row>
    <row r="170" spans="1:8">
      <c r="C170" s="11">
        <f>0/1</f>
        <v>0</v>
      </c>
      <c r="D170" t="s">
        <v>54</v>
      </c>
    </row>
    <row r="171" spans="1:8">
      <c r="C171" s="11">
        <f>0/18</f>
        <v>0</v>
      </c>
      <c r="D171" t="s">
        <v>56</v>
      </c>
    </row>
    <row r="172" spans="1:8">
      <c r="C172" s="11">
        <f>0/6</f>
        <v>0</v>
      </c>
      <c r="D172" t="s">
        <v>57</v>
      </c>
    </row>
    <row r="173" spans="1:8">
      <c r="C173" s="11">
        <f>2/5</f>
        <v>0.4</v>
      </c>
      <c r="D173" t="s">
        <v>58</v>
      </c>
    </row>
    <row r="175" spans="1:8">
      <c r="C175" s="10" t="s">
        <v>102</v>
      </c>
    </row>
    <row r="176" spans="1:8">
      <c r="C176" s="11">
        <f>1/13</f>
        <v>7.6923076923076927E-2</v>
      </c>
      <c r="D176" t="s">
        <v>52</v>
      </c>
    </row>
    <row r="177" spans="3:4">
      <c r="C177" s="11">
        <f>2/13</f>
        <v>0.15384615384615385</v>
      </c>
      <c r="D177" t="s">
        <v>53</v>
      </c>
    </row>
    <row r="178" spans="3:4">
      <c r="C178" s="11">
        <f>0/13</f>
        <v>0</v>
      </c>
      <c r="D178" t="s">
        <v>54</v>
      </c>
    </row>
    <row r="179" spans="3:4">
      <c r="C179" s="11">
        <f>0/13</f>
        <v>0</v>
      </c>
      <c r="D179" t="s">
        <v>56</v>
      </c>
    </row>
    <row r="180" spans="3:4">
      <c r="C180" s="11">
        <f>0/13</f>
        <v>0</v>
      </c>
      <c r="D180" t="s">
        <v>57</v>
      </c>
    </row>
    <row r="181" spans="3:4">
      <c r="C181" s="11">
        <f>2/13</f>
        <v>0.15384615384615385</v>
      </c>
      <c r="D181" t="s">
        <v>58</v>
      </c>
    </row>
    <row r="182" spans="3:4">
      <c r="C182" s="11">
        <f>8/13</f>
        <v>0.61538461538461542</v>
      </c>
      <c r="D182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J184"/>
  <sheetViews>
    <sheetView topLeftCell="A11" workbookViewId="0"/>
  </sheetViews>
  <sheetFormatPr defaultRowHeight="15"/>
  <cols>
    <col min="2" max="2" width="15.5703125" customWidth="1"/>
    <col min="3" max="3" width="22.7109375" customWidth="1"/>
    <col min="5" max="5" width="22.85546875" customWidth="1"/>
    <col min="7" max="7" width="15.85546875" customWidth="1"/>
    <col min="9" max="9" width="37.140625" customWidth="1"/>
    <col min="10" max="10" width="11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536</v>
      </c>
      <c r="D3" s="1">
        <v>2</v>
      </c>
      <c r="E3" s="1">
        <v>33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1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9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</f>
        <v>537</v>
      </c>
      <c r="D6" s="1">
        <f>D3+D4-D5</f>
        <v>3</v>
      </c>
      <c r="E6" s="1">
        <f>E3+E4</f>
        <v>33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308</v>
      </c>
      <c r="D10" s="1">
        <v>2</v>
      </c>
      <c r="E10" s="1">
        <v>230</v>
      </c>
      <c r="F10" s="2">
        <v>2</v>
      </c>
      <c r="G10" s="1">
        <v>148</v>
      </c>
      <c r="H10" s="1">
        <v>17</v>
      </c>
    </row>
    <row r="11" spans="2:10">
      <c r="B11" s="1" t="s">
        <v>31</v>
      </c>
      <c r="C11" s="1">
        <v>21</v>
      </c>
      <c r="D11" s="1">
        <v>0</v>
      </c>
      <c r="E11" s="1">
        <v>99</v>
      </c>
      <c r="F11" s="2">
        <v>0</v>
      </c>
      <c r="G11" s="1">
        <v>19</v>
      </c>
      <c r="H11" s="1">
        <v>6</v>
      </c>
    </row>
    <row r="12" spans="2:10">
      <c r="B12" s="1" t="s">
        <v>8</v>
      </c>
      <c r="C12" s="1">
        <f t="shared" ref="C12:H12" si="0">C10+C11</f>
        <v>329</v>
      </c>
      <c r="D12" s="1">
        <f t="shared" si="0"/>
        <v>2</v>
      </c>
      <c r="E12" s="1">
        <f t="shared" si="0"/>
        <v>329</v>
      </c>
      <c r="F12" s="2">
        <f t="shared" si="0"/>
        <v>2</v>
      </c>
      <c r="G12" s="1">
        <f t="shared" si="0"/>
        <v>167</v>
      </c>
      <c r="H12" s="1">
        <f t="shared" si="0"/>
        <v>23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111</v>
      </c>
      <c r="D16" s="5">
        <v>1</v>
      </c>
      <c r="E16" s="5">
        <v>56</v>
      </c>
      <c r="F16" s="3">
        <v>2</v>
      </c>
      <c r="G16" s="1">
        <v>43</v>
      </c>
      <c r="H16" s="1">
        <v>2</v>
      </c>
      <c r="I16" s="16" t="s">
        <v>86</v>
      </c>
      <c r="J16" s="18">
        <v>308</v>
      </c>
    </row>
    <row r="17" spans="2:10">
      <c r="B17" s="1" t="s">
        <v>89</v>
      </c>
      <c r="C17" s="1">
        <v>95</v>
      </c>
      <c r="D17" s="1"/>
      <c r="E17" s="1">
        <v>56</v>
      </c>
      <c r="F17" s="2"/>
      <c r="G17" s="1">
        <v>41</v>
      </c>
      <c r="H17" s="1"/>
      <c r="I17" s="1" t="s">
        <v>87</v>
      </c>
      <c r="J17" s="19">
        <v>230</v>
      </c>
    </row>
    <row r="18" spans="2:10">
      <c r="I18" s="22" t="s">
        <v>10</v>
      </c>
      <c r="J18" s="18">
        <v>167</v>
      </c>
    </row>
    <row r="19" spans="2:10">
      <c r="B19" s="1"/>
      <c r="C19" s="1" t="s">
        <v>73</v>
      </c>
      <c r="D19" s="1" t="s">
        <v>1</v>
      </c>
      <c r="I19" s="1" t="s">
        <v>105</v>
      </c>
      <c r="J19" s="2">
        <v>43</v>
      </c>
    </row>
    <row r="20" spans="2:10">
      <c r="B20" s="1" t="s">
        <v>74</v>
      </c>
      <c r="C20" s="1">
        <v>3</v>
      </c>
      <c r="D20" s="1">
        <v>0</v>
      </c>
      <c r="I20" s="4" t="s">
        <v>88</v>
      </c>
      <c r="J20" s="19">
        <v>159</v>
      </c>
    </row>
    <row r="21" spans="2:10">
      <c r="B21" s="1" t="s">
        <v>75</v>
      </c>
      <c r="C21" s="1">
        <v>3</v>
      </c>
      <c r="D21" s="1">
        <v>0</v>
      </c>
      <c r="I21" s="22" t="s">
        <v>90</v>
      </c>
      <c r="J21" s="18">
        <v>151</v>
      </c>
    </row>
    <row r="22" spans="2:10">
      <c r="B22" s="1" t="s">
        <v>76</v>
      </c>
      <c r="C22" s="1">
        <v>10</v>
      </c>
      <c r="D22" s="1">
        <v>0</v>
      </c>
      <c r="I22" s="1" t="s">
        <v>91</v>
      </c>
      <c r="J22" s="19">
        <v>127</v>
      </c>
    </row>
    <row r="23" spans="2:10">
      <c r="B23" s="1" t="s">
        <v>77</v>
      </c>
      <c r="C23" s="1">
        <v>1</v>
      </c>
      <c r="D23" s="1">
        <v>0</v>
      </c>
      <c r="I23" s="23" t="s">
        <v>92</v>
      </c>
      <c r="J23" s="20">
        <v>1</v>
      </c>
    </row>
    <row r="25" spans="2:10">
      <c r="B25" s="1"/>
      <c r="C25" s="1" t="s">
        <v>93</v>
      </c>
      <c r="D25" s="1" t="s">
        <v>1</v>
      </c>
    </row>
    <row r="26" spans="2:10">
      <c r="B26" s="1" t="s">
        <v>8</v>
      </c>
      <c r="C26" s="1">
        <v>3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30</v>
      </c>
      <c r="D29" s="1">
        <v>4</v>
      </c>
      <c r="E29" s="1">
        <v>27</v>
      </c>
      <c r="F29" s="1">
        <v>1</v>
      </c>
      <c r="G29" t="s">
        <v>106</v>
      </c>
    </row>
    <row r="30" spans="2:10">
      <c r="B30" s="1" t="s">
        <v>7</v>
      </c>
      <c r="C30" s="1">
        <v>24</v>
      </c>
      <c r="D30" s="1">
        <v>2</v>
      </c>
      <c r="E30" s="1">
        <v>3</v>
      </c>
      <c r="F30" s="1">
        <v>0</v>
      </c>
    </row>
    <row r="31" spans="2:10">
      <c r="B31" s="1" t="s">
        <v>8</v>
      </c>
      <c r="C31" s="1">
        <f>C29+C30</f>
        <v>54</v>
      </c>
      <c r="D31" s="1">
        <f>D29+D30</f>
        <v>6</v>
      </c>
      <c r="E31" s="1">
        <f>E29+E30</f>
        <v>30</v>
      </c>
      <c r="F31" s="1">
        <f>F29+F30</f>
        <v>1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60</v>
      </c>
      <c r="D35" s="1">
        <v>5</v>
      </c>
      <c r="E35" s="1">
        <v>42</v>
      </c>
      <c r="F35" s="1">
        <v>2</v>
      </c>
    </row>
    <row r="36" spans="2:6">
      <c r="B36" s="1" t="s">
        <v>7</v>
      </c>
      <c r="C36" s="1">
        <v>27</v>
      </c>
      <c r="D36" s="1">
        <v>2</v>
      </c>
      <c r="E36" s="1">
        <v>12</v>
      </c>
      <c r="F36" s="1">
        <v>0</v>
      </c>
    </row>
    <row r="37" spans="2:6">
      <c r="B37" s="1" t="s">
        <v>8</v>
      </c>
      <c r="C37" s="1">
        <f>C35+C36</f>
        <v>87</v>
      </c>
      <c r="D37" s="1">
        <f>D35+D36</f>
        <v>7</v>
      </c>
      <c r="E37" s="1">
        <f>E35+E36</f>
        <v>54</v>
      </c>
      <c r="F37" s="1">
        <f>F35+F36</f>
        <v>2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174</v>
      </c>
      <c r="E42" s="1">
        <v>0</v>
      </c>
    </row>
    <row r="43" spans="2:6">
      <c r="C43" s="1" t="s">
        <v>26</v>
      </c>
      <c r="D43" s="1">
        <v>35</v>
      </c>
      <c r="E43" s="1">
        <v>0</v>
      </c>
    </row>
    <row r="44" spans="2:6">
      <c r="C44" s="1" t="s">
        <v>18</v>
      </c>
      <c r="D44" s="1">
        <v>17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290</v>
      </c>
      <c r="E46" s="1">
        <v>2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0</v>
      </c>
      <c r="E48" s="1">
        <v>0</v>
      </c>
    </row>
    <row r="49" spans="2:6">
      <c r="C49" s="1" t="s">
        <v>59</v>
      </c>
      <c r="D49" s="1">
        <v>7</v>
      </c>
      <c r="E49" s="1">
        <v>0</v>
      </c>
    </row>
    <row r="50" spans="2:6">
      <c r="C50" s="1" t="s">
        <v>24</v>
      </c>
      <c r="D50" s="1">
        <v>1</v>
      </c>
      <c r="E50" s="1">
        <v>0</v>
      </c>
    </row>
    <row r="51" spans="2:6">
      <c r="C51" s="1" t="s">
        <v>69</v>
      </c>
      <c r="D51" s="1">
        <v>5</v>
      </c>
      <c r="E51" s="1">
        <v>0</v>
      </c>
    </row>
    <row r="52" spans="2:6">
      <c r="C52" s="1" t="s">
        <v>8</v>
      </c>
      <c r="D52" s="1">
        <f>SUM(D42,D43,D44,D45,D46,D47,D48,D49,D50,D51)</f>
        <v>532</v>
      </c>
      <c r="E52" s="1">
        <f>E42+E43+E44+E45+E46+E47+E48+E49+E50+E51</f>
        <v>2</v>
      </c>
      <c r="F52" t="s">
        <v>46</v>
      </c>
    </row>
    <row r="55" spans="2:6">
      <c r="B55" s="9" t="s">
        <v>70</v>
      </c>
      <c r="C55" s="9" t="s">
        <v>32</v>
      </c>
      <c r="D55" s="9" t="s">
        <v>33</v>
      </c>
    </row>
    <row r="56" spans="2:6">
      <c r="B56" s="13">
        <v>42737</v>
      </c>
      <c r="C56">
        <v>1</v>
      </c>
      <c r="D56">
        <v>1</v>
      </c>
    </row>
    <row r="57" spans="2:6">
      <c r="B57" s="13">
        <v>42744</v>
      </c>
      <c r="C57">
        <v>2</v>
      </c>
      <c r="D57">
        <v>9</v>
      </c>
    </row>
    <row r="58" spans="2:6">
      <c r="B58" s="13">
        <v>42751</v>
      </c>
      <c r="C58">
        <v>3</v>
      </c>
      <c r="D58">
        <v>10</v>
      </c>
    </row>
    <row r="59" spans="2:6">
      <c r="B59" s="13">
        <v>42758</v>
      </c>
      <c r="C59">
        <v>4</v>
      </c>
      <c r="D59">
        <v>11</v>
      </c>
    </row>
    <row r="60" spans="2:6">
      <c r="B60" s="13">
        <v>42765</v>
      </c>
      <c r="C60">
        <v>5</v>
      </c>
      <c r="D60">
        <v>12</v>
      </c>
    </row>
    <row r="61" spans="2:6">
      <c r="B61" s="13">
        <v>42772</v>
      </c>
      <c r="C61">
        <v>6</v>
      </c>
      <c r="D61">
        <v>13</v>
      </c>
    </row>
    <row r="62" spans="2:6">
      <c r="B62" s="13">
        <v>42779</v>
      </c>
      <c r="C62">
        <v>7</v>
      </c>
      <c r="D62">
        <v>7</v>
      </c>
    </row>
    <row r="63" spans="2:6">
      <c r="B63" s="13">
        <v>42786</v>
      </c>
      <c r="C63">
        <v>8</v>
      </c>
      <c r="D63">
        <v>7</v>
      </c>
    </row>
    <row r="64" spans="2:6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/>
    </row>
    <row r="112" spans="2:5">
      <c r="B112" s="9" t="s">
        <v>70</v>
      </c>
      <c r="C112" s="9" t="s">
        <v>32</v>
      </c>
      <c r="D112" s="9" t="s">
        <v>33</v>
      </c>
    </row>
    <row r="113" spans="2:4">
      <c r="B113" s="13">
        <v>42737</v>
      </c>
      <c r="C113">
        <v>1</v>
      </c>
      <c r="D113">
        <v>1</v>
      </c>
    </row>
    <row r="114" spans="2:4">
      <c r="B114" s="13">
        <v>42744</v>
      </c>
      <c r="C114">
        <v>2</v>
      </c>
      <c r="D114">
        <v>10</v>
      </c>
    </row>
    <row r="115" spans="2:4">
      <c r="B115" s="13">
        <v>42751</v>
      </c>
      <c r="C115">
        <v>3</v>
      </c>
      <c r="D115">
        <v>20</v>
      </c>
    </row>
    <row r="116" spans="2:4">
      <c r="B116" s="13">
        <v>42758</v>
      </c>
      <c r="C116">
        <v>4</v>
      </c>
      <c r="D116">
        <v>31</v>
      </c>
    </row>
    <row r="117" spans="2:4">
      <c r="B117" s="13">
        <v>42765</v>
      </c>
      <c r="C117">
        <v>5</v>
      </c>
      <c r="D117">
        <v>43</v>
      </c>
    </row>
    <row r="118" spans="2:4">
      <c r="B118" s="13">
        <v>42772</v>
      </c>
      <c r="C118">
        <v>6</v>
      </c>
      <c r="D118">
        <v>56</v>
      </c>
    </row>
    <row r="119" spans="2:4">
      <c r="B119" s="13">
        <v>42779</v>
      </c>
      <c r="C119">
        <v>7</v>
      </c>
      <c r="D119">
        <v>63</v>
      </c>
    </row>
    <row r="120" spans="2:4">
      <c r="B120" s="13">
        <v>42786</v>
      </c>
      <c r="C120">
        <v>8</v>
      </c>
      <c r="D120">
        <v>70</v>
      </c>
    </row>
    <row r="121" spans="2:4">
      <c r="B121" s="13">
        <v>42793</v>
      </c>
      <c r="C121">
        <v>9</v>
      </c>
      <c r="D121">
        <v>84</v>
      </c>
    </row>
    <row r="122" spans="2:4">
      <c r="B122" s="13">
        <v>42800</v>
      </c>
      <c r="C122">
        <v>10</v>
      </c>
      <c r="D122">
        <v>100</v>
      </c>
    </row>
    <row r="123" spans="2:4">
      <c r="B123" s="13">
        <v>42807</v>
      </c>
      <c r="C123">
        <v>11</v>
      </c>
      <c r="D123">
        <v>114</v>
      </c>
    </row>
    <row r="124" spans="2:4">
      <c r="B124" s="13">
        <v>42814</v>
      </c>
      <c r="C124">
        <v>12</v>
      </c>
      <c r="D124">
        <v>131</v>
      </c>
    </row>
    <row r="125" spans="2:4">
      <c r="B125" s="13">
        <v>42821</v>
      </c>
      <c r="C125">
        <v>13</v>
      </c>
      <c r="D125">
        <v>145</v>
      </c>
    </row>
    <row r="126" spans="2:4">
      <c r="B126" s="13">
        <v>42828</v>
      </c>
      <c r="C126">
        <v>14</v>
      </c>
      <c r="D126">
        <v>154</v>
      </c>
    </row>
    <row r="127" spans="2:4">
      <c r="B127" s="13">
        <v>42835</v>
      </c>
      <c r="C127">
        <v>15</v>
      </c>
      <c r="D127">
        <v>166</v>
      </c>
    </row>
    <row r="128" spans="2:4">
      <c r="B128" s="13">
        <v>42842</v>
      </c>
      <c r="C128">
        <v>16</v>
      </c>
      <c r="D128">
        <v>185</v>
      </c>
    </row>
    <row r="129" spans="2:4">
      <c r="B129" s="13">
        <v>42849</v>
      </c>
      <c r="C129">
        <v>17</v>
      </c>
      <c r="D129">
        <v>189</v>
      </c>
    </row>
    <row r="130" spans="2:4">
      <c r="B130" s="13">
        <v>42856</v>
      </c>
      <c r="C130">
        <v>18</v>
      </c>
      <c r="D130">
        <v>199</v>
      </c>
    </row>
    <row r="131" spans="2:4">
      <c r="B131" s="13">
        <v>42863</v>
      </c>
      <c r="C131">
        <v>19</v>
      </c>
      <c r="D131">
        <v>217</v>
      </c>
    </row>
    <row r="132" spans="2:4">
      <c r="B132" s="13">
        <v>42870</v>
      </c>
      <c r="C132">
        <v>20</v>
      </c>
      <c r="D132">
        <v>233</v>
      </c>
    </row>
    <row r="133" spans="2:4">
      <c r="B133" s="13">
        <v>42877</v>
      </c>
      <c r="C133">
        <v>21</v>
      </c>
      <c r="D133">
        <v>239</v>
      </c>
    </row>
    <row r="134" spans="2:4">
      <c r="B134" s="13">
        <v>42884</v>
      </c>
      <c r="C134">
        <v>22</v>
      </c>
      <c r="D134">
        <v>244</v>
      </c>
    </row>
    <row r="135" spans="2:4">
      <c r="B135" s="13">
        <v>42891</v>
      </c>
      <c r="C135">
        <v>23</v>
      </c>
      <c r="D135">
        <v>260</v>
      </c>
    </row>
    <row r="136" spans="2:4">
      <c r="B136" s="13">
        <v>42898</v>
      </c>
      <c r="C136">
        <v>24</v>
      </c>
      <c r="D136">
        <v>276</v>
      </c>
    </row>
    <row r="137" spans="2:4">
      <c r="B137" s="13">
        <v>42905</v>
      </c>
      <c r="C137">
        <v>25</v>
      </c>
      <c r="D137">
        <v>286</v>
      </c>
    </row>
    <row r="138" spans="2:4">
      <c r="B138" s="13">
        <v>42912</v>
      </c>
      <c r="C138">
        <v>26</v>
      </c>
      <c r="D138">
        <v>299</v>
      </c>
    </row>
    <row r="139" spans="2:4">
      <c r="B139" s="13">
        <v>42919</v>
      </c>
      <c r="C139">
        <v>27</v>
      </c>
      <c r="D139">
        <v>303</v>
      </c>
    </row>
    <row r="140" spans="2:4">
      <c r="B140" s="13">
        <v>42926</v>
      </c>
      <c r="C140">
        <v>28</v>
      </c>
      <c r="D140">
        <v>316</v>
      </c>
    </row>
    <row r="141" spans="2:4">
      <c r="B141" s="13">
        <v>42933</v>
      </c>
      <c r="C141">
        <v>29</v>
      </c>
      <c r="D141">
        <v>322</v>
      </c>
    </row>
    <row r="142" spans="2:4">
      <c r="B142" s="13">
        <v>42940</v>
      </c>
      <c r="C142">
        <v>30</v>
      </c>
      <c r="D142">
        <v>330</v>
      </c>
    </row>
    <row r="143" spans="2:4">
      <c r="B143" s="13">
        <v>42947</v>
      </c>
      <c r="C143">
        <v>31</v>
      </c>
      <c r="D143">
        <v>335</v>
      </c>
    </row>
    <row r="144" spans="2:4">
      <c r="B144" s="13">
        <v>42954</v>
      </c>
      <c r="C144">
        <v>32</v>
      </c>
      <c r="D144">
        <v>348</v>
      </c>
    </row>
    <row r="145" spans="2:4">
      <c r="B145" s="13">
        <v>42961</v>
      </c>
      <c r="C145">
        <v>33</v>
      </c>
      <c r="D145">
        <v>367</v>
      </c>
    </row>
    <row r="146" spans="2:4">
      <c r="B146" s="13">
        <v>42968</v>
      </c>
      <c r="C146">
        <v>34</v>
      </c>
      <c r="D146">
        <v>392</v>
      </c>
    </row>
    <row r="147" spans="2:4">
      <c r="B147" s="13">
        <v>42975</v>
      </c>
      <c r="C147">
        <v>35</v>
      </c>
      <c r="D147">
        <v>402</v>
      </c>
    </row>
    <row r="148" spans="2:4">
      <c r="B148" s="13">
        <v>42982</v>
      </c>
      <c r="C148">
        <v>36</v>
      </c>
      <c r="D148">
        <v>410</v>
      </c>
    </row>
    <row r="149" spans="2:4">
      <c r="B149" s="13">
        <v>42989</v>
      </c>
      <c r="C149">
        <v>37</v>
      </c>
      <c r="D149">
        <v>415</v>
      </c>
    </row>
    <row r="150" spans="2:4">
      <c r="B150" s="13">
        <v>42996</v>
      </c>
      <c r="C150">
        <v>38</v>
      </c>
      <c r="D150">
        <v>438</v>
      </c>
    </row>
    <row r="151" spans="2:4">
      <c r="B151" s="13">
        <v>43003</v>
      </c>
      <c r="C151">
        <v>39</v>
      </c>
      <c r="D151">
        <v>460</v>
      </c>
    </row>
    <row r="152" spans="2:4">
      <c r="B152" s="13">
        <v>43010</v>
      </c>
      <c r="C152">
        <v>40</v>
      </c>
      <c r="D152">
        <v>478</v>
      </c>
    </row>
    <row r="153" spans="2:4">
      <c r="B153" s="13">
        <v>43017</v>
      </c>
      <c r="C153">
        <v>41</v>
      </c>
      <c r="D153">
        <v>486</v>
      </c>
    </row>
    <row r="154" spans="2:4">
      <c r="B154" s="13">
        <v>43024</v>
      </c>
      <c r="C154">
        <v>42</v>
      </c>
      <c r="D154">
        <v>497</v>
      </c>
    </row>
    <row r="155" spans="2:4">
      <c r="B155" s="13">
        <v>43031</v>
      </c>
      <c r="C155">
        <v>43</v>
      </c>
      <c r="D155">
        <v>501</v>
      </c>
    </row>
    <row r="156" spans="2:4">
      <c r="B156" s="13">
        <v>43038</v>
      </c>
      <c r="C156">
        <v>44</v>
      </c>
      <c r="D156">
        <v>506</v>
      </c>
    </row>
    <row r="157" spans="2:4">
      <c r="B157" s="13">
        <v>43045</v>
      </c>
      <c r="C157">
        <v>45</v>
      </c>
      <c r="D157">
        <v>514</v>
      </c>
    </row>
    <row r="158" spans="2:4">
      <c r="B158" s="13">
        <v>43052</v>
      </c>
      <c r="C158">
        <v>46</v>
      </c>
      <c r="D158">
        <v>521</v>
      </c>
    </row>
    <row r="159" spans="2:4">
      <c r="B159" s="13">
        <v>43059</v>
      </c>
      <c r="C159">
        <v>47</v>
      </c>
      <c r="D159">
        <v>531</v>
      </c>
    </row>
    <row r="160" spans="2:4">
      <c r="B160" s="13">
        <v>43066</v>
      </c>
      <c r="C160">
        <v>48</v>
      </c>
      <c r="D160">
        <v>534</v>
      </c>
    </row>
    <row r="161" spans="1:8">
      <c r="B161" s="13">
        <v>43073</v>
      </c>
      <c r="C161">
        <v>49</v>
      </c>
      <c r="D161">
        <v>541</v>
      </c>
    </row>
    <row r="162" spans="1:8">
      <c r="B162" s="13">
        <v>43080</v>
      </c>
      <c r="C162">
        <v>50</v>
      </c>
      <c r="D162">
        <v>546</v>
      </c>
    </row>
    <row r="163" spans="1:8">
      <c r="B163" s="13">
        <v>43087</v>
      </c>
      <c r="C163">
        <v>51</v>
      </c>
      <c r="D163">
        <v>549</v>
      </c>
    </row>
    <row r="164" spans="1:8">
      <c r="A164" t="s">
        <v>104</v>
      </c>
      <c r="B164" s="13">
        <v>43101</v>
      </c>
      <c r="C164">
        <v>52</v>
      </c>
      <c r="D164">
        <v>553</v>
      </c>
    </row>
    <row r="165" spans="1:8">
      <c r="B165" s="13">
        <v>43108</v>
      </c>
      <c r="C165">
        <v>53</v>
      </c>
      <c r="D165">
        <v>566</v>
      </c>
    </row>
    <row r="166" spans="1:8">
      <c r="B166" s="13">
        <v>43115</v>
      </c>
      <c r="C166">
        <v>54</v>
      </c>
      <c r="D166">
        <v>568</v>
      </c>
    </row>
    <row r="167" spans="1:8">
      <c r="B167" s="13"/>
    </row>
    <row r="168" spans="1:8">
      <c r="B168" s="13"/>
    </row>
    <row r="169" spans="1:8">
      <c r="C169" s="10" t="s">
        <v>60</v>
      </c>
      <c r="D169" s="10"/>
      <c r="E169" s="10"/>
      <c r="F169" s="10"/>
      <c r="G169" s="10"/>
      <c r="H169" s="10"/>
    </row>
    <row r="170" spans="1:8">
      <c r="C170" s="11">
        <f>2/3</f>
        <v>0.66666666666666663</v>
      </c>
      <c r="D170" t="s">
        <v>52</v>
      </c>
    </row>
    <row r="171" spans="1:8">
      <c r="C171" s="11">
        <v>0</v>
      </c>
      <c r="D171" t="s">
        <v>53</v>
      </c>
    </row>
    <row r="172" spans="1:8">
      <c r="C172" s="11">
        <v>0</v>
      </c>
      <c r="D172" t="s">
        <v>54</v>
      </c>
    </row>
    <row r="173" spans="1:8">
      <c r="C173" s="11">
        <v>0</v>
      </c>
      <c r="D173" t="s">
        <v>56</v>
      </c>
    </row>
    <row r="174" spans="1:8">
      <c r="C174" s="11">
        <v>0</v>
      </c>
      <c r="D174" t="s">
        <v>57</v>
      </c>
    </row>
    <row r="175" spans="1:8">
      <c r="C175" s="11">
        <v>0</v>
      </c>
      <c r="D175" t="s">
        <v>58</v>
      </c>
    </row>
    <row r="177" spans="3:4">
      <c r="C177" s="10" t="s">
        <v>102</v>
      </c>
    </row>
    <row r="178" spans="3:4">
      <c r="C178" s="11">
        <f>2/2</f>
        <v>1</v>
      </c>
      <c r="D178" t="s">
        <v>52</v>
      </c>
    </row>
    <row r="179" spans="3:4">
      <c r="C179" s="11">
        <f>0/2</f>
        <v>0</v>
      </c>
      <c r="D179" t="s">
        <v>53</v>
      </c>
    </row>
    <row r="180" spans="3:4">
      <c r="C180" s="11">
        <f t="shared" ref="C180:C184" si="1">0/2</f>
        <v>0</v>
      </c>
      <c r="D180" t="s">
        <v>54</v>
      </c>
    </row>
    <row r="181" spans="3:4">
      <c r="C181" s="11">
        <f t="shared" si="1"/>
        <v>0</v>
      </c>
      <c r="D181" t="s">
        <v>56</v>
      </c>
    </row>
    <row r="182" spans="3:4">
      <c r="C182" s="11">
        <f t="shared" si="1"/>
        <v>0</v>
      </c>
      <c r="D182" t="s">
        <v>57</v>
      </c>
    </row>
    <row r="183" spans="3:4">
      <c r="C183" s="11">
        <f t="shared" si="1"/>
        <v>0</v>
      </c>
      <c r="D183" t="s">
        <v>58</v>
      </c>
    </row>
    <row r="184" spans="3:4">
      <c r="C184" s="11">
        <f t="shared" si="1"/>
        <v>0</v>
      </c>
      <c r="D184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J185"/>
  <sheetViews>
    <sheetView topLeftCell="A13" workbookViewId="0">
      <selection activeCell="J39" sqref="J39"/>
    </sheetView>
  </sheetViews>
  <sheetFormatPr defaultRowHeight="15"/>
  <cols>
    <col min="2" max="2" width="17.42578125" customWidth="1"/>
    <col min="3" max="3" width="23.5703125" customWidth="1"/>
    <col min="5" max="5" width="22.28515625" customWidth="1"/>
    <col min="7" max="7" width="16.140625" customWidth="1"/>
    <col min="9" max="9" width="36.42578125" customWidth="1"/>
    <col min="10" max="10" width="12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542</v>
      </c>
      <c r="D3" s="1">
        <v>6</v>
      </c>
      <c r="E3" s="1">
        <v>34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9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</f>
        <v>542</v>
      </c>
      <c r="D6" s="1">
        <f>D3+D4-D5</f>
        <v>6</v>
      </c>
      <c r="E6" s="1">
        <f>E3+E4</f>
        <v>34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312</v>
      </c>
      <c r="D10" s="1">
        <v>4</v>
      </c>
      <c r="E10" s="1">
        <v>231</v>
      </c>
      <c r="F10" s="2">
        <v>1</v>
      </c>
      <c r="G10" s="1">
        <v>164</v>
      </c>
      <c r="H10" s="1">
        <v>16</v>
      </c>
    </row>
    <row r="11" spans="2:10">
      <c r="B11" s="1" t="s">
        <v>31</v>
      </c>
      <c r="C11" s="1">
        <v>21</v>
      </c>
      <c r="D11" s="1">
        <v>0</v>
      </c>
      <c r="E11" s="1">
        <v>102</v>
      </c>
      <c r="F11" s="2">
        <v>3</v>
      </c>
      <c r="G11" s="1">
        <v>25</v>
      </c>
      <c r="H11" s="1">
        <v>6</v>
      </c>
    </row>
    <row r="12" spans="2:10">
      <c r="B12" s="1" t="s">
        <v>8</v>
      </c>
      <c r="C12" s="1">
        <f t="shared" ref="C12:H12" si="0">C10+C11</f>
        <v>333</v>
      </c>
      <c r="D12" s="1">
        <f t="shared" si="0"/>
        <v>4</v>
      </c>
      <c r="E12" s="1">
        <f t="shared" si="0"/>
        <v>333</v>
      </c>
      <c r="F12" s="2">
        <f t="shared" si="0"/>
        <v>4</v>
      </c>
      <c r="G12" s="1">
        <f t="shared" si="0"/>
        <v>189</v>
      </c>
      <c r="H12" s="1">
        <f t="shared" si="0"/>
        <v>22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117</v>
      </c>
      <c r="D16" s="5">
        <v>1</v>
      </c>
      <c r="E16" s="5">
        <v>60</v>
      </c>
      <c r="F16" s="3">
        <v>0</v>
      </c>
      <c r="G16" s="1">
        <v>61</v>
      </c>
      <c r="H16" s="1">
        <v>6</v>
      </c>
      <c r="I16" s="16" t="s">
        <v>86</v>
      </c>
      <c r="J16" s="18">
        <v>312</v>
      </c>
    </row>
    <row r="17" spans="2:10">
      <c r="B17" s="1" t="s">
        <v>89</v>
      </c>
      <c r="C17" s="1">
        <v>100</v>
      </c>
      <c r="D17" s="1"/>
      <c r="E17" s="1">
        <v>60</v>
      </c>
      <c r="F17" s="2"/>
      <c r="G17" s="1">
        <v>55</v>
      </c>
      <c r="H17" s="1"/>
      <c r="I17" s="1" t="s">
        <v>87</v>
      </c>
      <c r="J17" s="19">
        <v>231</v>
      </c>
    </row>
    <row r="18" spans="2:10">
      <c r="I18" s="22" t="s">
        <v>10</v>
      </c>
      <c r="J18" s="18">
        <v>177</v>
      </c>
    </row>
    <row r="19" spans="2:10">
      <c r="B19" s="1"/>
      <c r="C19" s="1" t="s">
        <v>73</v>
      </c>
      <c r="D19" s="1" t="s">
        <v>1</v>
      </c>
      <c r="I19" s="1" t="s">
        <v>105</v>
      </c>
      <c r="J19" s="2">
        <v>61</v>
      </c>
    </row>
    <row r="20" spans="2:10">
      <c r="B20" s="1" t="s">
        <v>74</v>
      </c>
      <c r="C20" s="1">
        <v>6</v>
      </c>
      <c r="D20" s="1">
        <v>0</v>
      </c>
      <c r="I20" s="4" t="s">
        <v>88</v>
      </c>
      <c r="J20" s="19">
        <v>166</v>
      </c>
    </row>
    <row r="21" spans="2:10">
      <c r="B21" s="1" t="s">
        <v>75</v>
      </c>
      <c r="C21" s="1">
        <v>3</v>
      </c>
      <c r="D21" s="1">
        <v>0</v>
      </c>
      <c r="I21" s="22" t="s">
        <v>90</v>
      </c>
      <c r="J21" s="18">
        <v>161</v>
      </c>
    </row>
    <row r="22" spans="2:10">
      <c r="B22" s="1" t="s">
        <v>76</v>
      </c>
      <c r="C22" s="1">
        <v>10</v>
      </c>
      <c r="D22" s="1">
        <v>0</v>
      </c>
      <c r="I22" s="1" t="s">
        <v>91</v>
      </c>
      <c r="J22" s="19">
        <v>90</v>
      </c>
    </row>
    <row r="23" spans="2:10">
      <c r="B23" s="1" t="s">
        <v>77</v>
      </c>
      <c r="C23" s="1">
        <v>2</v>
      </c>
      <c r="D23" s="1">
        <v>0</v>
      </c>
      <c r="I23" s="23" t="s">
        <v>92</v>
      </c>
      <c r="J23" s="20">
        <v>1</v>
      </c>
    </row>
    <row r="25" spans="2:10">
      <c r="B25" s="1"/>
      <c r="C25" s="1" t="s">
        <v>93</v>
      </c>
      <c r="D25" s="1" t="s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32</v>
      </c>
      <c r="D29" s="1">
        <v>2</v>
      </c>
      <c r="E29" s="1">
        <v>29</v>
      </c>
      <c r="F29" s="1">
        <v>0</v>
      </c>
      <c r="G29" t="s">
        <v>106</v>
      </c>
    </row>
    <row r="30" spans="2:10">
      <c r="B30" s="1" t="s">
        <v>7</v>
      </c>
      <c r="C30" s="1">
        <v>22</v>
      </c>
      <c r="D30" s="1">
        <v>0</v>
      </c>
      <c r="E30" s="1">
        <v>3</v>
      </c>
      <c r="F30" s="1">
        <v>2</v>
      </c>
    </row>
    <row r="31" spans="2:10">
      <c r="B31" s="1" t="s">
        <v>8</v>
      </c>
      <c r="C31" s="1">
        <f>C29+C30</f>
        <v>54</v>
      </c>
      <c r="D31" s="1">
        <f>D29+D30</f>
        <v>2</v>
      </c>
      <c r="E31" s="1">
        <f>E29+E30</f>
        <v>32</v>
      </c>
      <c r="F31" s="1">
        <f>F29+F30</f>
        <v>2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58</v>
      </c>
      <c r="D35" s="1">
        <v>0</v>
      </c>
      <c r="E35" s="1">
        <v>47</v>
      </c>
      <c r="F35" s="1">
        <v>0</v>
      </c>
    </row>
    <row r="36" spans="2:6">
      <c r="B36" s="1" t="s">
        <v>7</v>
      </c>
      <c r="C36" s="1">
        <v>26</v>
      </c>
      <c r="D36" s="1">
        <v>0</v>
      </c>
      <c r="E36" s="1">
        <v>12</v>
      </c>
      <c r="F36" s="1">
        <v>0</v>
      </c>
    </row>
    <row r="37" spans="2:6">
      <c r="B37" s="1" t="s">
        <v>8</v>
      </c>
      <c r="C37" s="1">
        <f>C35+C36</f>
        <v>84</v>
      </c>
      <c r="D37" s="1">
        <f>D35+D36</f>
        <v>0</v>
      </c>
      <c r="E37" s="1">
        <f>E35+E36</f>
        <v>59</v>
      </c>
      <c r="F37" s="1">
        <f>F35+F36</f>
        <v>0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174</v>
      </c>
      <c r="E42" s="1">
        <v>0</v>
      </c>
    </row>
    <row r="43" spans="2:6">
      <c r="C43" s="1" t="s">
        <v>26</v>
      </c>
      <c r="D43" s="1">
        <v>36</v>
      </c>
      <c r="E43" s="1">
        <v>1</v>
      </c>
    </row>
    <row r="44" spans="2:6">
      <c r="C44" s="1" t="s">
        <v>18</v>
      </c>
      <c r="D44" s="1">
        <v>17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294</v>
      </c>
      <c r="E46" s="1">
        <v>4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0</v>
      </c>
      <c r="E48" s="1">
        <v>0</v>
      </c>
    </row>
    <row r="49" spans="2:6">
      <c r="C49" s="1" t="s">
        <v>59</v>
      </c>
      <c r="D49" s="1">
        <v>7</v>
      </c>
      <c r="E49" s="1">
        <v>0</v>
      </c>
    </row>
    <row r="50" spans="2:6">
      <c r="C50" s="1" t="s">
        <v>24</v>
      </c>
      <c r="D50" s="1">
        <v>1</v>
      </c>
      <c r="E50" s="1">
        <v>0</v>
      </c>
    </row>
    <row r="51" spans="2:6">
      <c r="C51" s="1" t="s">
        <v>69</v>
      </c>
      <c r="D51" s="1">
        <v>6</v>
      </c>
      <c r="E51" s="1">
        <v>1</v>
      </c>
    </row>
    <row r="52" spans="2:6">
      <c r="C52" s="1" t="s">
        <v>8</v>
      </c>
      <c r="D52" s="1">
        <f>SUM(D42,D43,D44,D45,D46,D47,D48,D49,D50,D51)</f>
        <v>538</v>
      </c>
      <c r="E52" s="1">
        <f>E42+E43+E44+E45+E46+E47+E48+E49+E50+E51</f>
        <v>6</v>
      </c>
      <c r="F52" t="s">
        <v>46</v>
      </c>
    </row>
    <row r="55" spans="2:6">
      <c r="B55" s="9" t="s">
        <v>70</v>
      </c>
      <c r="C55" s="9" t="s">
        <v>32</v>
      </c>
      <c r="D55" s="9" t="s">
        <v>33</v>
      </c>
    </row>
    <row r="56" spans="2:6">
      <c r="B56" s="13">
        <v>42737</v>
      </c>
      <c r="C56">
        <v>1</v>
      </c>
      <c r="D56">
        <v>1</v>
      </c>
    </row>
    <row r="57" spans="2:6">
      <c r="B57" s="13">
        <v>42744</v>
      </c>
      <c r="C57">
        <v>2</v>
      </c>
      <c r="D57">
        <v>9</v>
      </c>
    </row>
    <row r="58" spans="2:6">
      <c r="B58" s="13">
        <v>42751</v>
      </c>
      <c r="C58">
        <v>3</v>
      </c>
      <c r="D58">
        <v>10</v>
      </c>
    </row>
    <row r="59" spans="2:6">
      <c r="B59" s="13">
        <v>42758</v>
      </c>
      <c r="C59">
        <v>4</v>
      </c>
      <c r="D59">
        <v>11</v>
      </c>
    </row>
    <row r="60" spans="2:6">
      <c r="B60" s="13">
        <v>42765</v>
      </c>
      <c r="C60">
        <v>5</v>
      </c>
      <c r="D60">
        <v>12</v>
      </c>
    </row>
    <row r="61" spans="2:6">
      <c r="B61" s="13">
        <v>42772</v>
      </c>
      <c r="C61">
        <v>6</v>
      </c>
      <c r="D61">
        <v>13</v>
      </c>
    </row>
    <row r="62" spans="2:6">
      <c r="B62" s="13">
        <v>42779</v>
      </c>
      <c r="C62">
        <v>7</v>
      </c>
      <c r="D62">
        <v>7</v>
      </c>
    </row>
    <row r="63" spans="2:6">
      <c r="B63" s="13">
        <v>42786</v>
      </c>
      <c r="C63">
        <v>8</v>
      </c>
      <c r="D63">
        <v>7</v>
      </c>
    </row>
    <row r="64" spans="2:6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2" spans="2:5">
      <c r="B112" s="9" t="s">
        <v>70</v>
      </c>
      <c r="C112" s="9" t="s">
        <v>32</v>
      </c>
      <c r="D112" s="9" t="s">
        <v>33</v>
      </c>
    </row>
    <row r="113" spans="2:4">
      <c r="B113" s="13">
        <v>42737</v>
      </c>
      <c r="C113">
        <v>1</v>
      </c>
      <c r="D113">
        <v>1</v>
      </c>
    </row>
    <row r="114" spans="2:4">
      <c r="B114" s="13">
        <v>42744</v>
      </c>
      <c r="C114">
        <v>2</v>
      </c>
      <c r="D114">
        <v>10</v>
      </c>
    </row>
    <row r="115" spans="2:4">
      <c r="B115" s="13">
        <v>42751</v>
      </c>
      <c r="C115">
        <v>3</v>
      </c>
      <c r="D115">
        <v>20</v>
      </c>
    </row>
    <row r="116" spans="2:4">
      <c r="B116" s="13">
        <v>42758</v>
      </c>
      <c r="C116">
        <v>4</v>
      </c>
      <c r="D116">
        <v>31</v>
      </c>
    </row>
    <row r="117" spans="2:4">
      <c r="B117" s="13">
        <v>42765</v>
      </c>
      <c r="C117">
        <v>5</v>
      </c>
      <c r="D117">
        <v>43</v>
      </c>
    </row>
    <row r="118" spans="2:4">
      <c r="B118" s="13">
        <v>42772</v>
      </c>
      <c r="C118">
        <v>6</v>
      </c>
      <c r="D118">
        <v>56</v>
      </c>
    </row>
    <row r="119" spans="2:4">
      <c r="B119" s="13">
        <v>42779</v>
      </c>
      <c r="C119">
        <v>7</v>
      </c>
      <c r="D119">
        <v>63</v>
      </c>
    </row>
    <row r="120" spans="2:4">
      <c r="B120" s="13">
        <v>42786</v>
      </c>
      <c r="C120">
        <v>8</v>
      </c>
      <c r="D120">
        <v>70</v>
      </c>
    </row>
    <row r="121" spans="2:4">
      <c r="B121" s="13">
        <v>42793</v>
      </c>
      <c r="C121">
        <v>9</v>
      </c>
      <c r="D121">
        <v>84</v>
      </c>
    </row>
    <row r="122" spans="2:4">
      <c r="B122" s="13">
        <v>42800</v>
      </c>
      <c r="C122">
        <v>10</v>
      </c>
      <c r="D122">
        <v>100</v>
      </c>
    </row>
    <row r="123" spans="2:4">
      <c r="B123" s="13">
        <v>42807</v>
      </c>
      <c r="C123">
        <v>11</v>
      </c>
      <c r="D123">
        <v>114</v>
      </c>
    </row>
    <row r="124" spans="2:4">
      <c r="B124" s="13">
        <v>42814</v>
      </c>
      <c r="C124">
        <v>12</v>
      </c>
      <c r="D124">
        <v>131</v>
      </c>
    </row>
    <row r="125" spans="2:4">
      <c r="B125" s="13">
        <v>42821</v>
      </c>
      <c r="C125">
        <v>13</v>
      </c>
      <c r="D125">
        <v>145</v>
      </c>
    </row>
    <row r="126" spans="2:4">
      <c r="B126" s="13">
        <v>42828</v>
      </c>
      <c r="C126">
        <v>14</v>
      </c>
      <c r="D126">
        <v>154</v>
      </c>
    </row>
    <row r="127" spans="2:4">
      <c r="B127" s="13">
        <v>42835</v>
      </c>
      <c r="C127">
        <v>15</v>
      </c>
      <c r="D127">
        <v>166</v>
      </c>
    </row>
    <row r="128" spans="2:4">
      <c r="B128" s="13">
        <v>42842</v>
      </c>
      <c r="C128">
        <v>16</v>
      </c>
      <c r="D128">
        <v>185</v>
      </c>
    </row>
    <row r="129" spans="2:4">
      <c r="B129" s="13">
        <v>42849</v>
      </c>
      <c r="C129">
        <v>17</v>
      </c>
      <c r="D129">
        <v>189</v>
      </c>
    </row>
    <row r="130" spans="2:4">
      <c r="B130" s="13">
        <v>42856</v>
      </c>
      <c r="C130">
        <v>18</v>
      </c>
      <c r="D130">
        <v>199</v>
      </c>
    </row>
    <row r="131" spans="2:4">
      <c r="B131" s="13">
        <v>42863</v>
      </c>
      <c r="C131">
        <v>19</v>
      </c>
      <c r="D131">
        <v>217</v>
      </c>
    </row>
    <row r="132" spans="2:4">
      <c r="B132" s="13">
        <v>42870</v>
      </c>
      <c r="C132">
        <v>20</v>
      </c>
      <c r="D132">
        <v>233</v>
      </c>
    </row>
    <row r="133" spans="2:4">
      <c r="B133" s="13">
        <v>42877</v>
      </c>
      <c r="C133">
        <v>21</v>
      </c>
      <c r="D133">
        <v>239</v>
      </c>
    </row>
    <row r="134" spans="2:4">
      <c r="B134" s="13">
        <v>42884</v>
      </c>
      <c r="C134">
        <v>22</v>
      </c>
      <c r="D134">
        <v>244</v>
      </c>
    </row>
    <row r="135" spans="2:4">
      <c r="B135" s="13">
        <v>42891</v>
      </c>
      <c r="C135">
        <v>23</v>
      </c>
      <c r="D135">
        <v>260</v>
      </c>
    </row>
    <row r="136" spans="2:4">
      <c r="B136" s="13">
        <v>42898</v>
      </c>
      <c r="C136">
        <v>24</v>
      </c>
      <c r="D136">
        <v>276</v>
      </c>
    </row>
    <row r="137" spans="2:4">
      <c r="B137" s="13">
        <v>42905</v>
      </c>
      <c r="C137">
        <v>25</v>
      </c>
      <c r="D137">
        <v>286</v>
      </c>
    </row>
    <row r="138" spans="2:4">
      <c r="B138" s="13">
        <v>42912</v>
      </c>
      <c r="C138">
        <v>26</v>
      </c>
      <c r="D138">
        <v>299</v>
      </c>
    </row>
    <row r="139" spans="2:4">
      <c r="B139" s="13">
        <v>42919</v>
      </c>
      <c r="C139">
        <v>27</v>
      </c>
      <c r="D139">
        <v>303</v>
      </c>
    </row>
    <row r="140" spans="2:4">
      <c r="B140" s="13">
        <v>42926</v>
      </c>
      <c r="C140">
        <v>28</v>
      </c>
      <c r="D140">
        <v>316</v>
      </c>
    </row>
    <row r="141" spans="2:4">
      <c r="B141" s="13">
        <v>42933</v>
      </c>
      <c r="C141">
        <v>29</v>
      </c>
      <c r="D141">
        <v>322</v>
      </c>
    </row>
    <row r="142" spans="2:4">
      <c r="B142" s="13">
        <v>42940</v>
      </c>
      <c r="C142">
        <v>30</v>
      </c>
      <c r="D142">
        <v>330</v>
      </c>
    </row>
    <row r="143" spans="2:4">
      <c r="B143" s="13">
        <v>42947</v>
      </c>
      <c r="C143">
        <v>31</v>
      </c>
      <c r="D143">
        <v>335</v>
      </c>
    </row>
    <row r="144" spans="2:4">
      <c r="B144" s="13">
        <v>42954</v>
      </c>
      <c r="C144">
        <v>32</v>
      </c>
      <c r="D144">
        <v>348</v>
      </c>
    </row>
    <row r="145" spans="2:4">
      <c r="B145" s="13">
        <v>42961</v>
      </c>
      <c r="C145">
        <v>33</v>
      </c>
      <c r="D145">
        <v>367</v>
      </c>
    </row>
    <row r="146" spans="2:4">
      <c r="B146" s="13">
        <v>42968</v>
      </c>
      <c r="C146">
        <v>34</v>
      </c>
      <c r="D146">
        <v>392</v>
      </c>
    </row>
    <row r="147" spans="2:4">
      <c r="B147" s="13">
        <v>42975</v>
      </c>
      <c r="C147">
        <v>35</v>
      </c>
      <c r="D147">
        <v>402</v>
      </c>
    </row>
    <row r="148" spans="2:4">
      <c r="B148" s="13">
        <v>42982</v>
      </c>
      <c r="C148">
        <v>36</v>
      </c>
      <c r="D148">
        <v>410</v>
      </c>
    </row>
    <row r="149" spans="2:4">
      <c r="B149" s="13">
        <v>42989</v>
      </c>
      <c r="C149">
        <v>37</v>
      </c>
      <c r="D149">
        <v>415</v>
      </c>
    </row>
    <row r="150" spans="2:4">
      <c r="B150" s="13">
        <v>42996</v>
      </c>
      <c r="C150">
        <v>38</v>
      </c>
      <c r="D150">
        <v>438</v>
      </c>
    </row>
    <row r="151" spans="2:4">
      <c r="B151" s="13">
        <v>43003</v>
      </c>
      <c r="C151">
        <v>39</v>
      </c>
      <c r="D151">
        <v>460</v>
      </c>
    </row>
    <row r="152" spans="2:4">
      <c r="B152" s="13">
        <v>43010</v>
      </c>
      <c r="C152">
        <v>40</v>
      </c>
      <c r="D152">
        <v>478</v>
      </c>
    </row>
    <row r="153" spans="2:4">
      <c r="B153" s="13">
        <v>43017</v>
      </c>
      <c r="C153">
        <v>41</v>
      </c>
      <c r="D153">
        <v>486</v>
      </c>
    </row>
    <row r="154" spans="2:4">
      <c r="B154" s="13">
        <v>43024</v>
      </c>
      <c r="C154">
        <v>42</v>
      </c>
      <c r="D154">
        <v>497</v>
      </c>
    </row>
    <row r="155" spans="2:4">
      <c r="B155" s="13">
        <v>43031</v>
      </c>
      <c r="C155">
        <v>43</v>
      </c>
      <c r="D155">
        <v>501</v>
      </c>
    </row>
    <row r="156" spans="2:4">
      <c r="B156" s="13">
        <v>43038</v>
      </c>
      <c r="C156">
        <v>44</v>
      </c>
      <c r="D156">
        <v>506</v>
      </c>
    </row>
    <row r="157" spans="2:4">
      <c r="B157" s="13">
        <v>43045</v>
      </c>
      <c r="C157">
        <v>45</v>
      </c>
      <c r="D157">
        <v>514</v>
      </c>
    </row>
    <row r="158" spans="2:4">
      <c r="B158" s="13">
        <v>43052</v>
      </c>
      <c r="C158">
        <v>46</v>
      </c>
      <c r="D158">
        <v>521</v>
      </c>
    </row>
    <row r="159" spans="2:4">
      <c r="B159" s="13">
        <v>43059</v>
      </c>
      <c r="C159">
        <v>47</v>
      </c>
      <c r="D159">
        <v>531</v>
      </c>
    </row>
    <row r="160" spans="2:4">
      <c r="B160" s="13">
        <v>43066</v>
      </c>
      <c r="C160">
        <v>48</v>
      </c>
      <c r="D160">
        <v>534</v>
      </c>
    </row>
    <row r="161" spans="1:8">
      <c r="B161" s="13">
        <v>43073</v>
      </c>
      <c r="C161">
        <v>49</v>
      </c>
      <c r="D161">
        <v>541</v>
      </c>
    </row>
    <row r="162" spans="1:8">
      <c r="B162" s="13">
        <v>43080</v>
      </c>
      <c r="C162">
        <v>50</v>
      </c>
      <c r="D162">
        <v>546</v>
      </c>
    </row>
    <row r="163" spans="1:8">
      <c r="B163" s="13">
        <v>43087</v>
      </c>
      <c r="C163">
        <v>51</v>
      </c>
      <c r="D163">
        <v>549</v>
      </c>
    </row>
    <row r="164" spans="1:8">
      <c r="A164" t="s">
        <v>104</v>
      </c>
      <c r="B164" s="13">
        <v>43101</v>
      </c>
      <c r="C164">
        <v>52</v>
      </c>
      <c r="D164">
        <v>553</v>
      </c>
    </row>
    <row r="165" spans="1:8">
      <c r="B165" s="13">
        <v>43108</v>
      </c>
      <c r="C165">
        <v>53</v>
      </c>
      <c r="D165">
        <v>566</v>
      </c>
    </row>
    <row r="166" spans="1:8">
      <c r="B166" s="13">
        <v>43115</v>
      </c>
      <c r="C166">
        <v>54</v>
      </c>
      <c r="D166">
        <v>568</v>
      </c>
    </row>
    <row r="167" spans="1:8">
      <c r="B167" s="13">
        <v>43122</v>
      </c>
      <c r="C167">
        <v>55</v>
      </c>
      <c r="D167">
        <v>575</v>
      </c>
    </row>
    <row r="168" spans="1:8">
      <c r="B168" s="13"/>
    </row>
    <row r="169" spans="1:8">
      <c r="B169" s="13"/>
    </row>
    <row r="170" spans="1:8">
      <c r="C170" s="10" t="s">
        <v>60</v>
      </c>
      <c r="D170" s="10"/>
      <c r="E170" s="10"/>
      <c r="F170" s="10"/>
      <c r="G170" s="10"/>
      <c r="H170" s="10"/>
    </row>
    <row r="171" spans="1:8">
      <c r="C171" s="11">
        <f>1/4</f>
        <v>0.25</v>
      </c>
      <c r="D171" t="s">
        <v>52</v>
      </c>
    </row>
    <row r="172" spans="1:8">
      <c r="C172" s="11">
        <f>3/11</f>
        <v>0.27272727272727271</v>
      </c>
      <c r="D172" t="s">
        <v>53</v>
      </c>
    </row>
    <row r="173" spans="1:8">
      <c r="C173" s="11">
        <f>0/14</f>
        <v>0</v>
      </c>
      <c r="D173" t="s">
        <v>54</v>
      </c>
    </row>
    <row r="174" spans="1:8">
      <c r="C174" s="11">
        <f>0/14</f>
        <v>0</v>
      </c>
      <c r="D174" t="s">
        <v>56</v>
      </c>
    </row>
    <row r="175" spans="1:8">
      <c r="C175" s="11">
        <f>0/5</f>
        <v>0</v>
      </c>
      <c r="D175" t="s">
        <v>57</v>
      </c>
    </row>
    <row r="176" spans="1:8">
      <c r="C176" s="11">
        <f>0/8</f>
        <v>0</v>
      </c>
      <c r="D176" t="s">
        <v>58</v>
      </c>
    </row>
    <row r="178" spans="3:4">
      <c r="C178" s="10" t="s">
        <v>102</v>
      </c>
    </row>
    <row r="179" spans="3:4">
      <c r="C179" s="11">
        <f>1/6</f>
        <v>0.16666666666666666</v>
      </c>
      <c r="D179" t="s">
        <v>52</v>
      </c>
    </row>
    <row r="180" spans="3:4">
      <c r="C180" s="11">
        <f>3/6</f>
        <v>0.5</v>
      </c>
      <c r="D180" t="s">
        <v>53</v>
      </c>
    </row>
    <row r="181" spans="3:4">
      <c r="C181" s="11">
        <f>0/6</f>
        <v>0</v>
      </c>
      <c r="D181" t="s">
        <v>54</v>
      </c>
    </row>
    <row r="182" spans="3:4">
      <c r="C182" s="11">
        <f>0/6</f>
        <v>0</v>
      </c>
      <c r="D182" t="s">
        <v>56</v>
      </c>
    </row>
    <row r="183" spans="3:4">
      <c r="C183" s="11">
        <f>0/6</f>
        <v>0</v>
      </c>
      <c r="D183" t="s">
        <v>57</v>
      </c>
    </row>
    <row r="184" spans="3:4">
      <c r="C184" s="11">
        <f>0/6</f>
        <v>0</v>
      </c>
      <c r="D184" t="s">
        <v>58</v>
      </c>
    </row>
    <row r="185" spans="3:4">
      <c r="C185" s="11">
        <f>2/6</f>
        <v>0.33333333333333331</v>
      </c>
      <c r="D185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J188"/>
  <sheetViews>
    <sheetView workbookViewId="0">
      <selection activeCell="I15" sqref="I15"/>
    </sheetView>
  </sheetViews>
  <sheetFormatPr defaultRowHeight="15"/>
  <cols>
    <col min="2" max="2" width="17.85546875" customWidth="1"/>
    <col min="3" max="3" width="23.42578125" customWidth="1"/>
    <col min="5" max="5" width="22.28515625" customWidth="1"/>
    <col min="7" max="7" width="16.28515625" customWidth="1"/>
    <col min="9" max="9" width="35.7109375" customWidth="1"/>
    <col min="10" max="10" width="11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550</v>
      </c>
      <c r="D3" s="1">
        <v>8</v>
      </c>
      <c r="E3" s="1">
        <v>34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9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541</v>
      </c>
      <c r="D6" s="1">
        <f>D3+D4-D5</f>
        <v>8</v>
      </c>
      <c r="E6" s="1">
        <f>E3+E4-E5</f>
        <v>33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315</v>
      </c>
      <c r="D10" s="1">
        <v>3</v>
      </c>
      <c r="E10" s="1">
        <v>231</v>
      </c>
      <c r="F10" s="2">
        <v>0</v>
      </c>
      <c r="G10" s="1">
        <v>166</v>
      </c>
      <c r="H10" s="1">
        <v>2</v>
      </c>
    </row>
    <row r="11" spans="2:10">
      <c r="B11" s="1" t="s">
        <v>31</v>
      </c>
      <c r="C11" s="1">
        <v>23</v>
      </c>
      <c r="D11" s="1">
        <v>2</v>
      </c>
      <c r="E11" s="1">
        <v>107</v>
      </c>
      <c r="F11" s="2">
        <v>5</v>
      </c>
      <c r="G11" s="1">
        <v>25</v>
      </c>
      <c r="H11" s="1">
        <v>0</v>
      </c>
    </row>
    <row r="12" spans="2:10">
      <c r="B12" s="1" t="s">
        <v>8</v>
      </c>
      <c r="C12" s="1">
        <f t="shared" ref="C12:H12" si="0">C10+C11</f>
        <v>338</v>
      </c>
      <c r="D12" s="1">
        <f t="shared" si="0"/>
        <v>5</v>
      </c>
      <c r="E12" s="1">
        <f t="shared" si="0"/>
        <v>338</v>
      </c>
      <c r="F12" s="2">
        <f t="shared" si="0"/>
        <v>5</v>
      </c>
      <c r="G12" s="1">
        <f t="shared" si="0"/>
        <v>191</v>
      </c>
      <c r="H12" s="1">
        <f t="shared" si="0"/>
        <v>2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113</v>
      </c>
      <c r="D16" s="5">
        <v>2</v>
      </c>
      <c r="E16" s="5">
        <v>58</v>
      </c>
      <c r="F16" s="3">
        <v>2</v>
      </c>
      <c r="G16" s="1">
        <v>49</v>
      </c>
      <c r="H16" s="1">
        <v>6</v>
      </c>
      <c r="I16" s="16" t="s">
        <v>86</v>
      </c>
      <c r="J16" s="18">
        <v>315</v>
      </c>
    </row>
    <row r="17" spans="2:10">
      <c r="B17" s="1" t="s">
        <v>89</v>
      </c>
      <c r="C17" s="1">
        <v>97</v>
      </c>
      <c r="D17" s="1"/>
      <c r="E17" s="1">
        <v>58</v>
      </c>
      <c r="F17" s="2"/>
      <c r="G17" s="1">
        <v>49</v>
      </c>
      <c r="H17" s="1"/>
      <c r="I17" s="25" t="s">
        <v>87</v>
      </c>
      <c r="J17" s="26">
        <v>231</v>
      </c>
    </row>
    <row r="18" spans="2:10">
      <c r="I18" s="22" t="s">
        <v>108</v>
      </c>
      <c r="J18" s="18">
        <v>166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171</v>
      </c>
    </row>
    <row r="20" spans="2:10">
      <c r="B20" s="1" t="s">
        <v>74</v>
      </c>
      <c r="C20" s="1">
        <v>5</v>
      </c>
      <c r="D20" s="1">
        <v>2</v>
      </c>
      <c r="I20" s="16" t="s">
        <v>105</v>
      </c>
      <c r="J20" s="24">
        <v>49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159</v>
      </c>
    </row>
    <row r="22" spans="2:10">
      <c r="B22" s="1" t="s">
        <v>76</v>
      </c>
      <c r="C22" s="1">
        <v>10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2</v>
      </c>
      <c r="D23" s="1">
        <v>1</v>
      </c>
      <c r="I23" s="27" t="s">
        <v>90</v>
      </c>
      <c r="J23" s="26">
        <v>155</v>
      </c>
    </row>
    <row r="24" spans="2:10">
      <c r="I24" s="16" t="s">
        <v>91</v>
      </c>
      <c r="J24" s="18">
        <v>87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1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30</v>
      </c>
      <c r="D29" s="1">
        <v>0</v>
      </c>
      <c r="E29" s="1">
        <v>27</v>
      </c>
      <c r="F29" s="1">
        <v>0</v>
      </c>
      <c r="G29" t="s">
        <v>106</v>
      </c>
    </row>
    <row r="30" spans="2:10">
      <c r="B30" s="1" t="s">
        <v>7</v>
      </c>
      <c r="C30" s="1">
        <v>26</v>
      </c>
      <c r="D30" s="1">
        <v>2</v>
      </c>
      <c r="E30" s="1">
        <v>3</v>
      </c>
      <c r="F30" s="1">
        <v>0</v>
      </c>
    </row>
    <row r="31" spans="2:10">
      <c r="B31" s="1" t="s">
        <v>8</v>
      </c>
      <c r="C31" s="1">
        <f>C29+C30</f>
        <v>56</v>
      </c>
      <c r="D31" s="1">
        <f>D29+D30</f>
        <v>2</v>
      </c>
      <c r="E31" s="1">
        <f>E29+E30</f>
        <v>30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57</v>
      </c>
      <c r="D35" s="1">
        <v>1</v>
      </c>
      <c r="E35" s="1">
        <v>43</v>
      </c>
      <c r="F35" s="1">
        <v>1</v>
      </c>
    </row>
    <row r="36" spans="2:6">
      <c r="B36" s="1" t="s">
        <v>7</v>
      </c>
      <c r="C36" s="1">
        <v>25</v>
      </c>
      <c r="D36" s="1">
        <v>0</v>
      </c>
      <c r="E36" s="1">
        <v>12</v>
      </c>
      <c r="F36" s="1">
        <v>0</v>
      </c>
    </row>
    <row r="37" spans="2:6">
      <c r="B37" s="1" t="s">
        <v>8</v>
      </c>
      <c r="C37" s="1">
        <f>C35+C36</f>
        <v>82</v>
      </c>
      <c r="D37" s="1">
        <f>D35+D36</f>
        <v>1</v>
      </c>
      <c r="E37" s="1">
        <f>E35+E36</f>
        <v>55</v>
      </c>
      <c r="F37" s="1">
        <f>F35+F36</f>
        <v>1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179</v>
      </c>
      <c r="E42" s="1">
        <v>5</v>
      </c>
    </row>
    <row r="43" spans="2:6">
      <c r="C43" s="1" t="s">
        <v>26</v>
      </c>
      <c r="D43" s="1">
        <v>37</v>
      </c>
      <c r="E43" s="1">
        <v>1</v>
      </c>
    </row>
    <row r="44" spans="2:6">
      <c r="C44" s="1" t="s">
        <v>18</v>
      </c>
      <c r="D44" s="1">
        <v>17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295</v>
      </c>
      <c r="E46" s="1">
        <v>1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1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6</v>
      </c>
      <c r="E51" s="1">
        <v>0</v>
      </c>
    </row>
    <row r="52" spans="2:5">
      <c r="C52" s="1" t="s">
        <v>8</v>
      </c>
      <c r="D52" s="1">
        <f>SUM(D42,D43,D44,D45,D46,D47,D48,D49,D50,D51)</f>
        <v>546</v>
      </c>
      <c r="E52" s="1">
        <f>E42+E43+E44+E45+E46+E47+E48+E49+E50+E51</f>
        <v>8</v>
      </c>
    </row>
    <row r="55" spans="2:5">
      <c r="B55" s="9" t="s">
        <v>70</v>
      </c>
      <c r="C55" s="9" t="s">
        <v>32</v>
      </c>
      <c r="D55" s="9" t="s">
        <v>33</v>
      </c>
    </row>
    <row r="56" spans="2:5">
      <c r="B56" s="13">
        <v>42737</v>
      </c>
      <c r="C56">
        <v>1</v>
      </c>
      <c r="D56">
        <v>1</v>
      </c>
    </row>
    <row r="57" spans="2:5">
      <c r="B57" s="13">
        <v>42744</v>
      </c>
      <c r="C57">
        <v>2</v>
      </c>
      <c r="D57">
        <v>9</v>
      </c>
    </row>
    <row r="58" spans="2:5">
      <c r="B58" s="13">
        <v>42751</v>
      </c>
      <c r="C58">
        <v>3</v>
      </c>
      <c r="D58">
        <v>10</v>
      </c>
    </row>
    <row r="59" spans="2:5">
      <c r="B59" s="13">
        <v>42758</v>
      </c>
      <c r="C59">
        <v>4</v>
      </c>
      <c r="D59">
        <v>11</v>
      </c>
    </row>
    <row r="60" spans="2:5">
      <c r="B60" s="13">
        <v>42765</v>
      </c>
      <c r="C60">
        <v>5</v>
      </c>
      <c r="D60">
        <v>12</v>
      </c>
    </row>
    <row r="61" spans="2:5">
      <c r="B61" s="13">
        <v>42772</v>
      </c>
      <c r="C61">
        <v>6</v>
      </c>
      <c r="D61">
        <v>13</v>
      </c>
    </row>
    <row r="62" spans="2:5">
      <c r="B62" s="13">
        <v>42779</v>
      </c>
      <c r="C62">
        <v>7</v>
      </c>
      <c r="D62">
        <v>7</v>
      </c>
    </row>
    <row r="63" spans="2:5">
      <c r="B63" s="13">
        <v>42786</v>
      </c>
      <c r="C63">
        <v>8</v>
      </c>
      <c r="D63">
        <v>7</v>
      </c>
    </row>
    <row r="64" spans="2:5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1" spans="2:5">
      <c r="B111" s="13">
        <v>43129</v>
      </c>
      <c r="C111">
        <v>56</v>
      </c>
      <c r="D111">
        <v>8</v>
      </c>
    </row>
    <row r="112" spans="2:5">
      <c r="B112" s="13"/>
    </row>
    <row r="114" spans="2:4">
      <c r="B114" s="9" t="s">
        <v>70</v>
      </c>
      <c r="C114" s="9" t="s">
        <v>32</v>
      </c>
      <c r="D114" s="9" t="s">
        <v>33</v>
      </c>
    </row>
    <row r="115" spans="2:4">
      <c r="B115" s="13">
        <v>42737</v>
      </c>
      <c r="C115">
        <v>1</v>
      </c>
      <c r="D115">
        <v>1</v>
      </c>
    </row>
    <row r="116" spans="2:4">
      <c r="B116" s="13">
        <v>42744</v>
      </c>
      <c r="C116">
        <v>2</v>
      </c>
      <c r="D116">
        <v>10</v>
      </c>
    </row>
    <row r="117" spans="2:4">
      <c r="B117" s="13">
        <v>42751</v>
      </c>
      <c r="C117">
        <v>3</v>
      </c>
      <c r="D117">
        <v>20</v>
      </c>
    </row>
    <row r="118" spans="2:4">
      <c r="B118" s="13">
        <v>42758</v>
      </c>
      <c r="C118">
        <v>4</v>
      </c>
      <c r="D118">
        <v>31</v>
      </c>
    </row>
    <row r="119" spans="2:4">
      <c r="B119" s="13">
        <v>42765</v>
      </c>
      <c r="C119">
        <v>5</v>
      </c>
      <c r="D119">
        <v>43</v>
      </c>
    </row>
    <row r="120" spans="2:4">
      <c r="B120" s="13">
        <v>42772</v>
      </c>
      <c r="C120">
        <v>6</v>
      </c>
      <c r="D120">
        <v>56</v>
      </c>
    </row>
    <row r="121" spans="2:4">
      <c r="B121" s="13">
        <v>42779</v>
      </c>
      <c r="C121">
        <v>7</v>
      </c>
      <c r="D121">
        <v>63</v>
      </c>
    </row>
    <row r="122" spans="2:4">
      <c r="B122" s="13">
        <v>42786</v>
      </c>
      <c r="C122">
        <v>8</v>
      </c>
      <c r="D122">
        <v>70</v>
      </c>
    </row>
    <row r="123" spans="2:4">
      <c r="B123" s="13">
        <v>42793</v>
      </c>
      <c r="C123">
        <v>9</v>
      </c>
      <c r="D123">
        <v>84</v>
      </c>
    </row>
    <row r="124" spans="2:4">
      <c r="B124" s="13">
        <v>42800</v>
      </c>
      <c r="C124">
        <v>10</v>
      </c>
      <c r="D124">
        <v>100</v>
      </c>
    </row>
    <row r="125" spans="2:4">
      <c r="B125" s="13">
        <v>42807</v>
      </c>
      <c r="C125">
        <v>11</v>
      </c>
      <c r="D125">
        <v>114</v>
      </c>
    </row>
    <row r="126" spans="2:4">
      <c r="B126" s="13">
        <v>42814</v>
      </c>
      <c r="C126">
        <v>12</v>
      </c>
      <c r="D126">
        <v>131</v>
      </c>
    </row>
    <row r="127" spans="2:4">
      <c r="B127" s="13">
        <v>42821</v>
      </c>
      <c r="C127">
        <v>13</v>
      </c>
      <c r="D127">
        <v>145</v>
      </c>
    </row>
    <row r="128" spans="2:4">
      <c r="B128" s="13">
        <v>42828</v>
      </c>
      <c r="C128">
        <v>14</v>
      </c>
      <c r="D128">
        <v>154</v>
      </c>
    </row>
    <row r="129" spans="2:4">
      <c r="B129" s="13">
        <v>42835</v>
      </c>
      <c r="C129">
        <v>15</v>
      </c>
      <c r="D129">
        <v>166</v>
      </c>
    </row>
    <row r="130" spans="2:4">
      <c r="B130" s="13">
        <v>42842</v>
      </c>
      <c r="C130">
        <v>16</v>
      </c>
      <c r="D130">
        <v>185</v>
      </c>
    </row>
    <row r="131" spans="2:4">
      <c r="B131" s="13">
        <v>42849</v>
      </c>
      <c r="C131">
        <v>17</v>
      </c>
      <c r="D131">
        <v>189</v>
      </c>
    </row>
    <row r="132" spans="2:4">
      <c r="B132" s="13">
        <v>42856</v>
      </c>
      <c r="C132">
        <v>18</v>
      </c>
      <c r="D132">
        <v>199</v>
      </c>
    </row>
    <row r="133" spans="2:4">
      <c r="B133" s="13">
        <v>42863</v>
      </c>
      <c r="C133">
        <v>19</v>
      </c>
      <c r="D133">
        <v>217</v>
      </c>
    </row>
    <row r="134" spans="2:4">
      <c r="B134" s="13">
        <v>42870</v>
      </c>
      <c r="C134">
        <v>20</v>
      </c>
      <c r="D134">
        <v>233</v>
      </c>
    </row>
    <row r="135" spans="2:4">
      <c r="B135" s="13">
        <v>42877</v>
      </c>
      <c r="C135">
        <v>21</v>
      </c>
      <c r="D135">
        <v>239</v>
      </c>
    </row>
    <row r="136" spans="2:4">
      <c r="B136" s="13">
        <v>42884</v>
      </c>
      <c r="C136">
        <v>22</v>
      </c>
      <c r="D136">
        <v>244</v>
      </c>
    </row>
    <row r="137" spans="2:4">
      <c r="B137" s="13">
        <v>42891</v>
      </c>
      <c r="C137">
        <v>23</v>
      </c>
      <c r="D137">
        <v>260</v>
      </c>
    </row>
    <row r="138" spans="2:4">
      <c r="B138" s="13">
        <v>42898</v>
      </c>
      <c r="C138">
        <v>24</v>
      </c>
      <c r="D138">
        <v>276</v>
      </c>
    </row>
    <row r="139" spans="2:4">
      <c r="B139" s="13">
        <v>42905</v>
      </c>
      <c r="C139">
        <v>25</v>
      </c>
      <c r="D139">
        <v>286</v>
      </c>
    </row>
    <row r="140" spans="2:4">
      <c r="B140" s="13">
        <v>42912</v>
      </c>
      <c r="C140">
        <v>26</v>
      </c>
      <c r="D140">
        <v>299</v>
      </c>
    </row>
    <row r="141" spans="2:4">
      <c r="B141" s="13">
        <v>42919</v>
      </c>
      <c r="C141">
        <v>27</v>
      </c>
      <c r="D141">
        <v>303</v>
      </c>
    </row>
    <row r="142" spans="2:4">
      <c r="B142" s="13">
        <v>42926</v>
      </c>
      <c r="C142">
        <v>28</v>
      </c>
      <c r="D142">
        <v>316</v>
      </c>
    </row>
    <row r="143" spans="2:4">
      <c r="B143" s="13">
        <v>42933</v>
      </c>
      <c r="C143">
        <v>29</v>
      </c>
      <c r="D143">
        <v>322</v>
      </c>
    </row>
    <row r="144" spans="2:4">
      <c r="B144" s="13">
        <v>42940</v>
      </c>
      <c r="C144">
        <v>30</v>
      </c>
      <c r="D144">
        <v>330</v>
      </c>
    </row>
    <row r="145" spans="2:4">
      <c r="B145" s="13">
        <v>42947</v>
      </c>
      <c r="C145">
        <v>31</v>
      </c>
      <c r="D145">
        <v>335</v>
      </c>
    </row>
    <row r="146" spans="2:4">
      <c r="B146" s="13">
        <v>42954</v>
      </c>
      <c r="C146">
        <v>32</v>
      </c>
      <c r="D146">
        <v>348</v>
      </c>
    </row>
    <row r="147" spans="2:4">
      <c r="B147" s="13">
        <v>42961</v>
      </c>
      <c r="C147">
        <v>33</v>
      </c>
      <c r="D147">
        <v>367</v>
      </c>
    </row>
    <row r="148" spans="2:4">
      <c r="B148" s="13">
        <v>42968</v>
      </c>
      <c r="C148">
        <v>34</v>
      </c>
      <c r="D148">
        <v>392</v>
      </c>
    </row>
    <row r="149" spans="2:4">
      <c r="B149" s="13">
        <v>42975</v>
      </c>
      <c r="C149">
        <v>35</v>
      </c>
      <c r="D149">
        <v>402</v>
      </c>
    </row>
    <row r="150" spans="2:4">
      <c r="B150" s="13">
        <v>42982</v>
      </c>
      <c r="C150">
        <v>36</v>
      </c>
      <c r="D150">
        <v>410</v>
      </c>
    </row>
    <row r="151" spans="2:4">
      <c r="B151" s="13">
        <v>42989</v>
      </c>
      <c r="C151">
        <v>37</v>
      </c>
      <c r="D151">
        <v>415</v>
      </c>
    </row>
    <row r="152" spans="2:4">
      <c r="B152" s="13">
        <v>42996</v>
      </c>
      <c r="C152">
        <v>38</v>
      </c>
      <c r="D152">
        <v>438</v>
      </c>
    </row>
    <row r="153" spans="2:4">
      <c r="B153" s="13">
        <v>43003</v>
      </c>
      <c r="C153">
        <v>39</v>
      </c>
      <c r="D153">
        <v>460</v>
      </c>
    </row>
    <row r="154" spans="2:4">
      <c r="B154" s="13">
        <v>43010</v>
      </c>
      <c r="C154">
        <v>40</v>
      </c>
      <c r="D154">
        <v>478</v>
      </c>
    </row>
    <row r="155" spans="2:4">
      <c r="B155" s="13">
        <v>43017</v>
      </c>
      <c r="C155">
        <v>41</v>
      </c>
      <c r="D155">
        <v>486</v>
      </c>
    </row>
    <row r="156" spans="2:4">
      <c r="B156" s="13">
        <v>43024</v>
      </c>
      <c r="C156">
        <v>42</v>
      </c>
      <c r="D156">
        <v>497</v>
      </c>
    </row>
    <row r="157" spans="2:4">
      <c r="B157" s="13">
        <v>43031</v>
      </c>
      <c r="C157">
        <v>43</v>
      </c>
      <c r="D157">
        <v>501</v>
      </c>
    </row>
    <row r="158" spans="2:4">
      <c r="B158" s="13">
        <v>43038</v>
      </c>
      <c r="C158">
        <v>44</v>
      </c>
      <c r="D158">
        <v>506</v>
      </c>
    </row>
    <row r="159" spans="2:4">
      <c r="B159" s="13">
        <v>43045</v>
      </c>
      <c r="C159">
        <v>45</v>
      </c>
      <c r="D159">
        <v>514</v>
      </c>
    </row>
    <row r="160" spans="2:4">
      <c r="B160" s="13">
        <v>43052</v>
      </c>
      <c r="C160">
        <v>46</v>
      </c>
      <c r="D160">
        <v>521</v>
      </c>
    </row>
    <row r="161" spans="1:8">
      <c r="B161" s="13">
        <v>43059</v>
      </c>
      <c r="C161">
        <v>47</v>
      </c>
      <c r="D161">
        <v>531</v>
      </c>
    </row>
    <row r="162" spans="1:8">
      <c r="B162" s="13">
        <v>43066</v>
      </c>
      <c r="C162">
        <v>48</v>
      </c>
      <c r="D162">
        <v>534</v>
      </c>
    </row>
    <row r="163" spans="1:8">
      <c r="B163" s="13">
        <v>43073</v>
      </c>
      <c r="C163">
        <v>49</v>
      </c>
      <c r="D163">
        <v>541</v>
      </c>
    </row>
    <row r="164" spans="1:8">
      <c r="B164" s="13">
        <v>43080</v>
      </c>
      <c r="C164">
        <v>50</v>
      </c>
      <c r="D164">
        <v>546</v>
      </c>
    </row>
    <row r="165" spans="1:8">
      <c r="B165" s="13">
        <v>43087</v>
      </c>
      <c r="C165">
        <v>51</v>
      </c>
      <c r="D165">
        <v>549</v>
      </c>
    </row>
    <row r="166" spans="1:8">
      <c r="B166" s="13">
        <v>43101</v>
      </c>
      <c r="C166">
        <v>52</v>
      </c>
      <c r="D166">
        <v>553</v>
      </c>
    </row>
    <row r="167" spans="1:8">
      <c r="B167" s="13">
        <v>43108</v>
      </c>
      <c r="C167">
        <v>53</v>
      </c>
      <c r="D167">
        <v>566</v>
      </c>
    </row>
    <row r="168" spans="1:8">
      <c r="B168" s="13">
        <v>43115</v>
      </c>
      <c r="C168">
        <v>54</v>
      </c>
      <c r="D168">
        <v>568</v>
      </c>
    </row>
    <row r="169" spans="1:8">
      <c r="B169" s="13">
        <v>43122</v>
      </c>
      <c r="C169">
        <v>55</v>
      </c>
      <c r="D169">
        <v>575</v>
      </c>
    </row>
    <row r="170" spans="1:8">
      <c r="A170" t="s">
        <v>109</v>
      </c>
      <c r="B170" s="13">
        <v>43129</v>
      </c>
      <c r="C170">
        <v>56</v>
      </c>
      <c r="D170">
        <v>574</v>
      </c>
    </row>
    <row r="171" spans="1:8">
      <c r="B171" s="13"/>
    </row>
    <row r="172" spans="1:8">
      <c r="B172" s="13"/>
    </row>
    <row r="173" spans="1:8">
      <c r="C173" s="10" t="s">
        <v>60</v>
      </c>
      <c r="D173" s="10"/>
      <c r="E173" s="10"/>
      <c r="F173" s="10"/>
      <c r="G173" s="10"/>
      <c r="H173" s="10"/>
    </row>
    <row r="174" spans="1:8">
      <c r="C174" s="11" t="s">
        <v>6</v>
      </c>
      <c r="D174" t="s">
        <v>52</v>
      </c>
      <c r="E174" t="s">
        <v>96</v>
      </c>
    </row>
    <row r="175" spans="1:8">
      <c r="C175" s="11">
        <f>0/18</f>
        <v>0</v>
      </c>
      <c r="D175" t="s">
        <v>53</v>
      </c>
    </row>
    <row r="176" spans="1:8">
      <c r="C176" s="11">
        <f>0/14</f>
        <v>0</v>
      </c>
      <c r="D176" t="s">
        <v>54</v>
      </c>
    </row>
    <row r="177" spans="3:5">
      <c r="C177" s="11">
        <f>0/12</f>
        <v>0</v>
      </c>
      <c r="D177" t="s">
        <v>56</v>
      </c>
    </row>
    <row r="178" spans="3:5">
      <c r="C178" s="11">
        <f>1/7</f>
        <v>0.14285714285714285</v>
      </c>
      <c r="D178" t="s">
        <v>57</v>
      </c>
    </row>
    <row r="179" spans="3:5">
      <c r="C179" s="11">
        <f>0/2</f>
        <v>0</v>
      </c>
      <c r="D179" t="s">
        <v>58</v>
      </c>
    </row>
    <row r="181" spans="3:5">
      <c r="C181" s="10" t="s">
        <v>102</v>
      </c>
    </row>
    <row r="182" spans="3:5">
      <c r="C182" s="11" t="s">
        <v>6</v>
      </c>
      <c r="D182" t="s">
        <v>52</v>
      </c>
      <c r="E182" t="s">
        <v>96</v>
      </c>
    </row>
    <row r="183" spans="3:5">
      <c r="C183" s="11">
        <f>0/8</f>
        <v>0</v>
      </c>
      <c r="D183" t="s">
        <v>53</v>
      </c>
    </row>
    <row r="184" spans="3:5">
      <c r="C184" s="11">
        <f>0/8</f>
        <v>0</v>
      </c>
      <c r="D184" t="s">
        <v>54</v>
      </c>
    </row>
    <row r="185" spans="3:5">
      <c r="C185" s="11">
        <f>0/8</f>
        <v>0</v>
      </c>
      <c r="D185" t="s">
        <v>56</v>
      </c>
    </row>
    <row r="186" spans="3:5">
      <c r="C186" s="11">
        <f>1/8</f>
        <v>0.125</v>
      </c>
      <c r="D186" t="s">
        <v>57</v>
      </c>
    </row>
    <row r="187" spans="3:5">
      <c r="C187" s="11">
        <f>0/8</f>
        <v>0</v>
      </c>
      <c r="D187" t="s">
        <v>58</v>
      </c>
    </row>
    <row r="188" spans="3:5">
      <c r="C188" s="11">
        <f>7/8</f>
        <v>0.875</v>
      </c>
      <c r="D188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J190"/>
  <sheetViews>
    <sheetView workbookViewId="0">
      <selection activeCell="A192" sqref="A1:M192"/>
    </sheetView>
  </sheetViews>
  <sheetFormatPr defaultRowHeight="15"/>
  <cols>
    <col min="2" max="2" width="16.85546875" customWidth="1"/>
    <col min="3" max="3" width="22.28515625" customWidth="1"/>
    <col min="5" max="5" width="22" customWidth="1"/>
    <col min="7" max="7" width="16" customWidth="1"/>
    <col min="9" max="9" width="36.5703125" customWidth="1"/>
    <col min="10" max="10" width="10.42578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554</v>
      </c>
      <c r="D3" s="1">
        <v>4</v>
      </c>
      <c r="E3" s="1">
        <v>35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10</v>
      </c>
      <c r="D5" s="1">
        <v>1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544</v>
      </c>
      <c r="D6" s="1">
        <f>D3+D4-D5</f>
        <v>3</v>
      </c>
      <c r="E6" s="1">
        <f>E3+E4-E5</f>
        <v>34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319</v>
      </c>
      <c r="D10" s="1">
        <v>4</v>
      </c>
      <c r="E10" s="1">
        <v>231</v>
      </c>
      <c r="F10" s="2">
        <v>0</v>
      </c>
      <c r="G10" s="1">
        <v>170</v>
      </c>
      <c r="H10" s="1">
        <v>4</v>
      </c>
    </row>
    <row r="11" spans="2:10">
      <c r="B11" s="1" t="s">
        <v>31</v>
      </c>
      <c r="C11" s="1">
        <v>22</v>
      </c>
      <c r="D11" s="1">
        <v>-1</v>
      </c>
      <c r="E11" s="1">
        <v>110</v>
      </c>
      <c r="F11" s="2">
        <v>3</v>
      </c>
      <c r="G11" s="1">
        <v>25</v>
      </c>
      <c r="H11" s="1">
        <v>0</v>
      </c>
    </row>
    <row r="12" spans="2:10">
      <c r="B12" s="1" t="s">
        <v>8</v>
      </c>
      <c r="C12" s="1">
        <f t="shared" ref="C12:H12" si="0">C10+C11</f>
        <v>341</v>
      </c>
      <c r="D12" s="1">
        <f t="shared" si="0"/>
        <v>3</v>
      </c>
      <c r="E12" s="1">
        <f t="shared" si="0"/>
        <v>341</v>
      </c>
      <c r="F12" s="2">
        <f t="shared" si="0"/>
        <v>3</v>
      </c>
      <c r="G12" s="1">
        <f t="shared" si="0"/>
        <v>195</v>
      </c>
      <c r="H12" s="1">
        <f t="shared" si="0"/>
        <v>4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109</v>
      </c>
      <c r="D16" s="5">
        <v>1</v>
      </c>
      <c r="E16" s="5">
        <v>54</v>
      </c>
      <c r="F16" s="3">
        <v>0</v>
      </c>
      <c r="G16" s="1">
        <v>60</v>
      </c>
      <c r="H16" s="1">
        <v>6</v>
      </c>
      <c r="I16" s="16" t="s">
        <v>86</v>
      </c>
      <c r="J16" s="18">
        <v>319</v>
      </c>
    </row>
    <row r="17" spans="2:10">
      <c r="B17" s="1" t="s">
        <v>89</v>
      </c>
      <c r="C17" s="1">
        <v>103</v>
      </c>
      <c r="D17" s="1"/>
      <c r="E17" s="1">
        <v>54</v>
      </c>
      <c r="F17" s="2"/>
      <c r="G17" s="1">
        <v>60</v>
      </c>
      <c r="H17" s="1"/>
      <c r="I17" s="25" t="s">
        <v>87</v>
      </c>
      <c r="J17" s="26">
        <v>231</v>
      </c>
    </row>
    <row r="18" spans="2:10">
      <c r="I18" s="22" t="s">
        <v>108</v>
      </c>
      <c r="J18" s="18">
        <v>170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163</v>
      </c>
    </row>
    <row r="20" spans="2:10">
      <c r="B20" s="1" t="s">
        <v>74</v>
      </c>
      <c r="C20" s="1">
        <v>6</v>
      </c>
      <c r="D20" s="1">
        <v>0</v>
      </c>
      <c r="I20" s="16" t="s">
        <v>105</v>
      </c>
      <c r="J20" s="24">
        <v>60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159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2</v>
      </c>
      <c r="D23" s="1">
        <v>0</v>
      </c>
      <c r="I23" s="27" t="s">
        <v>90</v>
      </c>
      <c r="J23" s="26">
        <v>155</v>
      </c>
    </row>
    <row r="24" spans="2:10">
      <c r="I24" s="16" t="s">
        <v>91</v>
      </c>
      <c r="J24" s="18">
        <v>90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32</v>
      </c>
      <c r="D29" s="1">
        <v>2</v>
      </c>
      <c r="E29" s="1">
        <v>29</v>
      </c>
      <c r="F29" s="1">
        <v>0</v>
      </c>
      <c r="G29" t="s">
        <v>106</v>
      </c>
    </row>
    <row r="30" spans="2:10">
      <c r="B30" s="1" t="s">
        <v>7</v>
      </c>
      <c r="C30" s="1">
        <v>22</v>
      </c>
      <c r="D30" s="1">
        <v>0</v>
      </c>
      <c r="E30" s="1">
        <v>3</v>
      </c>
      <c r="F30" s="1">
        <v>0</v>
      </c>
    </row>
    <row r="31" spans="2:10">
      <c r="B31" s="1" t="s">
        <v>8</v>
      </c>
      <c r="C31" s="1">
        <f>C29+C30</f>
        <v>54</v>
      </c>
      <c r="D31" s="1">
        <f>D29+D30</f>
        <v>2</v>
      </c>
      <c r="E31" s="1">
        <f>E29+E30</f>
        <v>32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58</v>
      </c>
      <c r="D35" s="1">
        <v>0</v>
      </c>
      <c r="E35" s="1">
        <v>47</v>
      </c>
      <c r="F35" s="1">
        <v>0</v>
      </c>
    </row>
    <row r="36" spans="2:6">
      <c r="B36" s="1" t="s">
        <v>7</v>
      </c>
      <c r="C36" s="1">
        <v>26</v>
      </c>
      <c r="D36" s="1">
        <v>0</v>
      </c>
      <c r="E36" s="1">
        <v>12</v>
      </c>
      <c r="F36" s="1">
        <v>0</v>
      </c>
    </row>
    <row r="37" spans="2:6">
      <c r="B37" s="1" t="s">
        <v>8</v>
      </c>
      <c r="C37" s="1">
        <f>C35+C36</f>
        <v>84</v>
      </c>
      <c r="D37" s="1">
        <f>D35+D36</f>
        <v>0</v>
      </c>
      <c r="E37" s="1">
        <f>E35+E36</f>
        <v>59</v>
      </c>
      <c r="F37" s="1">
        <f>F35+F36</f>
        <v>0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182</v>
      </c>
      <c r="E42" s="1">
        <v>3</v>
      </c>
    </row>
    <row r="43" spans="2:6">
      <c r="C43" s="1" t="s">
        <v>26</v>
      </c>
      <c r="D43" s="1">
        <v>37</v>
      </c>
      <c r="E43" s="1">
        <v>0</v>
      </c>
    </row>
    <row r="44" spans="2:6">
      <c r="C44" s="1" t="s">
        <v>18</v>
      </c>
      <c r="D44" s="1">
        <v>17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296</v>
      </c>
      <c r="E46" s="1">
        <v>1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0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6</v>
      </c>
      <c r="E51" s="1">
        <v>0</v>
      </c>
    </row>
    <row r="52" spans="2:5">
      <c r="C52" s="1" t="s">
        <v>8</v>
      </c>
      <c r="D52" s="1">
        <f>SUM(D42,D43,D44,D45,D46,D47,D48,D49,D50,D51)</f>
        <v>550</v>
      </c>
      <c r="E52" s="1">
        <f>E42+E43+E44+E45+E46+E47+E48+E49+E50+E51</f>
        <v>4</v>
      </c>
    </row>
    <row r="55" spans="2:5">
      <c r="B55" s="9" t="s">
        <v>70</v>
      </c>
      <c r="C55" s="9" t="s">
        <v>32</v>
      </c>
      <c r="D55" s="9" t="s">
        <v>33</v>
      </c>
    </row>
    <row r="56" spans="2:5">
      <c r="B56" s="13">
        <v>42737</v>
      </c>
      <c r="C56">
        <v>1</v>
      </c>
      <c r="D56">
        <v>1</v>
      </c>
    </row>
    <row r="57" spans="2:5">
      <c r="B57" s="13">
        <v>42744</v>
      </c>
      <c r="C57">
        <v>2</v>
      </c>
      <c r="D57">
        <v>9</v>
      </c>
    </row>
    <row r="58" spans="2:5">
      <c r="B58" s="13">
        <v>42751</v>
      </c>
      <c r="C58">
        <v>3</v>
      </c>
      <c r="D58">
        <v>10</v>
      </c>
    </row>
    <row r="59" spans="2:5">
      <c r="B59" s="13">
        <v>42758</v>
      </c>
      <c r="C59">
        <v>4</v>
      </c>
      <c r="D59">
        <v>11</v>
      </c>
    </row>
    <row r="60" spans="2:5">
      <c r="B60" s="13">
        <v>42765</v>
      </c>
      <c r="C60">
        <v>5</v>
      </c>
      <c r="D60">
        <v>12</v>
      </c>
    </row>
    <row r="61" spans="2:5">
      <c r="B61" s="13">
        <v>42772</v>
      </c>
      <c r="C61">
        <v>6</v>
      </c>
      <c r="D61">
        <v>13</v>
      </c>
    </row>
    <row r="62" spans="2:5">
      <c r="B62" s="13">
        <v>42779</v>
      </c>
      <c r="C62">
        <v>7</v>
      </c>
      <c r="D62">
        <v>7</v>
      </c>
    </row>
    <row r="63" spans="2:5">
      <c r="B63" s="13">
        <v>42786</v>
      </c>
      <c r="C63">
        <v>8</v>
      </c>
      <c r="D63">
        <v>7</v>
      </c>
    </row>
    <row r="64" spans="2:5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1" spans="2:5">
      <c r="B111" s="13">
        <v>43129</v>
      </c>
      <c r="C111">
        <v>56</v>
      </c>
      <c r="D111">
        <v>8</v>
      </c>
    </row>
    <row r="112" spans="2:5">
      <c r="B112" s="13">
        <v>43136</v>
      </c>
      <c r="C112">
        <v>57</v>
      </c>
      <c r="D112">
        <v>5</v>
      </c>
      <c r="E112" t="s">
        <v>110</v>
      </c>
    </row>
    <row r="113" spans="2:4">
      <c r="B113" s="13"/>
    </row>
    <row r="115" spans="2:4">
      <c r="B115" s="9" t="s">
        <v>70</v>
      </c>
      <c r="C115" s="9" t="s">
        <v>32</v>
      </c>
      <c r="D115" s="9" t="s">
        <v>33</v>
      </c>
    </row>
    <row r="116" spans="2:4">
      <c r="B116" s="13">
        <v>42737</v>
      </c>
      <c r="C116">
        <v>1</v>
      </c>
      <c r="D116">
        <v>1</v>
      </c>
    </row>
    <row r="117" spans="2:4">
      <c r="B117" s="13">
        <v>42744</v>
      </c>
      <c r="C117">
        <v>2</v>
      </c>
      <c r="D117">
        <v>10</v>
      </c>
    </row>
    <row r="118" spans="2:4">
      <c r="B118" s="13">
        <v>42751</v>
      </c>
      <c r="C118">
        <v>3</v>
      </c>
      <c r="D118">
        <v>20</v>
      </c>
    </row>
    <row r="119" spans="2:4">
      <c r="B119" s="13">
        <v>42758</v>
      </c>
      <c r="C119">
        <v>4</v>
      </c>
      <c r="D119">
        <v>31</v>
      </c>
    </row>
    <row r="120" spans="2:4">
      <c r="B120" s="13">
        <v>42765</v>
      </c>
      <c r="C120">
        <v>5</v>
      </c>
      <c r="D120">
        <v>43</v>
      </c>
    </row>
    <row r="121" spans="2:4">
      <c r="B121" s="13">
        <v>42772</v>
      </c>
      <c r="C121">
        <v>6</v>
      </c>
      <c r="D121">
        <v>56</v>
      </c>
    </row>
    <row r="122" spans="2:4">
      <c r="B122" s="13">
        <v>42779</v>
      </c>
      <c r="C122">
        <v>7</v>
      </c>
      <c r="D122">
        <v>63</v>
      </c>
    </row>
    <row r="123" spans="2:4">
      <c r="B123" s="13">
        <v>42786</v>
      </c>
      <c r="C123">
        <v>8</v>
      </c>
      <c r="D123">
        <v>70</v>
      </c>
    </row>
    <row r="124" spans="2:4">
      <c r="B124" s="13">
        <v>42793</v>
      </c>
      <c r="C124">
        <v>9</v>
      </c>
      <c r="D124">
        <v>84</v>
      </c>
    </row>
    <row r="125" spans="2:4">
      <c r="B125" s="13">
        <v>42800</v>
      </c>
      <c r="C125">
        <v>10</v>
      </c>
      <c r="D125">
        <v>100</v>
      </c>
    </row>
    <row r="126" spans="2:4">
      <c r="B126" s="13">
        <v>42807</v>
      </c>
      <c r="C126">
        <v>11</v>
      </c>
      <c r="D126">
        <v>114</v>
      </c>
    </row>
    <row r="127" spans="2:4">
      <c r="B127" s="13">
        <v>42814</v>
      </c>
      <c r="C127">
        <v>12</v>
      </c>
      <c r="D127">
        <v>131</v>
      </c>
    </row>
    <row r="128" spans="2:4">
      <c r="B128" s="13">
        <v>42821</v>
      </c>
      <c r="C128">
        <v>13</v>
      </c>
      <c r="D128">
        <v>145</v>
      </c>
    </row>
    <row r="129" spans="2:4">
      <c r="B129" s="13">
        <v>42828</v>
      </c>
      <c r="C129">
        <v>14</v>
      </c>
      <c r="D129">
        <v>154</v>
      </c>
    </row>
    <row r="130" spans="2:4">
      <c r="B130" s="13">
        <v>42835</v>
      </c>
      <c r="C130">
        <v>15</v>
      </c>
      <c r="D130">
        <v>166</v>
      </c>
    </row>
    <row r="131" spans="2:4">
      <c r="B131" s="13">
        <v>42842</v>
      </c>
      <c r="C131">
        <v>16</v>
      </c>
      <c r="D131">
        <v>185</v>
      </c>
    </row>
    <row r="132" spans="2:4">
      <c r="B132" s="13">
        <v>42849</v>
      </c>
      <c r="C132">
        <v>17</v>
      </c>
      <c r="D132">
        <v>189</v>
      </c>
    </row>
    <row r="133" spans="2:4">
      <c r="B133" s="13">
        <v>42856</v>
      </c>
      <c r="C133">
        <v>18</v>
      </c>
      <c r="D133">
        <v>199</v>
      </c>
    </row>
    <row r="134" spans="2:4">
      <c r="B134" s="13">
        <v>42863</v>
      </c>
      <c r="C134">
        <v>19</v>
      </c>
      <c r="D134">
        <v>217</v>
      </c>
    </row>
    <row r="135" spans="2:4">
      <c r="B135" s="13">
        <v>42870</v>
      </c>
      <c r="C135">
        <v>20</v>
      </c>
      <c r="D135">
        <v>233</v>
      </c>
    </row>
    <row r="136" spans="2:4">
      <c r="B136" s="13">
        <v>42877</v>
      </c>
      <c r="C136">
        <v>21</v>
      </c>
      <c r="D136">
        <v>239</v>
      </c>
    </row>
    <row r="137" spans="2:4">
      <c r="B137" s="13">
        <v>42884</v>
      </c>
      <c r="C137">
        <v>22</v>
      </c>
      <c r="D137">
        <v>244</v>
      </c>
    </row>
    <row r="138" spans="2:4">
      <c r="B138" s="13">
        <v>42891</v>
      </c>
      <c r="C138">
        <v>23</v>
      </c>
      <c r="D138">
        <v>260</v>
      </c>
    </row>
    <row r="139" spans="2:4">
      <c r="B139" s="13">
        <v>42898</v>
      </c>
      <c r="C139">
        <v>24</v>
      </c>
      <c r="D139">
        <v>276</v>
      </c>
    </row>
    <row r="140" spans="2:4">
      <c r="B140" s="13">
        <v>42905</v>
      </c>
      <c r="C140">
        <v>25</v>
      </c>
      <c r="D140">
        <v>286</v>
      </c>
    </row>
    <row r="141" spans="2:4">
      <c r="B141" s="13">
        <v>42912</v>
      </c>
      <c r="C141">
        <v>26</v>
      </c>
      <c r="D141">
        <v>299</v>
      </c>
    </row>
    <row r="142" spans="2:4">
      <c r="B142" s="13">
        <v>42919</v>
      </c>
      <c r="C142">
        <v>27</v>
      </c>
      <c r="D142">
        <v>303</v>
      </c>
    </row>
    <row r="143" spans="2:4">
      <c r="B143" s="13">
        <v>42926</v>
      </c>
      <c r="C143">
        <v>28</v>
      </c>
      <c r="D143">
        <v>316</v>
      </c>
    </row>
    <row r="144" spans="2:4">
      <c r="B144" s="13">
        <v>42933</v>
      </c>
      <c r="C144">
        <v>29</v>
      </c>
      <c r="D144">
        <v>322</v>
      </c>
    </row>
    <row r="145" spans="2:4">
      <c r="B145" s="13">
        <v>42940</v>
      </c>
      <c r="C145">
        <v>30</v>
      </c>
      <c r="D145">
        <v>330</v>
      </c>
    </row>
    <row r="146" spans="2:4">
      <c r="B146" s="13">
        <v>42947</v>
      </c>
      <c r="C146">
        <v>31</v>
      </c>
      <c r="D146">
        <v>335</v>
      </c>
    </row>
    <row r="147" spans="2:4">
      <c r="B147" s="13">
        <v>42954</v>
      </c>
      <c r="C147">
        <v>32</v>
      </c>
      <c r="D147">
        <v>348</v>
      </c>
    </row>
    <row r="148" spans="2:4">
      <c r="B148" s="13">
        <v>42961</v>
      </c>
      <c r="C148">
        <v>33</v>
      </c>
      <c r="D148">
        <v>367</v>
      </c>
    </row>
    <row r="149" spans="2:4">
      <c r="B149" s="13">
        <v>42968</v>
      </c>
      <c r="C149">
        <v>34</v>
      </c>
      <c r="D149">
        <v>392</v>
      </c>
    </row>
    <row r="150" spans="2:4">
      <c r="B150" s="13">
        <v>42975</v>
      </c>
      <c r="C150">
        <v>35</v>
      </c>
      <c r="D150">
        <v>402</v>
      </c>
    </row>
    <row r="151" spans="2:4">
      <c r="B151" s="13">
        <v>42982</v>
      </c>
      <c r="C151">
        <v>36</v>
      </c>
      <c r="D151">
        <v>410</v>
      </c>
    </row>
    <row r="152" spans="2:4">
      <c r="B152" s="13">
        <v>42989</v>
      </c>
      <c r="C152">
        <v>37</v>
      </c>
      <c r="D152">
        <v>415</v>
      </c>
    </row>
    <row r="153" spans="2:4">
      <c r="B153" s="13">
        <v>42996</v>
      </c>
      <c r="C153">
        <v>38</v>
      </c>
      <c r="D153">
        <v>438</v>
      </c>
    </row>
    <row r="154" spans="2:4">
      <c r="B154" s="13">
        <v>43003</v>
      </c>
      <c r="C154">
        <v>39</v>
      </c>
      <c r="D154">
        <v>460</v>
      </c>
    </row>
    <row r="155" spans="2:4">
      <c r="B155" s="13">
        <v>43010</v>
      </c>
      <c r="C155">
        <v>40</v>
      </c>
      <c r="D155">
        <v>478</v>
      </c>
    </row>
    <row r="156" spans="2:4">
      <c r="B156" s="13">
        <v>43017</v>
      </c>
      <c r="C156">
        <v>41</v>
      </c>
      <c r="D156">
        <v>486</v>
      </c>
    </row>
    <row r="157" spans="2:4">
      <c r="B157" s="13">
        <v>43024</v>
      </c>
      <c r="C157">
        <v>42</v>
      </c>
      <c r="D157">
        <v>497</v>
      </c>
    </row>
    <row r="158" spans="2:4">
      <c r="B158" s="13">
        <v>43031</v>
      </c>
      <c r="C158">
        <v>43</v>
      </c>
      <c r="D158">
        <v>501</v>
      </c>
    </row>
    <row r="159" spans="2:4">
      <c r="B159" s="13">
        <v>43038</v>
      </c>
      <c r="C159">
        <v>44</v>
      </c>
      <c r="D159">
        <v>506</v>
      </c>
    </row>
    <row r="160" spans="2:4">
      <c r="B160" s="13">
        <v>43045</v>
      </c>
      <c r="C160">
        <v>45</v>
      </c>
      <c r="D160">
        <v>514</v>
      </c>
    </row>
    <row r="161" spans="1:8">
      <c r="B161" s="13">
        <v>43052</v>
      </c>
      <c r="C161">
        <v>46</v>
      </c>
      <c r="D161">
        <v>521</v>
      </c>
    </row>
    <row r="162" spans="1:8">
      <c r="B162" s="13">
        <v>43059</v>
      </c>
      <c r="C162">
        <v>47</v>
      </c>
      <c r="D162">
        <v>531</v>
      </c>
    </row>
    <row r="163" spans="1:8">
      <c r="B163" s="13">
        <v>43066</v>
      </c>
      <c r="C163">
        <v>48</v>
      </c>
      <c r="D163">
        <v>534</v>
      </c>
    </row>
    <row r="164" spans="1:8">
      <c r="B164" s="13">
        <v>43073</v>
      </c>
      <c r="C164">
        <v>49</v>
      </c>
      <c r="D164">
        <v>541</v>
      </c>
    </row>
    <row r="165" spans="1:8">
      <c r="B165" s="13">
        <v>43080</v>
      </c>
      <c r="C165">
        <v>50</v>
      </c>
      <c r="D165">
        <v>546</v>
      </c>
    </row>
    <row r="166" spans="1:8">
      <c r="B166" s="13">
        <v>43087</v>
      </c>
      <c r="C166">
        <v>51</v>
      </c>
      <c r="D166">
        <v>549</v>
      </c>
    </row>
    <row r="167" spans="1:8">
      <c r="B167" s="13">
        <v>43101</v>
      </c>
      <c r="C167">
        <v>52</v>
      </c>
      <c r="D167">
        <v>553</v>
      </c>
    </row>
    <row r="168" spans="1:8">
      <c r="B168" s="13">
        <v>43108</v>
      </c>
      <c r="C168">
        <v>53</v>
      </c>
      <c r="D168">
        <v>566</v>
      </c>
    </row>
    <row r="169" spans="1:8">
      <c r="B169" s="13">
        <v>43115</v>
      </c>
      <c r="C169">
        <v>54</v>
      </c>
      <c r="D169">
        <v>568</v>
      </c>
    </row>
    <row r="170" spans="1:8">
      <c r="B170" s="13">
        <v>43122</v>
      </c>
      <c r="C170">
        <v>55</v>
      </c>
      <c r="D170">
        <v>575</v>
      </c>
    </row>
    <row r="171" spans="1:8">
      <c r="A171" t="s">
        <v>109</v>
      </c>
      <c r="B171" s="13">
        <v>43129</v>
      </c>
      <c r="C171">
        <v>56</v>
      </c>
      <c r="D171">
        <v>574</v>
      </c>
    </row>
    <row r="172" spans="1:8">
      <c r="B172" s="13">
        <v>43136</v>
      </c>
      <c r="C172">
        <v>57</v>
      </c>
      <c r="D172">
        <v>578</v>
      </c>
    </row>
    <row r="173" spans="1:8">
      <c r="B173" s="13"/>
    </row>
    <row r="174" spans="1:8">
      <c r="B174" s="13"/>
    </row>
    <row r="175" spans="1:8">
      <c r="C175" s="10" t="s">
        <v>60</v>
      </c>
      <c r="D175" s="10"/>
      <c r="E175" s="10"/>
      <c r="F175" s="10"/>
      <c r="G175" s="10"/>
      <c r="H175" s="10"/>
    </row>
    <row r="176" spans="1:8">
      <c r="C176" s="11">
        <f>1/1</f>
        <v>1</v>
      </c>
      <c r="D176" t="s">
        <v>52</v>
      </c>
    </row>
    <row r="177" spans="3:5">
      <c r="C177" s="11">
        <f>0/10</f>
        <v>0</v>
      </c>
      <c r="D177" t="s">
        <v>53</v>
      </c>
    </row>
    <row r="178" spans="3:5">
      <c r="C178" s="11" t="s">
        <v>6</v>
      </c>
      <c r="D178" t="s">
        <v>54</v>
      </c>
      <c r="E178" t="s">
        <v>96</v>
      </c>
    </row>
    <row r="179" spans="3:5">
      <c r="C179" s="11">
        <f>0/9</f>
        <v>0</v>
      </c>
      <c r="D179" t="s">
        <v>56</v>
      </c>
    </row>
    <row r="180" spans="3:5">
      <c r="C180" s="11">
        <f>0/2</f>
        <v>0</v>
      </c>
      <c r="D180" t="s">
        <v>57</v>
      </c>
    </row>
    <row r="181" spans="3:5">
      <c r="C181" s="11">
        <f>0/4</f>
        <v>0</v>
      </c>
      <c r="D181" t="s">
        <v>58</v>
      </c>
    </row>
    <row r="183" spans="3:5">
      <c r="C183" s="10" t="s">
        <v>102</v>
      </c>
    </row>
    <row r="184" spans="3:5">
      <c r="C184" s="11">
        <f>1/4</f>
        <v>0.25</v>
      </c>
      <c r="D184" t="s">
        <v>52</v>
      </c>
    </row>
    <row r="185" spans="3:5">
      <c r="C185" s="11">
        <f>0/4</f>
        <v>0</v>
      </c>
      <c r="D185" t="s">
        <v>53</v>
      </c>
    </row>
    <row r="186" spans="3:5">
      <c r="C186" s="11" t="s">
        <v>6</v>
      </c>
      <c r="D186" t="s">
        <v>54</v>
      </c>
      <c r="E186" t="s">
        <v>96</v>
      </c>
    </row>
    <row r="187" spans="3:5">
      <c r="C187" s="11">
        <f>0/4</f>
        <v>0</v>
      </c>
      <c r="D187" t="s">
        <v>56</v>
      </c>
    </row>
    <row r="188" spans="3:5">
      <c r="C188" s="11">
        <f>0/4</f>
        <v>0</v>
      </c>
      <c r="D188" t="s">
        <v>57</v>
      </c>
    </row>
    <row r="189" spans="3:5">
      <c r="C189" s="11">
        <f>0/4</f>
        <v>0</v>
      </c>
      <c r="D189" t="s">
        <v>58</v>
      </c>
    </row>
    <row r="190" spans="3:5">
      <c r="C190" s="11">
        <f>3/4</f>
        <v>0.75</v>
      </c>
      <c r="D190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J192"/>
  <sheetViews>
    <sheetView workbookViewId="0">
      <selection activeCell="A195" sqref="A195"/>
    </sheetView>
  </sheetViews>
  <sheetFormatPr defaultRowHeight="15"/>
  <cols>
    <col min="2" max="2" width="17.42578125" customWidth="1"/>
    <col min="3" max="3" width="22.7109375" customWidth="1"/>
    <col min="5" max="5" width="22.140625" customWidth="1"/>
    <col min="7" max="7" width="15.7109375" customWidth="1"/>
    <col min="9" max="9" width="36.140625" customWidth="1"/>
    <col min="10" max="10" width="10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560</v>
      </c>
      <c r="D3" s="1">
        <v>6</v>
      </c>
      <c r="E3" s="1">
        <v>36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1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549</v>
      </c>
      <c r="D6" s="1">
        <f>D3+D4-D5</f>
        <v>5</v>
      </c>
      <c r="E6" s="1">
        <f>E3+E4-E5</f>
        <v>35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319</v>
      </c>
      <c r="D10" s="1">
        <v>0</v>
      </c>
      <c r="E10" s="1">
        <v>232</v>
      </c>
      <c r="F10" s="2">
        <v>1</v>
      </c>
      <c r="G10" s="1">
        <v>171</v>
      </c>
      <c r="H10" s="1">
        <v>1</v>
      </c>
    </row>
    <row r="11" spans="2:10">
      <c r="B11" s="1" t="s">
        <v>31</v>
      </c>
      <c r="C11" s="1">
        <v>24</v>
      </c>
      <c r="D11" s="1">
        <v>2</v>
      </c>
      <c r="E11" s="1">
        <v>111</v>
      </c>
      <c r="F11" s="2">
        <v>1</v>
      </c>
      <c r="G11" s="1">
        <v>25</v>
      </c>
      <c r="H11" s="1">
        <v>0</v>
      </c>
    </row>
    <row r="12" spans="2:10">
      <c r="B12" s="1" t="s">
        <v>8</v>
      </c>
      <c r="C12" s="1">
        <f t="shared" ref="C12:H12" si="0">C10+C11</f>
        <v>343</v>
      </c>
      <c r="D12" s="1">
        <f t="shared" si="0"/>
        <v>2</v>
      </c>
      <c r="E12" s="1">
        <f t="shared" si="0"/>
        <v>343</v>
      </c>
      <c r="F12" s="2">
        <f t="shared" si="0"/>
        <v>2</v>
      </c>
      <c r="G12" s="1">
        <f t="shared" si="0"/>
        <v>196</v>
      </c>
      <c r="H12" s="1">
        <f t="shared" si="0"/>
        <v>1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110</v>
      </c>
      <c r="D16" s="5">
        <v>1</v>
      </c>
      <c r="E16" s="5">
        <v>55</v>
      </c>
      <c r="F16" s="3">
        <v>1</v>
      </c>
      <c r="G16" s="1">
        <v>63</v>
      </c>
      <c r="H16" s="1">
        <v>3</v>
      </c>
      <c r="I16" s="16" t="s">
        <v>86</v>
      </c>
      <c r="J16" s="18">
        <v>319</v>
      </c>
    </row>
    <row r="17" spans="2:10">
      <c r="B17" s="1" t="s">
        <v>89</v>
      </c>
      <c r="C17" s="1">
        <v>103</v>
      </c>
      <c r="D17" s="1"/>
      <c r="E17" s="1">
        <v>54</v>
      </c>
      <c r="F17" s="2"/>
      <c r="G17" s="1">
        <v>63</v>
      </c>
      <c r="H17" s="1"/>
      <c r="I17" s="25" t="s">
        <v>87</v>
      </c>
      <c r="J17" s="26">
        <v>232</v>
      </c>
    </row>
    <row r="18" spans="2:10">
      <c r="I18" s="22" t="s">
        <v>108</v>
      </c>
      <c r="J18" s="18">
        <v>171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165</v>
      </c>
    </row>
    <row r="20" spans="2:10">
      <c r="B20" s="1" t="s">
        <v>74</v>
      </c>
      <c r="C20" s="1">
        <v>6</v>
      </c>
      <c r="D20" s="1">
        <v>0</v>
      </c>
      <c r="I20" s="16" t="s">
        <v>105</v>
      </c>
      <c r="J20" s="24">
        <v>63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173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3</v>
      </c>
      <c r="D23" s="1">
        <v>1</v>
      </c>
      <c r="I23" s="27" t="s">
        <v>90</v>
      </c>
      <c r="J23" s="26">
        <v>157</v>
      </c>
    </row>
    <row r="24" spans="2:10">
      <c r="I24" s="16" t="s">
        <v>91</v>
      </c>
      <c r="J24" s="18">
        <v>93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34</v>
      </c>
      <c r="D29" s="1">
        <v>1</v>
      </c>
      <c r="E29" s="1">
        <v>33</v>
      </c>
      <c r="F29" s="1">
        <v>3</v>
      </c>
      <c r="G29" t="s">
        <v>106</v>
      </c>
    </row>
    <row r="30" spans="2:10">
      <c r="B30" s="1" t="s">
        <v>7</v>
      </c>
      <c r="C30" s="1">
        <v>22</v>
      </c>
      <c r="D30" s="1">
        <v>1</v>
      </c>
      <c r="E30" s="1">
        <v>1</v>
      </c>
      <c r="F30" s="1">
        <v>0</v>
      </c>
    </row>
    <row r="31" spans="2:10">
      <c r="B31" s="1" t="s">
        <v>8</v>
      </c>
      <c r="C31" s="1">
        <f>C29+C30</f>
        <v>56</v>
      </c>
      <c r="D31" s="1">
        <f>D29+D30</f>
        <v>2</v>
      </c>
      <c r="E31" s="1">
        <f>E29+E30</f>
        <v>34</v>
      </c>
      <c r="F31" s="1">
        <f>F29+F30</f>
        <v>3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59</v>
      </c>
      <c r="D35" s="1">
        <v>1</v>
      </c>
      <c r="E35" s="1">
        <v>47</v>
      </c>
      <c r="F35" s="1">
        <v>0</v>
      </c>
    </row>
    <row r="36" spans="2:6">
      <c r="B36" s="1" t="s">
        <v>7</v>
      </c>
      <c r="C36" s="1">
        <v>26</v>
      </c>
      <c r="D36" s="1">
        <v>1</v>
      </c>
      <c r="E36" s="1">
        <v>12</v>
      </c>
      <c r="F36" s="1">
        <v>0</v>
      </c>
    </row>
    <row r="37" spans="2:6">
      <c r="B37" s="1" t="s">
        <v>8</v>
      </c>
      <c r="C37" s="1">
        <f>C35+C36</f>
        <v>85</v>
      </c>
      <c r="D37" s="1">
        <f>D35+D36</f>
        <v>2</v>
      </c>
      <c r="E37" s="1">
        <f>E35+E36</f>
        <v>59</v>
      </c>
      <c r="F37" s="1">
        <f>F35+F36</f>
        <v>0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184</v>
      </c>
      <c r="E42" s="1">
        <v>2</v>
      </c>
    </row>
    <row r="43" spans="2:6">
      <c r="C43" s="1" t="s">
        <v>26</v>
      </c>
      <c r="D43" s="1">
        <v>37</v>
      </c>
      <c r="E43" s="1">
        <v>0</v>
      </c>
    </row>
    <row r="44" spans="2:6">
      <c r="C44" s="1" t="s">
        <v>18</v>
      </c>
      <c r="D44" s="1">
        <v>17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296</v>
      </c>
      <c r="E46" s="1">
        <v>4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0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6</v>
      </c>
      <c r="E51" s="1">
        <v>0</v>
      </c>
    </row>
    <row r="52" spans="2:5">
      <c r="C52" s="1" t="s">
        <v>8</v>
      </c>
      <c r="D52" s="1">
        <f>SUM(D42,D43,D44,D45,D46,D47,D48,D49,D50,D51)</f>
        <v>552</v>
      </c>
      <c r="E52" s="1">
        <f>E42+E43+E44+E45+E46+E47+E48+E49+E50+E51</f>
        <v>6</v>
      </c>
    </row>
    <row r="55" spans="2:5">
      <c r="B55" s="9" t="s">
        <v>70</v>
      </c>
      <c r="C55" s="9" t="s">
        <v>32</v>
      </c>
      <c r="D55" s="9" t="s">
        <v>33</v>
      </c>
    </row>
    <row r="56" spans="2:5">
      <c r="B56" s="13">
        <v>42737</v>
      </c>
      <c r="C56">
        <v>1</v>
      </c>
      <c r="D56">
        <v>1</v>
      </c>
    </row>
    <row r="57" spans="2:5">
      <c r="B57" s="13">
        <v>42744</v>
      </c>
      <c r="C57">
        <v>2</v>
      </c>
      <c r="D57">
        <v>9</v>
      </c>
    </row>
    <row r="58" spans="2:5">
      <c r="B58" s="13">
        <v>42751</v>
      </c>
      <c r="C58">
        <v>3</v>
      </c>
      <c r="D58">
        <v>10</v>
      </c>
    </row>
    <row r="59" spans="2:5">
      <c r="B59" s="13">
        <v>42758</v>
      </c>
      <c r="C59">
        <v>4</v>
      </c>
      <c r="D59">
        <v>11</v>
      </c>
    </row>
    <row r="60" spans="2:5">
      <c r="B60" s="13">
        <v>42765</v>
      </c>
      <c r="C60">
        <v>5</v>
      </c>
      <c r="D60">
        <v>12</v>
      </c>
    </row>
    <row r="61" spans="2:5">
      <c r="B61" s="13">
        <v>42772</v>
      </c>
      <c r="C61">
        <v>6</v>
      </c>
      <c r="D61">
        <v>13</v>
      </c>
    </row>
    <row r="62" spans="2:5">
      <c r="B62" s="13">
        <v>42779</v>
      </c>
      <c r="C62">
        <v>7</v>
      </c>
      <c r="D62">
        <v>7</v>
      </c>
    </row>
    <row r="63" spans="2:5">
      <c r="B63" s="13">
        <v>42786</v>
      </c>
      <c r="C63">
        <v>8</v>
      </c>
      <c r="D63">
        <v>7</v>
      </c>
    </row>
    <row r="64" spans="2:5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1" spans="2:5">
      <c r="B111" s="13">
        <v>43129</v>
      </c>
      <c r="C111">
        <v>56</v>
      </c>
      <c r="D111">
        <v>8</v>
      </c>
    </row>
    <row r="112" spans="2:5">
      <c r="B112" s="13">
        <v>43136</v>
      </c>
      <c r="C112">
        <v>57</v>
      </c>
      <c r="D112">
        <v>5</v>
      </c>
      <c r="E112" t="s">
        <v>110</v>
      </c>
    </row>
    <row r="113" spans="2:4">
      <c r="B113" s="13">
        <v>43143</v>
      </c>
      <c r="C113">
        <v>58</v>
      </c>
      <c r="D113">
        <v>7</v>
      </c>
    </row>
    <row r="114" spans="2:4">
      <c r="B114" s="13"/>
    </row>
    <row r="116" spans="2:4">
      <c r="B116" s="9" t="s">
        <v>70</v>
      </c>
      <c r="C116" s="9" t="s">
        <v>32</v>
      </c>
      <c r="D116" s="9" t="s">
        <v>33</v>
      </c>
    </row>
    <row r="117" spans="2:4">
      <c r="B117" s="13">
        <v>42737</v>
      </c>
      <c r="C117">
        <v>1</v>
      </c>
      <c r="D117">
        <v>1</v>
      </c>
    </row>
    <row r="118" spans="2:4">
      <c r="B118" s="13">
        <v>42744</v>
      </c>
      <c r="C118">
        <v>2</v>
      </c>
      <c r="D118">
        <v>10</v>
      </c>
    </row>
    <row r="119" spans="2:4">
      <c r="B119" s="13">
        <v>42751</v>
      </c>
      <c r="C119">
        <v>3</v>
      </c>
      <c r="D119">
        <v>20</v>
      </c>
    </row>
    <row r="120" spans="2:4">
      <c r="B120" s="13">
        <v>42758</v>
      </c>
      <c r="C120">
        <v>4</v>
      </c>
      <c r="D120">
        <v>31</v>
      </c>
    </row>
    <row r="121" spans="2:4">
      <c r="B121" s="13">
        <v>42765</v>
      </c>
      <c r="C121">
        <v>5</v>
      </c>
      <c r="D121">
        <v>43</v>
      </c>
    </row>
    <row r="122" spans="2:4">
      <c r="B122" s="13">
        <v>42772</v>
      </c>
      <c r="C122">
        <v>6</v>
      </c>
      <c r="D122">
        <v>56</v>
      </c>
    </row>
    <row r="123" spans="2:4">
      <c r="B123" s="13">
        <v>42779</v>
      </c>
      <c r="C123">
        <v>7</v>
      </c>
      <c r="D123">
        <v>63</v>
      </c>
    </row>
    <row r="124" spans="2:4">
      <c r="B124" s="13">
        <v>42786</v>
      </c>
      <c r="C124">
        <v>8</v>
      </c>
      <c r="D124">
        <v>70</v>
      </c>
    </row>
    <row r="125" spans="2:4">
      <c r="B125" s="13">
        <v>42793</v>
      </c>
      <c r="C125">
        <v>9</v>
      </c>
      <c r="D125">
        <v>84</v>
      </c>
    </row>
    <row r="126" spans="2:4">
      <c r="B126" s="13">
        <v>42800</v>
      </c>
      <c r="C126">
        <v>10</v>
      </c>
      <c r="D126">
        <v>100</v>
      </c>
    </row>
    <row r="127" spans="2:4">
      <c r="B127" s="13">
        <v>42807</v>
      </c>
      <c r="C127">
        <v>11</v>
      </c>
      <c r="D127">
        <v>114</v>
      </c>
    </row>
    <row r="128" spans="2:4">
      <c r="B128" s="13">
        <v>42814</v>
      </c>
      <c r="C128">
        <v>12</v>
      </c>
      <c r="D128">
        <v>131</v>
      </c>
    </row>
    <row r="129" spans="2:4">
      <c r="B129" s="13">
        <v>42821</v>
      </c>
      <c r="C129">
        <v>13</v>
      </c>
      <c r="D129">
        <v>145</v>
      </c>
    </row>
    <row r="130" spans="2:4">
      <c r="B130" s="13">
        <v>42828</v>
      </c>
      <c r="C130">
        <v>14</v>
      </c>
      <c r="D130">
        <v>154</v>
      </c>
    </row>
    <row r="131" spans="2:4">
      <c r="B131" s="13">
        <v>42835</v>
      </c>
      <c r="C131">
        <v>15</v>
      </c>
      <c r="D131">
        <v>166</v>
      </c>
    </row>
    <row r="132" spans="2:4">
      <c r="B132" s="13">
        <v>42842</v>
      </c>
      <c r="C132">
        <v>16</v>
      </c>
      <c r="D132">
        <v>185</v>
      </c>
    </row>
    <row r="133" spans="2:4">
      <c r="B133" s="13">
        <v>42849</v>
      </c>
      <c r="C133">
        <v>17</v>
      </c>
      <c r="D133">
        <v>189</v>
      </c>
    </row>
    <row r="134" spans="2:4">
      <c r="B134" s="13">
        <v>42856</v>
      </c>
      <c r="C134">
        <v>18</v>
      </c>
      <c r="D134">
        <v>199</v>
      </c>
    </row>
    <row r="135" spans="2:4">
      <c r="B135" s="13">
        <v>42863</v>
      </c>
      <c r="C135">
        <v>19</v>
      </c>
      <c r="D135">
        <v>217</v>
      </c>
    </row>
    <row r="136" spans="2:4">
      <c r="B136" s="13">
        <v>42870</v>
      </c>
      <c r="C136">
        <v>20</v>
      </c>
      <c r="D136">
        <v>233</v>
      </c>
    </row>
    <row r="137" spans="2:4">
      <c r="B137" s="13">
        <v>42877</v>
      </c>
      <c r="C137">
        <v>21</v>
      </c>
      <c r="D137">
        <v>239</v>
      </c>
    </row>
    <row r="138" spans="2:4">
      <c r="B138" s="13">
        <v>42884</v>
      </c>
      <c r="C138">
        <v>22</v>
      </c>
      <c r="D138">
        <v>244</v>
      </c>
    </row>
    <row r="139" spans="2:4">
      <c r="B139" s="13">
        <v>42891</v>
      </c>
      <c r="C139">
        <v>23</v>
      </c>
      <c r="D139">
        <v>260</v>
      </c>
    </row>
    <row r="140" spans="2:4">
      <c r="B140" s="13">
        <v>42898</v>
      </c>
      <c r="C140">
        <v>24</v>
      </c>
      <c r="D140">
        <v>276</v>
      </c>
    </row>
    <row r="141" spans="2:4">
      <c r="B141" s="13">
        <v>42905</v>
      </c>
      <c r="C141">
        <v>25</v>
      </c>
      <c r="D141">
        <v>286</v>
      </c>
    </row>
    <row r="142" spans="2:4">
      <c r="B142" s="13">
        <v>42912</v>
      </c>
      <c r="C142">
        <v>26</v>
      </c>
      <c r="D142">
        <v>299</v>
      </c>
    </row>
    <row r="143" spans="2:4">
      <c r="B143" s="13">
        <v>42919</v>
      </c>
      <c r="C143">
        <v>27</v>
      </c>
      <c r="D143">
        <v>303</v>
      </c>
    </row>
    <row r="144" spans="2:4">
      <c r="B144" s="13">
        <v>42926</v>
      </c>
      <c r="C144">
        <v>28</v>
      </c>
      <c r="D144">
        <v>316</v>
      </c>
    </row>
    <row r="145" spans="2:4">
      <c r="B145" s="13">
        <v>42933</v>
      </c>
      <c r="C145">
        <v>29</v>
      </c>
      <c r="D145">
        <v>322</v>
      </c>
    </row>
    <row r="146" spans="2:4">
      <c r="B146" s="13">
        <v>42940</v>
      </c>
      <c r="C146">
        <v>30</v>
      </c>
      <c r="D146">
        <v>330</v>
      </c>
    </row>
    <row r="147" spans="2:4">
      <c r="B147" s="13">
        <v>42947</v>
      </c>
      <c r="C147">
        <v>31</v>
      </c>
      <c r="D147">
        <v>335</v>
      </c>
    </row>
    <row r="148" spans="2:4">
      <c r="B148" s="13">
        <v>42954</v>
      </c>
      <c r="C148">
        <v>32</v>
      </c>
      <c r="D148">
        <v>348</v>
      </c>
    </row>
    <row r="149" spans="2:4">
      <c r="B149" s="13">
        <v>42961</v>
      </c>
      <c r="C149">
        <v>33</v>
      </c>
      <c r="D149">
        <v>367</v>
      </c>
    </row>
    <row r="150" spans="2:4">
      <c r="B150" s="13">
        <v>42968</v>
      </c>
      <c r="C150">
        <v>34</v>
      </c>
      <c r="D150">
        <v>392</v>
      </c>
    </row>
    <row r="151" spans="2:4">
      <c r="B151" s="13">
        <v>42975</v>
      </c>
      <c r="C151">
        <v>35</v>
      </c>
      <c r="D151">
        <v>402</v>
      </c>
    </row>
    <row r="152" spans="2:4">
      <c r="B152" s="13">
        <v>42982</v>
      </c>
      <c r="C152">
        <v>36</v>
      </c>
      <c r="D152">
        <v>410</v>
      </c>
    </row>
    <row r="153" spans="2:4">
      <c r="B153" s="13">
        <v>42989</v>
      </c>
      <c r="C153">
        <v>37</v>
      </c>
      <c r="D153">
        <v>415</v>
      </c>
    </row>
    <row r="154" spans="2:4">
      <c r="B154" s="13">
        <v>42996</v>
      </c>
      <c r="C154">
        <v>38</v>
      </c>
      <c r="D154">
        <v>438</v>
      </c>
    </row>
    <row r="155" spans="2:4">
      <c r="B155" s="13">
        <v>43003</v>
      </c>
      <c r="C155">
        <v>39</v>
      </c>
      <c r="D155">
        <v>460</v>
      </c>
    </row>
    <row r="156" spans="2:4">
      <c r="B156" s="13">
        <v>43010</v>
      </c>
      <c r="C156">
        <v>40</v>
      </c>
      <c r="D156">
        <v>478</v>
      </c>
    </row>
    <row r="157" spans="2:4">
      <c r="B157" s="13">
        <v>43017</v>
      </c>
      <c r="C157">
        <v>41</v>
      </c>
      <c r="D157">
        <v>486</v>
      </c>
    </row>
    <row r="158" spans="2:4">
      <c r="B158" s="13">
        <v>43024</v>
      </c>
      <c r="C158">
        <v>42</v>
      </c>
      <c r="D158">
        <v>497</v>
      </c>
    </row>
    <row r="159" spans="2:4">
      <c r="B159" s="13">
        <v>43031</v>
      </c>
      <c r="C159">
        <v>43</v>
      </c>
      <c r="D159">
        <v>501</v>
      </c>
    </row>
    <row r="160" spans="2:4">
      <c r="B160" s="13">
        <v>43038</v>
      </c>
      <c r="C160">
        <v>44</v>
      </c>
      <c r="D160">
        <v>506</v>
      </c>
    </row>
    <row r="161" spans="1:4">
      <c r="B161" s="13">
        <v>43045</v>
      </c>
      <c r="C161">
        <v>45</v>
      </c>
      <c r="D161">
        <v>514</v>
      </c>
    </row>
    <row r="162" spans="1:4">
      <c r="B162" s="13">
        <v>43052</v>
      </c>
      <c r="C162">
        <v>46</v>
      </c>
      <c r="D162">
        <v>521</v>
      </c>
    </row>
    <row r="163" spans="1:4">
      <c r="B163" s="13">
        <v>43059</v>
      </c>
      <c r="C163">
        <v>47</v>
      </c>
      <c r="D163">
        <v>531</v>
      </c>
    </row>
    <row r="164" spans="1:4">
      <c r="B164" s="13">
        <v>43066</v>
      </c>
      <c r="C164">
        <v>48</v>
      </c>
      <c r="D164">
        <v>534</v>
      </c>
    </row>
    <row r="165" spans="1:4">
      <c r="B165" s="13">
        <v>43073</v>
      </c>
      <c r="C165">
        <v>49</v>
      </c>
      <c r="D165">
        <v>541</v>
      </c>
    </row>
    <row r="166" spans="1:4">
      <c r="B166" s="13">
        <v>43080</v>
      </c>
      <c r="C166">
        <v>50</v>
      </c>
      <c r="D166">
        <v>546</v>
      </c>
    </row>
    <row r="167" spans="1:4">
      <c r="B167" s="13">
        <v>43087</v>
      </c>
      <c r="C167">
        <v>51</v>
      </c>
      <c r="D167">
        <v>549</v>
      </c>
    </row>
    <row r="168" spans="1:4">
      <c r="B168" s="13">
        <v>43101</v>
      </c>
      <c r="C168">
        <v>52</v>
      </c>
      <c r="D168">
        <v>553</v>
      </c>
    </row>
    <row r="169" spans="1:4">
      <c r="B169" s="13">
        <v>43108</v>
      </c>
      <c r="C169">
        <v>53</v>
      </c>
      <c r="D169">
        <v>566</v>
      </c>
    </row>
    <row r="170" spans="1:4">
      <c r="B170" s="13">
        <v>43115</v>
      </c>
      <c r="C170">
        <v>54</v>
      </c>
      <c r="D170">
        <v>568</v>
      </c>
    </row>
    <row r="171" spans="1:4">
      <c r="B171" s="13">
        <v>43122</v>
      </c>
      <c r="C171">
        <v>55</v>
      </c>
      <c r="D171">
        <v>575</v>
      </c>
    </row>
    <row r="172" spans="1:4">
      <c r="A172" t="s">
        <v>109</v>
      </c>
      <c r="B172" s="13">
        <v>43129</v>
      </c>
      <c r="C172">
        <v>56</v>
      </c>
      <c r="D172">
        <v>574</v>
      </c>
    </row>
    <row r="173" spans="1:4">
      <c r="B173" s="13">
        <v>43136</v>
      </c>
      <c r="C173">
        <v>57</v>
      </c>
      <c r="D173">
        <v>578</v>
      </c>
    </row>
    <row r="174" spans="1:4">
      <c r="B174" s="13">
        <v>43143</v>
      </c>
      <c r="C174">
        <v>58</v>
      </c>
      <c r="D174">
        <v>584</v>
      </c>
    </row>
    <row r="175" spans="1:4">
      <c r="B175" s="13"/>
    </row>
    <row r="176" spans="1:4">
      <c r="B176" s="13"/>
    </row>
    <row r="177" spans="3:8">
      <c r="C177" s="10" t="s">
        <v>60</v>
      </c>
      <c r="D177" s="10"/>
      <c r="E177" s="10"/>
      <c r="F177" s="10"/>
      <c r="G177" s="10"/>
      <c r="H177" s="10"/>
    </row>
    <row r="178" spans="3:8">
      <c r="C178" s="11" t="s">
        <v>6</v>
      </c>
      <c r="D178" t="s">
        <v>52</v>
      </c>
      <c r="E178" t="s">
        <v>111</v>
      </c>
    </row>
    <row r="179" spans="3:8">
      <c r="C179" s="11">
        <f>8/21</f>
        <v>0.38095238095238093</v>
      </c>
      <c r="D179" t="s">
        <v>53</v>
      </c>
    </row>
    <row r="180" spans="3:8">
      <c r="C180" s="11">
        <f>0/13</f>
        <v>0</v>
      </c>
      <c r="D180" t="s">
        <v>54</v>
      </c>
    </row>
    <row r="181" spans="3:8">
      <c r="C181" s="11">
        <f>0/16</f>
        <v>0</v>
      </c>
      <c r="D181" t="s">
        <v>56</v>
      </c>
    </row>
    <row r="182" spans="3:8">
      <c r="C182" s="11">
        <f>0/6</f>
        <v>0</v>
      </c>
      <c r="D182" t="s">
        <v>57</v>
      </c>
    </row>
    <row r="183" spans="3:8">
      <c r="C183" s="11">
        <f>0/7</f>
        <v>0</v>
      </c>
      <c r="D183" t="s">
        <v>58</v>
      </c>
    </row>
    <row r="185" spans="3:8">
      <c r="C185" s="10" t="s">
        <v>102</v>
      </c>
    </row>
    <row r="186" spans="3:8">
      <c r="C186" s="11" t="s">
        <v>6</v>
      </c>
      <c r="D186" t="s">
        <v>52</v>
      </c>
      <c r="E186" t="s">
        <v>111</v>
      </c>
    </row>
    <row r="187" spans="3:8">
      <c r="C187" s="11">
        <f>4/6</f>
        <v>0.66666666666666663</v>
      </c>
      <c r="D187" t="s">
        <v>53</v>
      </c>
    </row>
    <row r="188" spans="3:8">
      <c r="C188" s="11">
        <f>0/6</f>
        <v>0</v>
      </c>
      <c r="D188" t="s">
        <v>54</v>
      </c>
    </row>
    <row r="189" spans="3:8">
      <c r="C189" s="11">
        <f t="shared" ref="C189:C191" si="1">0/6</f>
        <v>0</v>
      </c>
      <c r="D189" t="s">
        <v>56</v>
      </c>
    </row>
    <row r="190" spans="3:8">
      <c r="C190" s="11">
        <f t="shared" si="1"/>
        <v>0</v>
      </c>
      <c r="D190" t="s">
        <v>57</v>
      </c>
    </row>
    <row r="191" spans="3:8">
      <c r="C191" s="11">
        <f t="shared" si="1"/>
        <v>0</v>
      </c>
      <c r="D191" t="s">
        <v>58</v>
      </c>
    </row>
    <row r="192" spans="3:8">
      <c r="C192" s="11">
        <f>2/6</f>
        <v>0.33333333333333331</v>
      </c>
      <c r="D192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J192"/>
  <sheetViews>
    <sheetView workbookViewId="0">
      <selection activeCell="A196" sqref="A196"/>
    </sheetView>
  </sheetViews>
  <sheetFormatPr defaultRowHeight="15"/>
  <cols>
    <col min="2" max="2" width="17.5703125" customWidth="1"/>
    <col min="3" max="3" width="23.28515625" customWidth="1"/>
    <col min="5" max="5" width="21.7109375" customWidth="1"/>
    <col min="7" max="7" width="15.7109375" customWidth="1"/>
    <col min="9" max="9" width="37.5703125" customWidth="1"/>
    <col min="10" max="10" width="12.28515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562</v>
      </c>
      <c r="D3" s="1">
        <v>2</v>
      </c>
      <c r="E3" s="1">
        <v>37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551</v>
      </c>
      <c r="D6" s="1">
        <f>D3+D4-D5</f>
        <v>2</v>
      </c>
      <c r="E6" s="1">
        <f>E3+E4-E5</f>
        <v>36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321</v>
      </c>
      <c r="D10" s="1">
        <v>2</v>
      </c>
      <c r="E10" s="1">
        <v>232</v>
      </c>
      <c r="F10" s="2">
        <v>0</v>
      </c>
      <c r="G10" s="1">
        <v>173</v>
      </c>
      <c r="H10" s="1">
        <v>2</v>
      </c>
    </row>
    <row r="11" spans="2:10">
      <c r="B11" s="1" t="s">
        <v>31</v>
      </c>
      <c r="C11" s="1">
        <v>24</v>
      </c>
      <c r="D11" s="1">
        <v>0</v>
      </c>
      <c r="E11" s="1">
        <v>113</v>
      </c>
      <c r="F11" s="2">
        <v>2</v>
      </c>
      <c r="G11" s="1">
        <v>26</v>
      </c>
      <c r="H11" s="1">
        <v>1</v>
      </c>
    </row>
    <row r="12" spans="2:10">
      <c r="B12" s="1" t="s">
        <v>8</v>
      </c>
      <c r="C12" s="1">
        <f t="shared" ref="C12:H12" si="0">C10+C11</f>
        <v>345</v>
      </c>
      <c r="D12" s="1">
        <f t="shared" si="0"/>
        <v>2</v>
      </c>
      <c r="E12" s="1">
        <f t="shared" si="0"/>
        <v>345</v>
      </c>
      <c r="F12" s="2">
        <f t="shared" si="0"/>
        <v>2</v>
      </c>
      <c r="G12" s="1">
        <f t="shared" si="0"/>
        <v>199</v>
      </c>
      <c r="H12" s="1">
        <f t="shared" si="0"/>
        <v>3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112</v>
      </c>
      <c r="D16" s="5">
        <v>2</v>
      </c>
      <c r="E16" s="5">
        <v>55</v>
      </c>
      <c r="F16" s="3">
        <v>0</v>
      </c>
      <c r="G16" s="1">
        <v>66</v>
      </c>
      <c r="H16" s="1">
        <v>3</v>
      </c>
      <c r="I16" s="16" t="s">
        <v>86</v>
      </c>
      <c r="J16" s="18">
        <v>321</v>
      </c>
    </row>
    <row r="17" spans="2:10">
      <c r="B17" s="1" t="s">
        <v>89</v>
      </c>
      <c r="C17" s="1">
        <v>105</v>
      </c>
      <c r="D17" s="1"/>
      <c r="E17" s="1">
        <v>54</v>
      </c>
      <c r="F17" s="2"/>
      <c r="G17" s="1">
        <v>63</v>
      </c>
      <c r="H17" s="1"/>
      <c r="I17" s="25" t="s">
        <v>87</v>
      </c>
      <c r="J17" s="26">
        <v>232</v>
      </c>
    </row>
    <row r="18" spans="2:10">
      <c r="I18" s="22" t="s">
        <v>108</v>
      </c>
      <c r="J18" s="18">
        <v>173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167</v>
      </c>
    </row>
    <row r="20" spans="2:10">
      <c r="B20" s="1" t="s">
        <v>74</v>
      </c>
      <c r="C20" s="1">
        <v>6</v>
      </c>
      <c r="D20" s="1">
        <v>0</v>
      </c>
      <c r="I20" s="16" t="s">
        <v>105</v>
      </c>
      <c r="J20" s="24">
        <v>66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173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3</v>
      </c>
      <c r="D23" s="1">
        <v>0</v>
      </c>
      <c r="I23" s="27" t="s">
        <v>90</v>
      </c>
      <c r="J23" s="26">
        <v>159</v>
      </c>
    </row>
    <row r="24" spans="2:10">
      <c r="I24" s="16" t="s">
        <v>91</v>
      </c>
      <c r="J24" s="18">
        <v>93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34</v>
      </c>
      <c r="D29" s="1">
        <v>0</v>
      </c>
      <c r="E29" s="1">
        <v>33</v>
      </c>
      <c r="F29" s="1">
        <v>0</v>
      </c>
      <c r="G29" t="s">
        <v>106</v>
      </c>
    </row>
    <row r="30" spans="2:10">
      <c r="B30" s="1" t="s">
        <v>7</v>
      </c>
      <c r="C30" s="1">
        <v>22</v>
      </c>
      <c r="D30" s="1">
        <v>1</v>
      </c>
      <c r="E30" s="1">
        <v>1</v>
      </c>
      <c r="F30" s="1">
        <v>0</v>
      </c>
    </row>
    <row r="31" spans="2:10">
      <c r="B31" s="1" t="s">
        <v>8</v>
      </c>
      <c r="C31" s="1">
        <f>C29+C30</f>
        <v>56</v>
      </c>
      <c r="D31" s="1">
        <f>D29+D30</f>
        <v>1</v>
      </c>
      <c r="E31" s="1">
        <f>E29+E30</f>
        <v>34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59</v>
      </c>
      <c r="D35" s="1">
        <v>0</v>
      </c>
      <c r="E35" s="1">
        <v>47</v>
      </c>
      <c r="F35" s="1">
        <v>0</v>
      </c>
    </row>
    <row r="36" spans="2:6">
      <c r="B36" s="1" t="s">
        <v>7</v>
      </c>
      <c r="C36" s="1">
        <v>29</v>
      </c>
      <c r="D36" s="1">
        <v>3</v>
      </c>
      <c r="E36" s="1">
        <v>12</v>
      </c>
      <c r="F36" s="1">
        <v>0</v>
      </c>
    </row>
    <row r="37" spans="2:6">
      <c r="B37" s="1" t="s">
        <v>8</v>
      </c>
      <c r="C37" s="1">
        <f>C35+C36</f>
        <v>88</v>
      </c>
      <c r="D37" s="1">
        <f>D35+D36</f>
        <v>3</v>
      </c>
      <c r="E37" s="1">
        <f>E35+E36</f>
        <v>59</v>
      </c>
      <c r="F37" s="1">
        <f>F35+F36</f>
        <v>0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186</v>
      </c>
      <c r="E42" s="1">
        <v>2</v>
      </c>
    </row>
    <row r="43" spans="2:6">
      <c r="C43" s="1" t="s">
        <v>26</v>
      </c>
      <c r="D43" s="1">
        <v>37</v>
      </c>
      <c r="E43" s="1">
        <v>0</v>
      </c>
    </row>
    <row r="44" spans="2:6">
      <c r="C44" s="1" t="s">
        <v>18</v>
      </c>
      <c r="D44" s="1">
        <v>17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296</v>
      </c>
      <c r="E46" s="1">
        <v>0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0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6</v>
      </c>
      <c r="E51" s="1">
        <v>0</v>
      </c>
    </row>
    <row r="52" spans="2:5">
      <c r="C52" s="1" t="s">
        <v>8</v>
      </c>
      <c r="D52" s="1">
        <f>SUM(D42,D43,D44,D45,D46,D47,D48,D49,D50,D51)</f>
        <v>554</v>
      </c>
      <c r="E52" s="1">
        <f>E42+E43+E44+E45+E46+E47+E48+E49+E50+E51</f>
        <v>2</v>
      </c>
    </row>
    <row r="55" spans="2:5">
      <c r="B55" s="9" t="s">
        <v>70</v>
      </c>
      <c r="C55" s="9" t="s">
        <v>32</v>
      </c>
      <c r="D55" s="9" t="s">
        <v>33</v>
      </c>
    </row>
    <row r="56" spans="2:5">
      <c r="B56" s="13">
        <v>42737</v>
      </c>
      <c r="C56">
        <v>1</v>
      </c>
      <c r="D56">
        <v>1</v>
      </c>
    </row>
    <row r="57" spans="2:5">
      <c r="B57" s="13">
        <v>42744</v>
      </c>
      <c r="C57">
        <v>2</v>
      </c>
      <c r="D57">
        <v>9</v>
      </c>
    </row>
    <row r="58" spans="2:5">
      <c r="B58" s="13">
        <v>42751</v>
      </c>
      <c r="C58">
        <v>3</v>
      </c>
      <c r="D58">
        <v>10</v>
      </c>
    </row>
    <row r="59" spans="2:5">
      <c r="B59" s="13">
        <v>42758</v>
      </c>
      <c r="C59">
        <v>4</v>
      </c>
      <c r="D59">
        <v>11</v>
      </c>
    </row>
    <row r="60" spans="2:5">
      <c r="B60" s="13">
        <v>42765</v>
      </c>
      <c r="C60">
        <v>5</v>
      </c>
      <c r="D60">
        <v>12</v>
      </c>
    </row>
    <row r="61" spans="2:5">
      <c r="B61" s="13">
        <v>42772</v>
      </c>
      <c r="C61">
        <v>6</v>
      </c>
      <c r="D61">
        <v>13</v>
      </c>
    </row>
    <row r="62" spans="2:5">
      <c r="B62" s="13">
        <v>42779</v>
      </c>
      <c r="C62">
        <v>7</v>
      </c>
      <c r="D62">
        <v>7</v>
      </c>
    </row>
    <row r="63" spans="2:5">
      <c r="B63" s="13">
        <v>42786</v>
      </c>
      <c r="C63">
        <v>8</v>
      </c>
      <c r="D63">
        <v>7</v>
      </c>
    </row>
    <row r="64" spans="2:5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1" spans="2:5">
      <c r="B111" s="13">
        <v>43129</v>
      </c>
      <c r="C111">
        <v>56</v>
      </c>
      <c r="D111">
        <v>8</v>
      </c>
    </row>
    <row r="112" spans="2:5">
      <c r="B112" s="13">
        <v>43136</v>
      </c>
      <c r="C112">
        <v>57</v>
      </c>
      <c r="D112">
        <v>5</v>
      </c>
      <c r="E112" t="s">
        <v>110</v>
      </c>
    </row>
    <row r="113" spans="2:5">
      <c r="B113" s="13">
        <v>43143</v>
      </c>
      <c r="C113">
        <v>58</v>
      </c>
      <c r="D113">
        <v>7</v>
      </c>
    </row>
    <row r="114" spans="2:5">
      <c r="B114" s="13">
        <v>43150</v>
      </c>
      <c r="C114">
        <v>59</v>
      </c>
      <c r="D114">
        <v>3</v>
      </c>
      <c r="E114" t="s">
        <v>112</v>
      </c>
    </row>
    <row r="115" spans="2:5">
      <c r="B115" s="13"/>
    </row>
    <row r="117" spans="2:5">
      <c r="B117" s="9" t="s">
        <v>70</v>
      </c>
      <c r="C117" s="9" t="s">
        <v>32</v>
      </c>
      <c r="D117" s="9" t="s">
        <v>33</v>
      </c>
    </row>
    <row r="118" spans="2:5">
      <c r="B118" s="13">
        <v>42737</v>
      </c>
      <c r="C118">
        <v>1</v>
      </c>
      <c r="D118">
        <v>1</v>
      </c>
    </row>
    <row r="119" spans="2:5">
      <c r="B119" s="13">
        <v>42744</v>
      </c>
      <c r="C119">
        <v>2</v>
      </c>
      <c r="D119">
        <v>10</v>
      </c>
    </row>
    <row r="120" spans="2:5">
      <c r="B120" s="13">
        <v>42751</v>
      </c>
      <c r="C120">
        <v>3</v>
      </c>
      <c r="D120">
        <v>20</v>
      </c>
    </row>
    <row r="121" spans="2:5">
      <c r="B121" s="13">
        <v>42758</v>
      </c>
      <c r="C121">
        <v>4</v>
      </c>
      <c r="D121">
        <v>31</v>
      </c>
    </row>
    <row r="122" spans="2:5">
      <c r="B122" s="13">
        <v>42765</v>
      </c>
      <c r="C122">
        <v>5</v>
      </c>
      <c r="D122">
        <v>43</v>
      </c>
    </row>
    <row r="123" spans="2:5">
      <c r="B123" s="13">
        <v>42772</v>
      </c>
      <c r="C123">
        <v>6</v>
      </c>
      <c r="D123">
        <v>56</v>
      </c>
    </row>
    <row r="124" spans="2:5">
      <c r="B124" s="13">
        <v>42779</v>
      </c>
      <c r="C124">
        <v>7</v>
      </c>
      <c r="D124">
        <v>63</v>
      </c>
    </row>
    <row r="125" spans="2:5">
      <c r="B125" s="13">
        <v>42786</v>
      </c>
      <c r="C125">
        <v>8</v>
      </c>
      <c r="D125">
        <v>70</v>
      </c>
    </row>
    <row r="126" spans="2:5">
      <c r="B126" s="13">
        <v>42793</v>
      </c>
      <c r="C126">
        <v>9</v>
      </c>
      <c r="D126">
        <v>84</v>
      </c>
    </row>
    <row r="127" spans="2:5">
      <c r="B127" s="13">
        <v>42800</v>
      </c>
      <c r="C127">
        <v>10</v>
      </c>
      <c r="D127">
        <v>100</v>
      </c>
    </row>
    <row r="128" spans="2:5">
      <c r="B128" s="13">
        <v>42807</v>
      </c>
      <c r="C128">
        <v>11</v>
      </c>
      <c r="D128">
        <v>114</v>
      </c>
    </row>
    <row r="129" spans="2:4">
      <c r="B129" s="13">
        <v>42814</v>
      </c>
      <c r="C129">
        <v>12</v>
      </c>
      <c r="D129">
        <v>131</v>
      </c>
    </row>
    <row r="130" spans="2:4">
      <c r="B130" s="13">
        <v>42821</v>
      </c>
      <c r="C130">
        <v>13</v>
      </c>
      <c r="D130">
        <v>145</v>
      </c>
    </row>
    <row r="131" spans="2:4">
      <c r="B131" s="13">
        <v>42828</v>
      </c>
      <c r="C131">
        <v>14</v>
      </c>
      <c r="D131">
        <v>154</v>
      </c>
    </row>
    <row r="132" spans="2:4">
      <c r="B132" s="13">
        <v>42835</v>
      </c>
      <c r="C132">
        <v>15</v>
      </c>
      <c r="D132">
        <v>166</v>
      </c>
    </row>
    <row r="133" spans="2:4">
      <c r="B133" s="13">
        <v>42842</v>
      </c>
      <c r="C133">
        <v>16</v>
      </c>
      <c r="D133">
        <v>185</v>
      </c>
    </row>
    <row r="134" spans="2:4">
      <c r="B134" s="13">
        <v>42849</v>
      </c>
      <c r="C134">
        <v>17</v>
      </c>
      <c r="D134">
        <v>189</v>
      </c>
    </row>
    <row r="135" spans="2:4">
      <c r="B135" s="13">
        <v>42856</v>
      </c>
      <c r="C135">
        <v>18</v>
      </c>
      <c r="D135">
        <v>199</v>
      </c>
    </row>
    <row r="136" spans="2:4">
      <c r="B136" s="13">
        <v>42863</v>
      </c>
      <c r="C136">
        <v>19</v>
      </c>
      <c r="D136">
        <v>217</v>
      </c>
    </row>
    <row r="137" spans="2:4">
      <c r="B137" s="13">
        <v>42870</v>
      </c>
      <c r="C137">
        <v>20</v>
      </c>
      <c r="D137">
        <v>233</v>
      </c>
    </row>
    <row r="138" spans="2:4">
      <c r="B138" s="13">
        <v>42877</v>
      </c>
      <c r="C138">
        <v>21</v>
      </c>
      <c r="D138">
        <v>239</v>
      </c>
    </row>
    <row r="139" spans="2:4">
      <c r="B139" s="13">
        <v>42884</v>
      </c>
      <c r="C139">
        <v>22</v>
      </c>
      <c r="D139">
        <v>244</v>
      </c>
    </row>
    <row r="140" spans="2:4">
      <c r="B140" s="13">
        <v>42891</v>
      </c>
      <c r="C140">
        <v>23</v>
      </c>
      <c r="D140">
        <v>260</v>
      </c>
    </row>
    <row r="141" spans="2:4">
      <c r="B141" s="13">
        <v>42898</v>
      </c>
      <c r="C141">
        <v>24</v>
      </c>
      <c r="D141">
        <v>276</v>
      </c>
    </row>
    <row r="142" spans="2:4">
      <c r="B142" s="13">
        <v>42905</v>
      </c>
      <c r="C142">
        <v>25</v>
      </c>
      <c r="D142">
        <v>286</v>
      </c>
    </row>
    <row r="143" spans="2:4">
      <c r="B143" s="13">
        <v>42912</v>
      </c>
      <c r="C143">
        <v>26</v>
      </c>
      <c r="D143">
        <v>299</v>
      </c>
    </row>
    <row r="144" spans="2:4">
      <c r="B144" s="13">
        <v>42919</v>
      </c>
      <c r="C144">
        <v>27</v>
      </c>
      <c r="D144">
        <v>303</v>
      </c>
    </row>
    <row r="145" spans="2:4">
      <c r="B145" s="13">
        <v>42926</v>
      </c>
      <c r="C145">
        <v>28</v>
      </c>
      <c r="D145">
        <v>316</v>
      </c>
    </row>
    <row r="146" spans="2:4">
      <c r="B146" s="13">
        <v>42933</v>
      </c>
      <c r="C146">
        <v>29</v>
      </c>
      <c r="D146">
        <v>322</v>
      </c>
    </row>
    <row r="147" spans="2:4">
      <c r="B147" s="13">
        <v>42940</v>
      </c>
      <c r="C147">
        <v>30</v>
      </c>
      <c r="D147">
        <v>330</v>
      </c>
    </row>
    <row r="148" spans="2:4">
      <c r="B148" s="13">
        <v>42947</v>
      </c>
      <c r="C148">
        <v>31</v>
      </c>
      <c r="D148">
        <v>335</v>
      </c>
    </row>
    <row r="149" spans="2:4">
      <c r="B149" s="13">
        <v>42954</v>
      </c>
      <c r="C149">
        <v>32</v>
      </c>
      <c r="D149">
        <v>348</v>
      </c>
    </row>
    <row r="150" spans="2:4">
      <c r="B150" s="13">
        <v>42961</v>
      </c>
      <c r="C150">
        <v>33</v>
      </c>
      <c r="D150">
        <v>367</v>
      </c>
    </row>
    <row r="151" spans="2:4">
      <c r="B151" s="13">
        <v>42968</v>
      </c>
      <c r="C151">
        <v>34</v>
      </c>
      <c r="D151">
        <v>392</v>
      </c>
    </row>
    <row r="152" spans="2:4">
      <c r="B152" s="13">
        <v>42975</v>
      </c>
      <c r="C152">
        <v>35</v>
      </c>
      <c r="D152">
        <v>402</v>
      </c>
    </row>
    <row r="153" spans="2:4">
      <c r="B153" s="13">
        <v>42982</v>
      </c>
      <c r="C153">
        <v>36</v>
      </c>
      <c r="D153">
        <v>410</v>
      </c>
    </row>
    <row r="154" spans="2:4">
      <c r="B154" s="13">
        <v>42989</v>
      </c>
      <c r="C154">
        <v>37</v>
      </c>
      <c r="D154">
        <v>415</v>
      </c>
    </row>
    <row r="155" spans="2:4">
      <c r="B155" s="13">
        <v>42996</v>
      </c>
      <c r="C155">
        <v>38</v>
      </c>
      <c r="D155">
        <v>438</v>
      </c>
    </row>
    <row r="156" spans="2:4">
      <c r="B156" s="13">
        <v>43003</v>
      </c>
      <c r="C156">
        <v>39</v>
      </c>
      <c r="D156">
        <v>460</v>
      </c>
    </row>
    <row r="157" spans="2:4">
      <c r="B157" s="13">
        <v>43010</v>
      </c>
      <c r="C157">
        <v>40</v>
      </c>
      <c r="D157">
        <v>478</v>
      </c>
    </row>
    <row r="158" spans="2:4">
      <c r="B158" s="13">
        <v>43017</v>
      </c>
      <c r="C158">
        <v>41</v>
      </c>
      <c r="D158">
        <v>486</v>
      </c>
    </row>
    <row r="159" spans="2:4">
      <c r="B159" s="13">
        <v>43024</v>
      </c>
      <c r="C159">
        <v>42</v>
      </c>
      <c r="D159">
        <v>497</v>
      </c>
    </row>
    <row r="160" spans="2:4">
      <c r="B160" s="13">
        <v>43031</v>
      </c>
      <c r="C160">
        <v>43</v>
      </c>
      <c r="D160">
        <v>501</v>
      </c>
    </row>
    <row r="161" spans="1:4">
      <c r="B161" s="13">
        <v>43038</v>
      </c>
      <c r="C161">
        <v>44</v>
      </c>
      <c r="D161">
        <v>506</v>
      </c>
    </row>
    <row r="162" spans="1:4">
      <c r="B162" s="13">
        <v>43045</v>
      </c>
      <c r="C162">
        <v>45</v>
      </c>
      <c r="D162">
        <v>514</v>
      </c>
    </row>
    <row r="163" spans="1:4">
      <c r="B163" s="13">
        <v>43052</v>
      </c>
      <c r="C163">
        <v>46</v>
      </c>
      <c r="D163">
        <v>521</v>
      </c>
    </row>
    <row r="164" spans="1:4">
      <c r="B164" s="13">
        <v>43059</v>
      </c>
      <c r="C164">
        <v>47</v>
      </c>
      <c r="D164">
        <v>531</v>
      </c>
    </row>
    <row r="165" spans="1:4">
      <c r="B165" s="13">
        <v>43066</v>
      </c>
      <c r="C165">
        <v>48</v>
      </c>
      <c r="D165">
        <v>534</v>
      </c>
    </row>
    <row r="166" spans="1:4">
      <c r="B166" s="13">
        <v>43073</v>
      </c>
      <c r="C166">
        <v>49</v>
      </c>
      <c r="D166">
        <v>541</v>
      </c>
    </row>
    <row r="167" spans="1:4">
      <c r="B167" s="13">
        <v>43080</v>
      </c>
      <c r="C167">
        <v>50</v>
      </c>
      <c r="D167">
        <v>546</v>
      </c>
    </row>
    <row r="168" spans="1:4">
      <c r="B168" s="13">
        <v>43087</v>
      </c>
      <c r="C168">
        <v>51</v>
      </c>
      <c r="D168">
        <v>549</v>
      </c>
    </row>
    <row r="169" spans="1:4">
      <c r="B169" s="13">
        <v>43101</v>
      </c>
      <c r="C169">
        <v>52</v>
      </c>
      <c r="D169">
        <v>553</v>
      </c>
    </row>
    <row r="170" spans="1:4">
      <c r="B170" s="13">
        <v>43108</v>
      </c>
      <c r="C170">
        <v>53</v>
      </c>
      <c r="D170">
        <v>566</v>
      </c>
    </row>
    <row r="171" spans="1:4">
      <c r="B171" s="13">
        <v>43115</v>
      </c>
      <c r="C171">
        <v>54</v>
      </c>
      <c r="D171">
        <v>568</v>
      </c>
    </row>
    <row r="172" spans="1:4">
      <c r="B172" s="13">
        <v>43122</v>
      </c>
      <c r="C172">
        <v>55</v>
      </c>
      <c r="D172">
        <v>575</v>
      </c>
    </row>
    <row r="173" spans="1:4">
      <c r="A173" t="s">
        <v>109</v>
      </c>
      <c r="B173" s="13">
        <v>43129</v>
      </c>
      <c r="C173">
        <v>56</v>
      </c>
      <c r="D173">
        <v>574</v>
      </c>
    </row>
    <row r="174" spans="1:4">
      <c r="B174" s="13">
        <v>43136</v>
      </c>
      <c r="C174">
        <v>57</v>
      </c>
      <c r="D174">
        <v>578</v>
      </c>
    </row>
    <row r="175" spans="1:4">
      <c r="B175" s="13">
        <v>43143</v>
      </c>
      <c r="C175">
        <v>58</v>
      </c>
      <c r="D175">
        <v>584</v>
      </c>
    </row>
    <row r="176" spans="1:4">
      <c r="B176" s="13">
        <v>43150</v>
      </c>
      <c r="C176">
        <v>59</v>
      </c>
      <c r="D176">
        <v>587</v>
      </c>
    </row>
    <row r="177" spans="2:8">
      <c r="B177" s="13"/>
    </row>
    <row r="178" spans="2:8">
      <c r="B178" s="13"/>
    </row>
    <row r="179" spans="2:8">
      <c r="C179" s="10" t="s">
        <v>60</v>
      </c>
      <c r="D179" s="10"/>
      <c r="E179" s="10"/>
      <c r="F179" s="10"/>
      <c r="G179" s="10"/>
      <c r="H179" s="10"/>
    </row>
    <row r="180" spans="2:8">
      <c r="C180" s="11">
        <f>0/1</f>
        <v>0</v>
      </c>
      <c r="D180" t="s">
        <v>52</v>
      </c>
    </row>
    <row r="181" spans="2:8">
      <c r="C181" s="11">
        <f>0/20</f>
        <v>0</v>
      </c>
      <c r="D181" t="s">
        <v>53</v>
      </c>
    </row>
    <row r="182" spans="2:8">
      <c r="C182" s="11">
        <f>0/11</f>
        <v>0</v>
      </c>
      <c r="D182" t="s">
        <v>54</v>
      </c>
    </row>
    <row r="183" spans="2:8">
      <c r="C183" s="11">
        <f>0/11</f>
        <v>0</v>
      </c>
      <c r="D183" t="s">
        <v>56</v>
      </c>
    </row>
    <row r="184" spans="2:8">
      <c r="C184" s="11">
        <f>0/16</f>
        <v>0</v>
      </c>
      <c r="D184" t="s">
        <v>58</v>
      </c>
    </row>
    <row r="186" spans="2:8">
      <c r="C186" s="10" t="s">
        <v>102</v>
      </c>
    </row>
    <row r="187" spans="2:8">
      <c r="C187" s="11">
        <f>0/2</f>
        <v>0</v>
      </c>
      <c r="D187" t="s">
        <v>52</v>
      </c>
    </row>
    <row r="188" spans="2:8">
      <c r="C188" s="11">
        <f t="shared" ref="C188:C191" si="1">0/2</f>
        <v>0</v>
      </c>
      <c r="D188" t="s">
        <v>53</v>
      </c>
    </row>
    <row r="189" spans="2:8">
      <c r="C189" s="11">
        <f t="shared" si="1"/>
        <v>0</v>
      </c>
      <c r="D189" t="s">
        <v>54</v>
      </c>
    </row>
    <row r="190" spans="2:8">
      <c r="C190" s="11">
        <f t="shared" si="1"/>
        <v>0</v>
      </c>
      <c r="D190" t="s">
        <v>56</v>
      </c>
    </row>
    <row r="191" spans="2:8">
      <c r="C191" s="11">
        <f t="shared" si="1"/>
        <v>0</v>
      </c>
      <c r="D191" t="s">
        <v>58</v>
      </c>
    </row>
    <row r="192" spans="2:8">
      <c r="C192" s="11">
        <f>2/2</f>
        <v>1</v>
      </c>
      <c r="D192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J194"/>
  <sheetViews>
    <sheetView workbookViewId="0">
      <selection activeCell="A195" sqref="A195"/>
    </sheetView>
  </sheetViews>
  <sheetFormatPr defaultRowHeight="15"/>
  <cols>
    <col min="2" max="2" width="17.28515625" customWidth="1"/>
    <col min="3" max="3" width="23.28515625" customWidth="1"/>
    <col min="5" max="5" width="22.42578125" customWidth="1"/>
    <col min="7" max="7" width="16.140625" customWidth="1"/>
    <col min="9" max="9" width="36.42578125" customWidth="1"/>
    <col min="10" max="10" width="11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567</v>
      </c>
      <c r="D3" s="1">
        <v>5</v>
      </c>
      <c r="E3" s="1">
        <v>37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556</v>
      </c>
      <c r="D6" s="1">
        <f>D3+D4-D5</f>
        <v>6</v>
      </c>
      <c r="E6" s="1">
        <f>E3+E4-E5</f>
        <v>36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325</v>
      </c>
      <c r="D10" s="1">
        <v>4</v>
      </c>
      <c r="E10" s="1">
        <v>233</v>
      </c>
      <c r="F10" s="2">
        <v>1</v>
      </c>
      <c r="G10" s="1">
        <v>174</v>
      </c>
      <c r="H10" s="1">
        <v>1</v>
      </c>
    </row>
    <row r="11" spans="2:10">
      <c r="B11" s="1" t="s">
        <v>31</v>
      </c>
      <c r="C11" s="1">
        <v>25</v>
      </c>
      <c r="D11" s="1">
        <v>1</v>
      </c>
      <c r="E11" s="1">
        <v>117</v>
      </c>
      <c r="F11" s="2">
        <v>4</v>
      </c>
      <c r="G11" s="1">
        <v>26</v>
      </c>
      <c r="H11" s="1">
        <v>0</v>
      </c>
    </row>
    <row r="12" spans="2:10">
      <c r="B12" s="1" t="s">
        <v>8</v>
      </c>
      <c r="C12" s="1">
        <f t="shared" ref="C12:H12" si="0">C10+C11</f>
        <v>350</v>
      </c>
      <c r="D12" s="1">
        <f t="shared" si="0"/>
        <v>5</v>
      </c>
      <c r="E12" s="1">
        <f t="shared" si="0"/>
        <v>350</v>
      </c>
      <c r="F12" s="2">
        <f t="shared" si="0"/>
        <v>5</v>
      </c>
      <c r="G12" s="1">
        <f t="shared" si="0"/>
        <v>200</v>
      </c>
      <c r="H12" s="1">
        <f t="shared" si="0"/>
        <v>1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113</v>
      </c>
      <c r="D16" s="5">
        <v>1</v>
      </c>
      <c r="E16" s="5">
        <v>55</v>
      </c>
      <c r="F16" s="3">
        <v>0</v>
      </c>
      <c r="G16" s="1">
        <v>73</v>
      </c>
      <c r="H16" s="1">
        <v>7</v>
      </c>
      <c r="I16" s="16" t="s">
        <v>86</v>
      </c>
      <c r="J16" s="18">
        <v>325</v>
      </c>
    </row>
    <row r="17" spans="2:10">
      <c r="B17" s="1" t="s">
        <v>89</v>
      </c>
      <c r="C17" s="1">
        <v>105</v>
      </c>
      <c r="D17" s="1"/>
      <c r="E17" s="1">
        <v>54</v>
      </c>
      <c r="F17" s="2"/>
      <c r="G17" s="1">
        <v>73</v>
      </c>
      <c r="H17" s="1"/>
      <c r="I17" s="25" t="s">
        <v>87</v>
      </c>
      <c r="J17" s="26">
        <v>233</v>
      </c>
    </row>
    <row r="18" spans="2:10">
      <c r="I18" s="22" t="s">
        <v>108</v>
      </c>
      <c r="J18" s="18">
        <v>174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168</v>
      </c>
    </row>
    <row r="20" spans="2:10">
      <c r="B20" s="1" t="s">
        <v>74</v>
      </c>
      <c r="C20" s="1">
        <v>6</v>
      </c>
      <c r="D20" s="1">
        <v>0</v>
      </c>
      <c r="I20" s="16" t="s">
        <v>105</v>
      </c>
      <c r="J20" s="24">
        <v>73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177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3</v>
      </c>
      <c r="D23" s="1">
        <v>0</v>
      </c>
      <c r="I23" s="27" t="s">
        <v>90</v>
      </c>
      <c r="J23" s="26">
        <v>160</v>
      </c>
    </row>
    <row r="24" spans="2:10">
      <c r="I24" s="16" t="s">
        <v>91</v>
      </c>
      <c r="J24" s="18">
        <v>96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34</v>
      </c>
      <c r="D29" s="1">
        <v>0</v>
      </c>
      <c r="E29" s="1">
        <v>33</v>
      </c>
      <c r="F29" s="1">
        <v>0</v>
      </c>
      <c r="G29" t="s">
        <v>106</v>
      </c>
    </row>
    <row r="30" spans="2:10">
      <c r="B30" s="1" t="s">
        <v>7</v>
      </c>
      <c r="C30" s="1">
        <v>22</v>
      </c>
      <c r="D30" s="1">
        <v>1</v>
      </c>
      <c r="E30" s="1">
        <v>1</v>
      </c>
      <c r="F30" s="1">
        <v>0</v>
      </c>
    </row>
    <row r="31" spans="2:10">
      <c r="B31" s="1" t="s">
        <v>8</v>
      </c>
      <c r="C31" s="1">
        <f>C29+C30</f>
        <v>56</v>
      </c>
      <c r="D31" s="1">
        <f>D29+D30</f>
        <v>1</v>
      </c>
      <c r="E31" s="1">
        <f>E29+E30</f>
        <v>34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62</v>
      </c>
      <c r="D35" s="1">
        <v>3</v>
      </c>
      <c r="E35" s="1">
        <v>48</v>
      </c>
      <c r="F35" s="1">
        <v>1</v>
      </c>
    </row>
    <row r="36" spans="2:6">
      <c r="B36" s="1" t="s">
        <v>7</v>
      </c>
      <c r="C36" s="1">
        <v>26</v>
      </c>
      <c r="D36" s="1">
        <v>0</v>
      </c>
      <c r="E36" s="1">
        <v>14</v>
      </c>
      <c r="F36" s="1">
        <v>2</v>
      </c>
    </row>
    <row r="37" spans="2:6">
      <c r="B37" s="1" t="s">
        <v>8</v>
      </c>
      <c r="C37" s="1">
        <f>C35+C36</f>
        <v>88</v>
      </c>
      <c r="D37" s="1">
        <f>D35+D36</f>
        <v>3</v>
      </c>
      <c r="E37" s="1">
        <f>E35+E36</f>
        <v>62</v>
      </c>
      <c r="F37" s="1">
        <f>F35+F36</f>
        <v>3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186</v>
      </c>
      <c r="E42" s="1">
        <v>0</v>
      </c>
    </row>
    <row r="43" spans="2:6">
      <c r="C43" s="1" t="s">
        <v>26</v>
      </c>
      <c r="D43" s="1">
        <v>37</v>
      </c>
      <c r="E43" s="1">
        <v>0</v>
      </c>
    </row>
    <row r="44" spans="2:6">
      <c r="C44" s="1" t="s">
        <v>18</v>
      </c>
      <c r="D44" s="1">
        <v>18</v>
      </c>
      <c r="E44" s="1">
        <v>1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300</v>
      </c>
      <c r="E46" s="1">
        <v>4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0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6</v>
      </c>
      <c r="E51" s="1">
        <v>0</v>
      </c>
    </row>
    <row r="52" spans="2:5">
      <c r="C52" s="1" t="s">
        <v>8</v>
      </c>
      <c r="D52" s="1">
        <f>SUM(D42,D43,D44,D45,D46,D47,D48,D49,D50,D51)</f>
        <v>559</v>
      </c>
      <c r="E52" s="1">
        <f>E42+E43+E44+E45+E46+E47+E48+E49+E50+E51</f>
        <v>5</v>
      </c>
    </row>
    <row r="55" spans="2:5">
      <c r="B55" s="9" t="s">
        <v>70</v>
      </c>
      <c r="C55" s="9" t="s">
        <v>32</v>
      </c>
      <c r="D55" s="9" t="s">
        <v>33</v>
      </c>
    </row>
    <row r="56" spans="2:5">
      <c r="B56" s="13">
        <v>42737</v>
      </c>
      <c r="C56">
        <v>1</v>
      </c>
      <c r="D56">
        <v>1</v>
      </c>
    </row>
    <row r="57" spans="2:5">
      <c r="B57" s="13">
        <v>42744</v>
      </c>
      <c r="C57">
        <v>2</v>
      </c>
      <c r="D57">
        <v>9</v>
      </c>
    </row>
    <row r="58" spans="2:5">
      <c r="B58" s="13">
        <v>42751</v>
      </c>
      <c r="C58">
        <v>3</v>
      </c>
      <c r="D58">
        <v>10</v>
      </c>
    </row>
    <row r="59" spans="2:5">
      <c r="B59" s="13">
        <v>42758</v>
      </c>
      <c r="C59">
        <v>4</v>
      </c>
      <c r="D59">
        <v>11</v>
      </c>
    </row>
    <row r="60" spans="2:5">
      <c r="B60" s="13">
        <v>42765</v>
      </c>
      <c r="C60">
        <v>5</v>
      </c>
      <c r="D60">
        <v>12</v>
      </c>
    </row>
    <row r="61" spans="2:5">
      <c r="B61" s="13">
        <v>42772</v>
      </c>
      <c r="C61">
        <v>6</v>
      </c>
      <c r="D61">
        <v>13</v>
      </c>
    </row>
    <row r="62" spans="2:5">
      <c r="B62" s="13">
        <v>42779</v>
      </c>
      <c r="C62">
        <v>7</v>
      </c>
      <c r="D62">
        <v>7</v>
      </c>
    </row>
    <row r="63" spans="2:5">
      <c r="B63" s="13">
        <v>42786</v>
      </c>
      <c r="C63">
        <v>8</v>
      </c>
      <c r="D63">
        <v>7</v>
      </c>
    </row>
    <row r="64" spans="2:5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1" spans="2:5">
      <c r="B111" s="13">
        <v>43129</v>
      </c>
      <c r="C111">
        <v>56</v>
      </c>
      <c r="D111">
        <v>8</v>
      </c>
    </row>
    <row r="112" spans="2:5">
      <c r="B112" s="13">
        <v>43136</v>
      </c>
      <c r="C112">
        <v>57</v>
      </c>
      <c r="D112">
        <v>5</v>
      </c>
      <c r="E112" t="s">
        <v>110</v>
      </c>
    </row>
    <row r="113" spans="2:5">
      <c r="B113" s="13">
        <v>43143</v>
      </c>
      <c r="C113">
        <v>58</v>
      </c>
      <c r="D113">
        <v>7</v>
      </c>
    </row>
    <row r="114" spans="2:5">
      <c r="B114" s="13">
        <v>43150</v>
      </c>
      <c r="C114">
        <v>59</v>
      </c>
      <c r="D114">
        <v>3</v>
      </c>
      <c r="E114" t="s">
        <v>112</v>
      </c>
    </row>
    <row r="115" spans="2:5">
      <c r="B115" s="13">
        <v>43157</v>
      </c>
      <c r="C115">
        <v>60</v>
      </c>
      <c r="D115">
        <v>5</v>
      </c>
    </row>
    <row r="116" spans="2:5">
      <c r="B116" s="13"/>
    </row>
    <row r="118" spans="2:5">
      <c r="B118" s="9" t="s">
        <v>70</v>
      </c>
      <c r="C118" s="9" t="s">
        <v>32</v>
      </c>
      <c r="D118" s="9" t="s">
        <v>33</v>
      </c>
    </row>
    <row r="119" spans="2:5">
      <c r="B119" s="13">
        <v>42737</v>
      </c>
      <c r="C119">
        <v>1</v>
      </c>
      <c r="D119">
        <v>1</v>
      </c>
    </row>
    <row r="120" spans="2:5">
      <c r="B120" s="13">
        <v>42744</v>
      </c>
      <c r="C120">
        <v>2</v>
      </c>
      <c r="D120">
        <v>10</v>
      </c>
    </row>
    <row r="121" spans="2:5">
      <c r="B121" s="13">
        <v>42751</v>
      </c>
      <c r="C121">
        <v>3</v>
      </c>
      <c r="D121">
        <v>20</v>
      </c>
    </row>
    <row r="122" spans="2:5">
      <c r="B122" s="13">
        <v>42758</v>
      </c>
      <c r="C122">
        <v>4</v>
      </c>
      <c r="D122">
        <v>31</v>
      </c>
    </row>
    <row r="123" spans="2:5">
      <c r="B123" s="13">
        <v>42765</v>
      </c>
      <c r="C123">
        <v>5</v>
      </c>
      <c r="D123">
        <v>43</v>
      </c>
    </row>
    <row r="124" spans="2:5">
      <c r="B124" s="13">
        <v>42772</v>
      </c>
      <c r="C124">
        <v>6</v>
      </c>
      <c r="D124">
        <v>56</v>
      </c>
    </row>
    <row r="125" spans="2:5">
      <c r="B125" s="13">
        <v>42779</v>
      </c>
      <c r="C125">
        <v>7</v>
      </c>
      <c r="D125">
        <v>63</v>
      </c>
    </row>
    <row r="126" spans="2:5">
      <c r="B126" s="13">
        <v>42786</v>
      </c>
      <c r="C126">
        <v>8</v>
      </c>
      <c r="D126">
        <v>70</v>
      </c>
    </row>
    <row r="127" spans="2:5">
      <c r="B127" s="13">
        <v>42793</v>
      </c>
      <c r="C127">
        <v>9</v>
      </c>
      <c r="D127">
        <v>84</v>
      </c>
    </row>
    <row r="128" spans="2:5">
      <c r="B128" s="13">
        <v>42800</v>
      </c>
      <c r="C128">
        <v>10</v>
      </c>
      <c r="D128">
        <v>100</v>
      </c>
    </row>
    <row r="129" spans="2:4">
      <c r="B129" s="13">
        <v>42807</v>
      </c>
      <c r="C129">
        <v>11</v>
      </c>
      <c r="D129">
        <v>114</v>
      </c>
    </row>
    <row r="130" spans="2:4">
      <c r="B130" s="13">
        <v>42814</v>
      </c>
      <c r="C130">
        <v>12</v>
      </c>
      <c r="D130">
        <v>131</v>
      </c>
    </row>
    <row r="131" spans="2:4">
      <c r="B131" s="13">
        <v>42821</v>
      </c>
      <c r="C131">
        <v>13</v>
      </c>
      <c r="D131">
        <v>145</v>
      </c>
    </row>
    <row r="132" spans="2:4">
      <c r="B132" s="13">
        <v>42828</v>
      </c>
      <c r="C132">
        <v>14</v>
      </c>
      <c r="D132">
        <v>154</v>
      </c>
    </row>
    <row r="133" spans="2:4">
      <c r="B133" s="13">
        <v>42835</v>
      </c>
      <c r="C133">
        <v>15</v>
      </c>
      <c r="D133">
        <v>166</v>
      </c>
    </row>
    <row r="134" spans="2:4">
      <c r="B134" s="13">
        <v>42842</v>
      </c>
      <c r="C134">
        <v>16</v>
      </c>
      <c r="D134">
        <v>185</v>
      </c>
    </row>
    <row r="135" spans="2:4">
      <c r="B135" s="13">
        <v>42849</v>
      </c>
      <c r="C135">
        <v>17</v>
      </c>
      <c r="D135">
        <v>189</v>
      </c>
    </row>
    <row r="136" spans="2:4">
      <c r="B136" s="13">
        <v>42856</v>
      </c>
      <c r="C136">
        <v>18</v>
      </c>
      <c r="D136">
        <v>199</v>
      </c>
    </row>
    <row r="137" spans="2:4">
      <c r="B137" s="13">
        <v>42863</v>
      </c>
      <c r="C137">
        <v>19</v>
      </c>
      <c r="D137">
        <v>217</v>
      </c>
    </row>
    <row r="138" spans="2:4">
      <c r="B138" s="13">
        <v>42870</v>
      </c>
      <c r="C138">
        <v>20</v>
      </c>
      <c r="D138">
        <v>233</v>
      </c>
    </row>
    <row r="139" spans="2:4">
      <c r="B139" s="13">
        <v>42877</v>
      </c>
      <c r="C139">
        <v>21</v>
      </c>
      <c r="D139">
        <v>239</v>
      </c>
    </row>
    <row r="140" spans="2:4">
      <c r="B140" s="13">
        <v>42884</v>
      </c>
      <c r="C140">
        <v>22</v>
      </c>
      <c r="D140">
        <v>244</v>
      </c>
    </row>
    <row r="141" spans="2:4">
      <c r="B141" s="13">
        <v>42891</v>
      </c>
      <c r="C141">
        <v>23</v>
      </c>
      <c r="D141">
        <v>260</v>
      </c>
    </row>
    <row r="142" spans="2:4">
      <c r="B142" s="13">
        <v>42898</v>
      </c>
      <c r="C142">
        <v>24</v>
      </c>
      <c r="D142">
        <v>276</v>
      </c>
    </row>
    <row r="143" spans="2:4">
      <c r="B143" s="13">
        <v>42905</v>
      </c>
      <c r="C143">
        <v>25</v>
      </c>
      <c r="D143">
        <v>286</v>
      </c>
    </row>
    <row r="144" spans="2:4">
      <c r="B144" s="13">
        <v>42912</v>
      </c>
      <c r="C144">
        <v>26</v>
      </c>
      <c r="D144">
        <v>299</v>
      </c>
    </row>
    <row r="145" spans="2:4">
      <c r="B145" s="13">
        <v>42919</v>
      </c>
      <c r="C145">
        <v>27</v>
      </c>
      <c r="D145">
        <v>303</v>
      </c>
    </row>
    <row r="146" spans="2:4">
      <c r="B146" s="13">
        <v>42926</v>
      </c>
      <c r="C146">
        <v>28</v>
      </c>
      <c r="D146">
        <v>316</v>
      </c>
    </row>
    <row r="147" spans="2:4">
      <c r="B147" s="13">
        <v>42933</v>
      </c>
      <c r="C147">
        <v>29</v>
      </c>
      <c r="D147">
        <v>322</v>
      </c>
    </row>
    <row r="148" spans="2:4">
      <c r="B148" s="13">
        <v>42940</v>
      </c>
      <c r="C148">
        <v>30</v>
      </c>
      <c r="D148">
        <v>330</v>
      </c>
    </row>
    <row r="149" spans="2:4">
      <c r="B149" s="13">
        <v>42947</v>
      </c>
      <c r="C149">
        <v>31</v>
      </c>
      <c r="D149">
        <v>335</v>
      </c>
    </row>
    <row r="150" spans="2:4">
      <c r="B150" s="13">
        <v>42954</v>
      </c>
      <c r="C150">
        <v>32</v>
      </c>
      <c r="D150">
        <v>348</v>
      </c>
    </row>
    <row r="151" spans="2:4">
      <c r="B151" s="13">
        <v>42961</v>
      </c>
      <c r="C151">
        <v>33</v>
      </c>
      <c r="D151">
        <v>367</v>
      </c>
    </row>
    <row r="152" spans="2:4">
      <c r="B152" s="13">
        <v>42968</v>
      </c>
      <c r="C152">
        <v>34</v>
      </c>
      <c r="D152">
        <v>392</v>
      </c>
    </row>
    <row r="153" spans="2:4">
      <c r="B153" s="13">
        <v>42975</v>
      </c>
      <c r="C153">
        <v>35</v>
      </c>
      <c r="D153">
        <v>402</v>
      </c>
    </row>
    <row r="154" spans="2:4">
      <c r="B154" s="13">
        <v>42982</v>
      </c>
      <c r="C154">
        <v>36</v>
      </c>
      <c r="D154">
        <v>410</v>
      </c>
    </row>
    <row r="155" spans="2:4">
      <c r="B155" s="13">
        <v>42989</v>
      </c>
      <c r="C155">
        <v>37</v>
      </c>
      <c r="D155">
        <v>415</v>
      </c>
    </row>
    <row r="156" spans="2:4">
      <c r="B156" s="13">
        <v>42996</v>
      </c>
      <c r="C156">
        <v>38</v>
      </c>
      <c r="D156">
        <v>438</v>
      </c>
    </row>
    <row r="157" spans="2:4">
      <c r="B157" s="13">
        <v>43003</v>
      </c>
      <c r="C157">
        <v>39</v>
      </c>
      <c r="D157">
        <v>460</v>
      </c>
    </row>
    <row r="158" spans="2:4">
      <c r="B158" s="13">
        <v>43010</v>
      </c>
      <c r="C158">
        <v>40</v>
      </c>
      <c r="D158">
        <v>478</v>
      </c>
    </row>
    <row r="159" spans="2:4">
      <c r="B159" s="13">
        <v>43017</v>
      </c>
      <c r="C159">
        <v>41</v>
      </c>
      <c r="D159">
        <v>486</v>
      </c>
    </row>
    <row r="160" spans="2:4">
      <c r="B160" s="13">
        <v>43024</v>
      </c>
      <c r="C160">
        <v>42</v>
      </c>
      <c r="D160">
        <v>497</v>
      </c>
    </row>
    <row r="161" spans="1:4">
      <c r="B161" s="13">
        <v>43031</v>
      </c>
      <c r="C161">
        <v>43</v>
      </c>
      <c r="D161">
        <v>501</v>
      </c>
    </row>
    <row r="162" spans="1:4">
      <c r="B162" s="13">
        <v>43038</v>
      </c>
      <c r="C162">
        <v>44</v>
      </c>
      <c r="D162">
        <v>506</v>
      </c>
    </row>
    <row r="163" spans="1:4">
      <c r="B163" s="13">
        <v>43045</v>
      </c>
      <c r="C163">
        <v>45</v>
      </c>
      <c r="D163">
        <v>514</v>
      </c>
    </row>
    <row r="164" spans="1:4">
      <c r="B164" s="13">
        <v>43052</v>
      </c>
      <c r="C164">
        <v>46</v>
      </c>
      <c r="D164">
        <v>521</v>
      </c>
    </row>
    <row r="165" spans="1:4">
      <c r="B165" s="13">
        <v>43059</v>
      </c>
      <c r="C165">
        <v>47</v>
      </c>
      <c r="D165">
        <v>531</v>
      </c>
    </row>
    <row r="166" spans="1:4">
      <c r="B166" s="13">
        <v>43066</v>
      </c>
      <c r="C166">
        <v>48</v>
      </c>
      <c r="D166">
        <v>534</v>
      </c>
    </row>
    <row r="167" spans="1:4">
      <c r="B167" s="13">
        <v>43073</v>
      </c>
      <c r="C167">
        <v>49</v>
      </c>
      <c r="D167">
        <v>541</v>
      </c>
    </row>
    <row r="168" spans="1:4">
      <c r="B168" s="13">
        <v>43080</v>
      </c>
      <c r="C168">
        <v>50</v>
      </c>
      <c r="D168">
        <v>546</v>
      </c>
    </row>
    <row r="169" spans="1:4">
      <c r="B169" s="13">
        <v>43087</v>
      </c>
      <c r="C169">
        <v>51</v>
      </c>
      <c r="D169">
        <v>549</v>
      </c>
    </row>
    <row r="170" spans="1:4">
      <c r="B170" s="13">
        <v>43101</v>
      </c>
      <c r="C170">
        <v>52</v>
      </c>
      <c r="D170">
        <v>553</v>
      </c>
    </row>
    <row r="171" spans="1:4">
      <c r="B171" s="13">
        <v>43108</v>
      </c>
      <c r="C171">
        <v>53</v>
      </c>
      <c r="D171">
        <v>566</v>
      </c>
    </row>
    <row r="172" spans="1:4">
      <c r="B172" s="13">
        <v>43115</v>
      </c>
      <c r="C172">
        <v>54</v>
      </c>
      <c r="D172">
        <v>568</v>
      </c>
    </row>
    <row r="173" spans="1:4">
      <c r="B173" s="13">
        <v>43122</v>
      </c>
      <c r="C173">
        <v>55</v>
      </c>
      <c r="D173">
        <v>575</v>
      </c>
    </row>
    <row r="174" spans="1:4">
      <c r="A174" t="s">
        <v>109</v>
      </c>
      <c r="B174" s="13">
        <v>43129</v>
      </c>
      <c r="C174">
        <v>56</v>
      </c>
      <c r="D174">
        <v>574</v>
      </c>
    </row>
    <row r="175" spans="1:4">
      <c r="B175" s="13">
        <v>43136</v>
      </c>
      <c r="C175">
        <v>57</v>
      </c>
      <c r="D175">
        <v>578</v>
      </c>
    </row>
    <row r="176" spans="1:4">
      <c r="B176" s="13">
        <v>43143</v>
      </c>
      <c r="C176">
        <v>58</v>
      </c>
      <c r="D176">
        <v>584</v>
      </c>
    </row>
    <row r="177" spans="2:8">
      <c r="B177" s="13">
        <v>43150</v>
      </c>
      <c r="C177">
        <v>59</v>
      </c>
      <c r="D177">
        <v>587</v>
      </c>
    </row>
    <row r="178" spans="2:8">
      <c r="B178" s="13">
        <v>43157</v>
      </c>
      <c r="C178">
        <v>60</v>
      </c>
      <c r="D178">
        <v>592</v>
      </c>
    </row>
    <row r="179" spans="2:8">
      <c r="B179" s="13"/>
    </row>
    <row r="180" spans="2:8">
      <c r="B180" s="13"/>
    </row>
    <row r="181" spans="2:8">
      <c r="C181" s="10" t="s">
        <v>60</v>
      </c>
      <c r="D181" s="10"/>
      <c r="E181" s="10"/>
      <c r="F181" s="10"/>
      <c r="G181" s="10"/>
      <c r="H181" s="10"/>
    </row>
    <row r="182" spans="2:8">
      <c r="C182" s="11" t="s">
        <v>6</v>
      </c>
      <c r="D182" t="s">
        <v>52</v>
      </c>
      <c r="E182" t="s">
        <v>96</v>
      </c>
    </row>
    <row r="183" spans="2:8">
      <c r="C183" s="11">
        <f>2/17</f>
        <v>0.11764705882352941</v>
      </c>
      <c r="D183" t="s">
        <v>53</v>
      </c>
    </row>
    <row r="184" spans="2:8">
      <c r="C184" s="11" t="s">
        <v>6</v>
      </c>
      <c r="D184" t="s">
        <v>54</v>
      </c>
      <c r="E184" t="s">
        <v>96</v>
      </c>
    </row>
    <row r="185" spans="2:8">
      <c r="C185" s="11"/>
      <c r="D185" t="s">
        <v>56</v>
      </c>
    </row>
    <row r="186" spans="2:8">
      <c r="C186" s="11">
        <f>4/16</f>
        <v>0.25</v>
      </c>
      <c r="D186" t="s">
        <v>58</v>
      </c>
    </row>
    <row r="188" spans="2:8">
      <c r="C188" s="10" t="s">
        <v>102</v>
      </c>
    </row>
    <row r="189" spans="2:8">
      <c r="C189" s="11" t="s">
        <v>6</v>
      </c>
      <c r="D189" t="s">
        <v>52</v>
      </c>
      <c r="E189" t="s">
        <v>96</v>
      </c>
    </row>
    <row r="190" spans="2:8">
      <c r="C190" s="11">
        <f>1/5</f>
        <v>0.2</v>
      </c>
      <c r="D190" t="s">
        <v>53</v>
      </c>
    </row>
    <row r="191" spans="2:8">
      <c r="C191" s="11" t="s">
        <v>6</v>
      </c>
      <c r="D191" t="s">
        <v>54</v>
      </c>
      <c r="E191" t="s">
        <v>96</v>
      </c>
    </row>
    <row r="192" spans="2:8">
      <c r="C192" s="11">
        <f>0/5</f>
        <v>0</v>
      </c>
      <c r="D192" t="s">
        <v>56</v>
      </c>
    </row>
    <row r="193" spans="3:4">
      <c r="C193" s="11">
        <f>3/5</f>
        <v>0.6</v>
      </c>
      <c r="D193" t="s">
        <v>58</v>
      </c>
    </row>
    <row r="194" spans="3:4">
      <c r="C194" s="11">
        <f>1/5</f>
        <v>0.2</v>
      </c>
      <c r="D194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J196"/>
  <sheetViews>
    <sheetView workbookViewId="0">
      <selection activeCell="A198" sqref="A198"/>
    </sheetView>
  </sheetViews>
  <sheetFormatPr defaultRowHeight="15"/>
  <cols>
    <col min="2" max="2" width="16.85546875" customWidth="1"/>
    <col min="3" max="3" width="22.85546875" customWidth="1"/>
    <col min="5" max="5" width="21.7109375" customWidth="1"/>
    <col min="7" max="7" width="15.42578125" customWidth="1"/>
    <col min="9" max="9" width="36.28515625" customWidth="1"/>
    <col min="10" max="10" width="11.28515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567</v>
      </c>
      <c r="D3" s="1">
        <v>3</v>
      </c>
      <c r="E3" s="1">
        <v>37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556</v>
      </c>
      <c r="D6" s="1">
        <f>D3+D4-D5</f>
        <v>3</v>
      </c>
      <c r="E6" s="1">
        <f>E3+E4-E5</f>
        <v>36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329</v>
      </c>
      <c r="D10" s="1">
        <v>4</v>
      </c>
      <c r="E10" s="1">
        <v>234</v>
      </c>
      <c r="F10" s="2">
        <v>1</v>
      </c>
      <c r="G10" s="1">
        <v>174</v>
      </c>
      <c r="H10" s="1">
        <v>0</v>
      </c>
    </row>
    <row r="11" spans="2:10">
      <c r="B11" s="1" t="s">
        <v>31</v>
      </c>
      <c r="C11" s="1">
        <v>25</v>
      </c>
      <c r="D11" s="1">
        <v>0</v>
      </c>
      <c r="E11" s="1">
        <v>120</v>
      </c>
      <c r="F11" s="2">
        <v>3</v>
      </c>
      <c r="G11" s="1">
        <v>27</v>
      </c>
      <c r="H11" s="1">
        <v>1</v>
      </c>
    </row>
    <row r="12" spans="2:10">
      <c r="B12" s="1" t="s">
        <v>8</v>
      </c>
      <c r="C12" s="1">
        <f t="shared" ref="C12:H12" si="0">C10+C11</f>
        <v>354</v>
      </c>
      <c r="D12" s="1">
        <f t="shared" si="0"/>
        <v>4</v>
      </c>
      <c r="E12" s="1">
        <f t="shared" si="0"/>
        <v>354</v>
      </c>
      <c r="F12" s="2">
        <f t="shared" si="0"/>
        <v>4</v>
      </c>
      <c r="G12" s="1">
        <f t="shared" si="0"/>
        <v>201</v>
      </c>
      <c r="H12" s="1">
        <f t="shared" si="0"/>
        <v>1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116</v>
      </c>
      <c r="D16" s="5">
        <v>3</v>
      </c>
      <c r="E16" s="5">
        <v>55</v>
      </c>
      <c r="F16" s="3">
        <v>0</v>
      </c>
      <c r="G16" s="1">
        <v>75</v>
      </c>
      <c r="H16" s="1">
        <v>2</v>
      </c>
      <c r="I16" s="16" t="s">
        <v>86</v>
      </c>
      <c r="J16" s="18">
        <v>329</v>
      </c>
    </row>
    <row r="17" spans="2:10">
      <c r="B17" s="1" t="s">
        <v>89</v>
      </c>
      <c r="C17" s="1">
        <v>108</v>
      </c>
      <c r="D17" s="1"/>
      <c r="E17" s="1">
        <v>54</v>
      </c>
      <c r="F17" s="2"/>
      <c r="G17" s="1">
        <v>75</v>
      </c>
      <c r="H17" s="1"/>
      <c r="I17" s="25" t="s">
        <v>87</v>
      </c>
      <c r="J17" s="26">
        <v>234</v>
      </c>
    </row>
    <row r="18" spans="2:10">
      <c r="I18" s="22" t="s">
        <v>108</v>
      </c>
      <c r="J18" s="18">
        <v>174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168</v>
      </c>
    </row>
    <row r="20" spans="2:10">
      <c r="B20" s="1" t="s">
        <v>74</v>
      </c>
      <c r="C20" s="1">
        <v>6</v>
      </c>
      <c r="D20" s="1">
        <v>0</v>
      </c>
      <c r="I20" s="16" t="s">
        <v>105</v>
      </c>
      <c r="J20" s="24">
        <v>75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185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3</v>
      </c>
      <c r="D23" s="1">
        <v>0</v>
      </c>
      <c r="I23" s="27" t="s">
        <v>90</v>
      </c>
      <c r="J23" s="26">
        <v>162</v>
      </c>
    </row>
    <row r="24" spans="2:10">
      <c r="I24" s="16" t="s">
        <v>91</v>
      </c>
      <c r="J24" s="18">
        <v>101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35</v>
      </c>
      <c r="D29" s="1">
        <v>1</v>
      </c>
      <c r="E29" s="1">
        <v>33</v>
      </c>
      <c r="F29" s="1">
        <v>0</v>
      </c>
      <c r="G29" t="s">
        <v>106</v>
      </c>
    </row>
    <row r="30" spans="2:10">
      <c r="B30" s="1" t="s">
        <v>7</v>
      </c>
      <c r="C30" s="1">
        <v>20</v>
      </c>
      <c r="D30" s="1">
        <v>0</v>
      </c>
      <c r="E30" s="1">
        <v>2</v>
      </c>
      <c r="F30" s="1">
        <v>0</v>
      </c>
    </row>
    <row r="31" spans="2:10">
      <c r="B31" s="1" t="s">
        <v>8</v>
      </c>
      <c r="C31" s="1">
        <f>C29+C30</f>
        <v>55</v>
      </c>
      <c r="D31" s="1">
        <f>D29+D30</f>
        <v>1</v>
      </c>
      <c r="E31" s="1">
        <f>E29+E30</f>
        <v>35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66</v>
      </c>
      <c r="D35" s="1">
        <v>4</v>
      </c>
      <c r="E35" s="1">
        <v>51</v>
      </c>
      <c r="F35" s="1">
        <v>3</v>
      </c>
    </row>
    <row r="36" spans="2:6">
      <c r="B36" s="1" t="s">
        <v>7</v>
      </c>
      <c r="C36" s="1">
        <v>24</v>
      </c>
      <c r="D36" s="1">
        <v>0</v>
      </c>
      <c r="E36" s="1">
        <v>15</v>
      </c>
      <c r="F36" s="1">
        <v>0</v>
      </c>
    </row>
    <row r="37" spans="2:6">
      <c r="B37" s="1" t="s">
        <v>8</v>
      </c>
      <c r="C37" s="1">
        <f>C35+C36</f>
        <v>90</v>
      </c>
      <c r="D37" s="1">
        <f>D35+D36</f>
        <v>4</v>
      </c>
      <c r="E37" s="1">
        <f>E35+E36</f>
        <v>66</v>
      </c>
      <c r="F37" s="1">
        <f>F35+F36</f>
        <v>3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188</v>
      </c>
      <c r="E42" s="1">
        <v>2</v>
      </c>
    </row>
    <row r="43" spans="2:6">
      <c r="C43" s="1" t="s">
        <v>26</v>
      </c>
      <c r="D43" s="1">
        <v>37</v>
      </c>
      <c r="E43" s="1">
        <v>0</v>
      </c>
    </row>
    <row r="44" spans="2:6">
      <c r="C44" s="1" t="s">
        <v>18</v>
      </c>
      <c r="D44" s="1">
        <v>19</v>
      </c>
      <c r="E44" s="1">
        <v>1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300</v>
      </c>
      <c r="E46" s="1">
        <v>0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0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6</v>
      </c>
      <c r="E51" s="1">
        <v>0</v>
      </c>
    </row>
    <row r="52" spans="2:5">
      <c r="C52" s="1" t="s">
        <v>8</v>
      </c>
      <c r="D52" s="1">
        <f>SUM(D42,D43,D44,D45,D46,D47,D48,D49,D50,D51)</f>
        <v>562</v>
      </c>
      <c r="E52" s="1">
        <f>E42+E43+E44+E45+E46+E47+E48+E49+E50+E51</f>
        <v>3</v>
      </c>
    </row>
    <row r="55" spans="2:5">
      <c r="B55" s="9" t="s">
        <v>70</v>
      </c>
      <c r="C55" s="9" t="s">
        <v>32</v>
      </c>
      <c r="D55" s="9" t="s">
        <v>33</v>
      </c>
    </row>
    <row r="56" spans="2:5">
      <c r="B56" s="13">
        <v>42737</v>
      </c>
      <c r="C56">
        <v>1</v>
      </c>
      <c r="D56">
        <v>1</v>
      </c>
    </row>
    <row r="57" spans="2:5">
      <c r="B57" s="13">
        <v>42744</v>
      </c>
      <c r="C57">
        <v>2</v>
      </c>
      <c r="D57">
        <v>9</v>
      </c>
    </row>
    <row r="58" spans="2:5">
      <c r="B58" s="13">
        <v>42751</v>
      </c>
      <c r="C58">
        <v>3</v>
      </c>
      <c r="D58">
        <v>10</v>
      </c>
    </row>
    <row r="59" spans="2:5">
      <c r="B59" s="13">
        <v>42758</v>
      </c>
      <c r="C59">
        <v>4</v>
      </c>
      <c r="D59">
        <v>11</v>
      </c>
    </row>
    <row r="60" spans="2:5">
      <c r="B60" s="13">
        <v>42765</v>
      </c>
      <c r="C60">
        <v>5</v>
      </c>
      <c r="D60">
        <v>12</v>
      </c>
    </row>
    <row r="61" spans="2:5">
      <c r="B61" s="13">
        <v>42772</v>
      </c>
      <c r="C61">
        <v>6</v>
      </c>
      <c r="D61">
        <v>13</v>
      </c>
    </row>
    <row r="62" spans="2:5">
      <c r="B62" s="13">
        <v>42779</v>
      </c>
      <c r="C62">
        <v>7</v>
      </c>
      <c r="D62">
        <v>7</v>
      </c>
    </row>
    <row r="63" spans="2:5">
      <c r="B63" s="13">
        <v>42786</v>
      </c>
      <c r="C63">
        <v>8</v>
      </c>
      <c r="D63">
        <v>7</v>
      </c>
    </row>
    <row r="64" spans="2:5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1" spans="2:5">
      <c r="B111" s="13">
        <v>43129</v>
      </c>
      <c r="C111">
        <v>56</v>
      </c>
      <c r="D111">
        <v>8</v>
      </c>
    </row>
    <row r="112" spans="2:5">
      <c r="B112" s="13">
        <v>43136</v>
      </c>
      <c r="C112">
        <v>57</v>
      </c>
      <c r="D112">
        <v>5</v>
      </c>
      <c r="E112" t="s">
        <v>110</v>
      </c>
    </row>
    <row r="113" spans="2:5">
      <c r="B113" s="13">
        <v>43143</v>
      </c>
      <c r="C113">
        <v>58</v>
      </c>
      <c r="D113">
        <v>7</v>
      </c>
    </row>
    <row r="114" spans="2:5">
      <c r="B114" s="13">
        <v>43150</v>
      </c>
      <c r="C114">
        <v>59</v>
      </c>
      <c r="D114">
        <v>3</v>
      </c>
      <c r="E114" t="s">
        <v>112</v>
      </c>
    </row>
    <row r="115" spans="2:5">
      <c r="B115" s="13">
        <v>43157</v>
      </c>
      <c r="C115">
        <v>60</v>
      </c>
      <c r="D115">
        <v>5</v>
      </c>
    </row>
    <row r="116" spans="2:5">
      <c r="B116" s="13">
        <v>43164</v>
      </c>
      <c r="C116">
        <v>61</v>
      </c>
      <c r="D116">
        <v>3</v>
      </c>
      <c r="E116" t="s">
        <v>50</v>
      </c>
    </row>
    <row r="117" spans="2:5">
      <c r="B117" s="13"/>
    </row>
    <row r="119" spans="2:5">
      <c r="B119" s="9" t="s">
        <v>70</v>
      </c>
      <c r="C119" s="9" t="s">
        <v>32</v>
      </c>
      <c r="D119" s="9" t="s">
        <v>33</v>
      </c>
    </row>
    <row r="120" spans="2:5">
      <c r="B120" s="13">
        <v>42737</v>
      </c>
      <c r="C120">
        <v>1</v>
      </c>
      <c r="D120">
        <v>1</v>
      </c>
    </row>
    <row r="121" spans="2:5">
      <c r="B121" s="13">
        <v>42744</v>
      </c>
      <c r="C121">
        <v>2</v>
      </c>
      <c r="D121">
        <v>10</v>
      </c>
    </row>
    <row r="122" spans="2:5">
      <c r="B122" s="13">
        <v>42751</v>
      </c>
      <c r="C122">
        <v>3</v>
      </c>
      <c r="D122">
        <v>20</v>
      </c>
    </row>
    <row r="123" spans="2:5">
      <c r="B123" s="13">
        <v>42758</v>
      </c>
      <c r="C123">
        <v>4</v>
      </c>
      <c r="D123">
        <v>31</v>
      </c>
    </row>
    <row r="124" spans="2:5">
      <c r="B124" s="13">
        <v>42765</v>
      </c>
      <c r="C124">
        <v>5</v>
      </c>
      <c r="D124">
        <v>43</v>
      </c>
    </row>
    <row r="125" spans="2:5">
      <c r="B125" s="13">
        <v>42772</v>
      </c>
      <c r="C125">
        <v>6</v>
      </c>
      <c r="D125">
        <v>56</v>
      </c>
    </row>
    <row r="126" spans="2:5">
      <c r="B126" s="13">
        <v>42779</v>
      </c>
      <c r="C126">
        <v>7</v>
      </c>
      <c r="D126">
        <v>63</v>
      </c>
    </row>
    <row r="127" spans="2:5">
      <c r="B127" s="13">
        <v>42786</v>
      </c>
      <c r="C127">
        <v>8</v>
      </c>
      <c r="D127">
        <v>70</v>
      </c>
    </row>
    <row r="128" spans="2:5">
      <c r="B128" s="13">
        <v>42793</v>
      </c>
      <c r="C128">
        <v>9</v>
      </c>
      <c r="D128">
        <v>84</v>
      </c>
    </row>
    <row r="129" spans="2:4">
      <c r="B129" s="13">
        <v>42800</v>
      </c>
      <c r="C129">
        <v>10</v>
      </c>
      <c r="D129">
        <v>100</v>
      </c>
    </row>
    <row r="130" spans="2:4">
      <c r="B130" s="13">
        <v>42807</v>
      </c>
      <c r="C130">
        <v>11</v>
      </c>
      <c r="D130">
        <v>114</v>
      </c>
    </row>
    <row r="131" spans="2:4">
      <c r="B131" s="13">
        <v>42814</v>
      </c>
      <c r="C131">
        <v>12</v>
      </c>
      <c r="D131">
        <v>131</v>
      </c>
    </row>
    <row r="132" spans="2:4">
      <c r="B132" s="13">
        <v>42821</v>
      </c>
      <c r="C132">
        <v>13</v>
      </c>
      <c r="D132">
        <v>145</v>
      </c>
    </row>
    <row r="133" spans="2:4">
      <c r="B133" s="13">
        <v>42828</v>
      </c>
      <c r="C133">
        <v>14</v>
      </c>
      <c r="D133">
        <v>154</v>
      </c>
    </row>
    <row r="134" spans="2:4">
      <c r="B134" s="13">
        <v>42835</v>
      </c>
      <c r="C134">
        <v>15</v>
      </c>
      <c r="D134">
        <v>166</v>
      </c>
    </row>
    <row r="135" spans="2:4">
      <c r="B135" s="13">
        <v>42842</v>
      </c>
      <c r="C135">
        <v>16</v>
      </c>
      <c r="D135">
        <v>185</v>
      </c>
    </row>
    <row r="136" spans="2:4">
      <c r="B136" s="13">
        <v>42849</v>
      </c>
      <c r="C136">
        <v>17</v>
      </c>
      <c r="D136">
        <v>189</v>
      </c>
    </row>
    <row r="137" spans="2:4">
      <c r="B137" s="13">
        <v>42856</v>
      </c>
      <c r="C137">
        <v>18</v>
      </c>
      <c r="D137">
        <v>199</v>
      </c>
    </row>
    <row r="138" spans="2:4">
      <c r="B138" s="13">
        <v>42863</v>
      </c>
      <c r="C138">
        <v>19</v>
      </c>
      <c r="D138">
        <v>217</v>
      </c>
    </row>
    <row r="139" spans="2:4">
      <c r="B139" s="13">
        <v>42870</v>
      </c>
      <c r="C139">
        <v>20</v>
      </c>
      <c r="D139">
        <v>233</v>
      </c>
    </row>
    <row r="140" spans="2:4">
      <c r="B140" s="13">
        <v>42877</v>
      </c>
      <c r="C140">
        <v>21</v>
      </c>
      <c r="D140">
        <v>239</v>
      </c>
    </row>
    <row r="141" spans="2:4">
      <c r="B141" s="13">
        <v>42884</v>
      </c>
      <c r="C141">
        <v>22</v>
      </c>
      <c r="D141">
        <v>244</v>
      </c>
    </row>
    <row r="142" spans="2:4">
      <c r="B142" s="13">
        <v>42891</v>
      </c>
      <c r="C142">
        <v>23</v>
      </c>
      <c r="D142">
        <v>260</v>
      </c>
    </row>
    <row r="143" spans="2:4">
      <c r="B143" s="13">
        <v>42898</v>
      </c>
      <c r="C143">
        <v>24</v>
      </c>
      <c r="D143">
        <v>276</v>
      </c>
    </row>
    <row r="144" spans="2:4">
      <c r="B144" s="13">
        <v>42905</v>
      </c>
      <c r="C144">
        <v>25</v>
      </c>
      <c r="D144">
        <v>286</v>
      </c>
    </row>
    <row r="145" spans="2:4">
      <c r="B145" s="13">
        <v>42912</v>
      </c>
      <c r="C145">
        <v>26</v>
      </c>
      <c r="D145">
        <v>299</v>
      </c>
    </row>
    <row r="146" spans="2:4">
      <c r="B146" s="13">
        <v>42919</v>
      </c>
      <c r="C146">
        <v>27</v>
      </c>
      <c r="D146">
        <v>303</v>
      </c>
    </row>
    <row r="147" spans="2:4">
      <c r="B147" s="13">
        <v>42926</v>
      </c>
      <c r="C147">
        <v>28</v>
      </c>
      <c r="D147">
        <v>316</v>
      </c>
    </row>
    <row r="148" spans="2:4">
      <c r="B148" s="13">
        <v>42933</v>
      </c>
      <c r="C148">
        <v>29</v>
      </c>
      <c r="D148">
        <v>322</v>
      </c>
    </row>
    <row r="149" spans="2:4">
      <c r="B149" s="13">
        <v>42940</v>
      </c>
      <c r="C149">
        <v>30</v>
      </c>
      <c r="D149">
        <v>330</v>
      </c>
    </row>
    <row r="150" spans="2:4">
      <c r="B150" s="13">
        <v>42947</v>
      </c>
      <c r="C150">
        <v>31</v>
      </c>
      <c r="D150">
        <v>335</v>
      </c>
    </row>
    <row r="151" spans="2:4">
      <c r="B151" s="13">
        <v>42954</v>
      </c>
      <c r="C151">
        <v>32</v>
      </c>
      <c r="D151">
        <v>348</v>
      </c>
    </row>
    <row r="152" spans="2:4">
      <c r="B152" s="13">
        <v>42961</v>
      </c>
      <c r="C152">
        <v>33</v>
      </c>
      <c r="D152">
        <v>367</v>
      </c>
    </row>
    <row r="153" spans="2:4">
      <c r="B153" s="13">
        <v>42968</v>
      </c>
      <c r="C153">
        <v>34</v>
      </c>
      <c r="D153">
        <v>392</v>
      </c>
    </row>
    <row r="154" spans="2:4">
      <c r="B154" s="13">
        <v>42975</v>
      </c>
      <c r="C154">
        <v>35</v>
      </c>
      <c r="D154">
        <v>402</v>
      </c>
    </row>
    <row r="155" spans="2:4">
      <c r="B155" s="13">
        <v>42982</v>
      </c>
      <c r="C155">
        <v>36</v>
      </c>
      <c r="D155">
        <v>410</v>
      </c>
    </row>
    <row r="156" spans="2:4">
      <c r="B156" s="13">
        <v>42989</v>
      </c>
      <c r="C156">
        <v>37</v>
      </c>
      <c r="D156">
        <v>415</v>
      </c>
    </row>
    <row r="157" spans="2:4">
      <c r="B157" s="13">
        <v>42996</v>
      </c>
      <c r="C157">
        <v>38</v>
      </c>
      <c r="D157">
        <v>438</v>
      </c>
    </row>
    <row r="158" spans="2:4">
      <c r="B158" s="13">
        <v>43003</v>
      </c>
      <c r="C158">
        <v>39</v>
      </c>
      <c r="D158">
        <v>460</v>
      </c>
    </row>
    <row r="159" spans="2:4">
      <c r="B159" s="13">
        <v>43010</v>
      </c>
      <c r="C159">
        <v>40</v>
      </c>
      <c r="D159">
        <v>478</v>
      </c>
    </row>
    <row r="160" spans="2:4">
      <c r="B160" s="13">
        <v>43017</v>
      </c>
      <c r="C160">
        <v>41</v>
      </c>
      <c r="D160">
        <v>486</v>
      </c>
    </row>
    <row r="161" spans="1:4">
      <c r="B161" s="13">
        <v>43024</v>
      </c>
      <c r="C161">
        <v>42</v>
      </c>
      <c r="D161">
        <v>497</v>
      </c>
    </row>
    <row r="162" spans="1:4">
      <c r="B162" s="13">
        <v>43031</v>
      </c>
      <c r="C162">
        <v>43</v>
      </c>
      <c r="D162">
        <v>501</v>
      </c>
    </row>
    <row r="163" spans="1:4">
      <c r="B163" s="13">
        <v>43038</v>
      </c>
      <c r="C163">
        <v>44</v>
      </c>
      <c r="D163">
        <v>506</v>
      </c>
    </row>
    <row r="164" spans="1:4">
      <c r="B164" s="13">
        <v>43045</v>
      </c>
      <c r="C164">
        <v>45</v>
      </c>
      <c r="D164">
        <v>514</v>
      </c>
    </row>
    <row r="165" spans="1:4">
      <c r="B165" s="13">
        <v>43052</v>
      </c>
      <c r="C165">
        <v>46</v>
      </c>
      <c r="D165">
        <v>521</v>
      </c>
    </row>
    <row r="166" spans="1:4">
      <c r="B166" s="13">
        <v>43059</v>
      </c>
      <c r="C166">
        <v>47</v>
      </c>
      <c r="D166">
        <v>531</v>
      </c>
    </row>
    <row r="167" spans="1:4">
      <c r="B167" s="13">
        <v>43066</v>
      </c>
      <c r="C167">
        <v>48</v>
      </c>
      <c r="D167">
        <v>534</v>
      </c>
    </row>
    <row r="168" spans="1:4">
      <c r="B168" s="13">
        <v>43073</v>
      </c>
      <c r="C168">
        <v>49</v>
      </c>
      <c r="D168">
        <v>541</v>
      </c>
    </row>
    <row r="169" spans="1:4">
      <c r="B169" s="13">
        <v>43080</v>
      </c>
      <c r="C169">
        <v>50</v>
      </c>
      <c r="D169">
        <v>546</v>
      </c>
    </row>
    <row r="170" spans="1:4">
      <c r="B170" s="13">
        <v>43087</v>
      </c>
      <c r="C170">
        <v>51</v>
      </c>
      <c r="D170">
        <v>549</v>
      </c>
    </row>
    <row r="171" spans="1:4">
      <c r="B171" s="13">
        <v>43101</v>
      </c>
      <c r="C171">
        <v>52</v>
      </c>
      <c r="D171">
        <v>553</v>
      </c>
    </row>
    <row r="172" spans="1:4">
      <c r="B172" s="13">
        <v>43108</v>
      </c>
      <c r="C172">
        <v>53</v>
      </c>
      <c r="D172">
        <v>566</v>
      </c>
    </row>
    <row r="173" spans="1:4">
      <c r="B173" s="13">
        <v>43115</v>
      </c>
      <c r="C173">
        <v>54</v>
      </c>
      <c r="D173">
        <v>568</v>
      </c>
    </row>
    <row r="174" spans="1:4">
      <c r="B174" s="13">
        <v>43122</v>
      </c>
      <c r="C174">
        <v>55</v>
      </c>
      <c r="D174">
        <v>575</v>
      </c>
    </row>
    <row r="175" spans="1:4">
      <c r="A175" t="s">
        <v>109</v>
      </c>
      <c r="B175" s="13">
        <v>43129</v>
      </c>
      <c r="C175">
        <v>56</v>
      </c>
      <c r="D175">
        <v>574</v>
      </c>
    </row>
    <row r="176" spans="1:4">
      <c r="B176" s="13">
        <v>43136</v>
      </c>
      <c r="C176">
        <v>57</v>
      </c>
      <c r="D176">
        <v>578</v>
      </c>
    </row>
    <row r="177" spans="2:8">
      <c r="B177" s="13">
        <v>43143</v>
      </c>
      <c r="C177">
        <v>58</v>
      </c>
      <c r="D177">
        <v>584</v>
      </c>
    </row>
    <row r="178" spans="2:8">
      <c r="B178" s="13">
        <v>43150</v>
      </c>
      <c r="C178">
        <v>59</v>
      </c>
      <c r="D178">
        <v>587</v>
      </c>
    </row>
    <row r="179" spans="2:8">
      <c r="B179" s="13">
        <v>43157</v>
      </c>
      <c r="C179">
        <v>60</v>
      </c>
      <c r="D179">
        <v>592</v>
      </c>
    </row>
    <row r="180" spans="2:8">
      <c r="B180" s="13">
        <v>43164</v>
      </c>
      <c r="C180">
        <v>61</v>
      </c>
      <c r="D180">
        <v>595</v>
      </c>
    </row>
    <row r="181" spans="2:8">
      <c r="B181" s="13"/>
    </row>
    <row r="182" spans="2:8">
      <c r="B182" s="13"/>
    </row>
    <row r="183" spans="2:8">
      <c r="C183" s="10" t="s">
        <v>60</v>
      </c>
      <c r="D183" s="10"/>
      <c r="E183" s="10"/>
      <c r="F183" s="10"/>
      <c r="G183" s="10"/>
      <c r="H183" s="10"/>
    </row>
    <row r="184" spans="2:8">
      <c r="C184" s="11">
        <f>0/3</f>
        <v>0</v>
      </c>
      <c r="D184" t="s">
        <v>52</v>
      </c>
    </row>
    <row r="185" spans="2:8">
      <c r="C185" s="11">
        <f>0/19</f>
        <v>0</v>
      </c>
      <c r="D185" t="s">
        <v>53</v>
      </c>
    </row>
    <row r="186" spans="2:8">
      <c r="C186" s="11" t="s">
        <v>6</v>
      </c>
      <c r="D186" t="s">
        <v>54</v>
      </c>
      <c r="E186" t="s">
        <v>96</v>
      </c>
    </row>
    <row r="187" spans="2:8">
      <c r="C187" s="11">
        <f>0/18</f>
        <v>0</v>
      </c>
      <c r="D187" t="s">
        <v>56</v>
      </c>
    </row>
    <row r="188" spans="2:8">
      <c r="C188" s="11">
        <f>0/18</f>
        <v>0</v>
      </c>
      <c r="D188" t="s">
        <v>58</v>
      </c>
    </row>
    <row r="190" spans="2:8">
      <c r="C190" s="10" t="s">
        <v>102</v>
      </c>
    </row>
    <row r="191" spans="2:8">
      <c r="C191" s="11">
        <f>0/3</f>
        <v>0</v>
      </c>
      <c r="D191" t="s">
        <v>52</v>
      </c>
    </row>
    <row r="192" spans="2:8">
      <c r="C192" s="11">
        <f>0/3</f>
        <v>0</v>
      </c>
      <c r="D192" t="s">
        <v>53</v>
      </c>
    </row>
    <row r="193" spans="3:5">
      <c r="C193" s="11" t="s">
        <v>6</v>
      </c>
      <c r="D193" t="s">
        <v>54</v>
      </c>
      <c r="E193" t="s">
        <v>96</v>
      </c>
    </row>
    <row r="194" spans="3:5">
      <c r="C194" s="11">
        <f>0/3</f>
        <v>0</v>
      </c>
      <c r="D194" t="s">
        <v>56</v>
      </c>
    </row>
    <row r="195" spans="3:5">
      <c r="C195" s="11">
        <f>0/3</f>
        <v>0</v>
      </c>
      <c r="D195" t="s">
        <v>58</v>
      </c>
    </row>
    <row r="196" spans="3:5">
      <c r="C196" s="11">
        <f>3/3</f>
        <v>1</v>
      </c>
      <c r="D196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J197"/>
  <sheetViews>
    <sheetView topLeftCell="A18" workbookViewId="0"/>
  </sheetViews>
  <sheetFormatPr defaultRowHeight="15"/>
  <cols>
    <col min="2" max="2" width="16.85546875" customWidth="1"/>
    <col min="3" max="3" width="23" customWidth="1"/>
    <col min="5" max="5" width="22" customWidth="1"/>
    <col min="7" max="7" width="16.28515625" customWidth="1"/>
    <col min="9" max="9" width="36" customWidth="1"/>
    <col min="10" max="10" width="10.855468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572</v>
      </c>
      <c r="D3" s="1">
        <v>5</v>
      </c>
      <c r="E3" s="1">
        <v>38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561</v>
      </c>
      <c r="D6" s="1">
        <f>D3+D4-D5</f>
        <v>5</v>
      </c>
      <c r="E6" s="1">
        <f>E3+E4-E5</f>
        <v>37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335</v>
      </c>
      <c r="D10" s="1">
        <v>6</v>
      </c>
      <c r="E10" s="1">
        <v>235</v>
      </c>
      <c r="F10" s="2">
        <v>1</v>
      </c>
      <c r="G10" s="1">
        <v>179</v>
      </c>
      <c r="H10" s="1">
        <v>5</v>
      </c>
    </row>
    <row r="11" spans="2:10">
      <c r="B11" s="1" t="s">
        <v>31</v>
      </c>
      <c r="C11" s="1">
        <v>27</v>
      </c>
      <c r="D11" s="1">
        <v>2</v>
      </c>
      <c r="E11" s="1">
        <v>127</v>
      </c>
      <c r="F11" s="2">
        <v>7</v>
      </c>
      <c r="G11" s="1">
        <v>22</v>
      </c>
      <c r="H11" s="1">
        <v>-5</v>
      </c>
    </row>
    <row r="12" spans="2:10">
      <c r="B12" s="1" t="s">
        <v>8</v>
      </c>
      <c r="C12" s="1">
        <f t="shared" ref="C12:H12" si="0">C10+C11</f>
        <v>362</v>
      </c>
      <c r="D12" s="1">
        <f t="shared" si="0"/>
        <v>8</v>
      </c>
      <c r="E12" s="1">
        <f t="shared" si="0"/>
        <v>362</v>
      </c>
      <c r="F12" s="2">
        <f t="shared" si="0"/>
        <v>8</v>
      </c>
      <c r="G12" s="1">
        <f t="shared" si="0"/>
        <v>201</v>
      </c>
      <c r="H12" s="1">
        <f t="shared" si="0"/>
        <v>0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119</v>
      </c>
      <c r="D16" s="5">
        <v>3</v>
      </c>
      <c r="E16" s="5">
        <v>56</v>
      </c>
      <c r="F16" s="3">
        <v>1</v>
      </c>
      <c r="G16" s="1">
        <v>76</v>
      </c>
      <c r="H16" s="1">
        <v>1</v>
      </c>
      <c r="I16" s="16" t="s">
        <v>86</v>
      </c>
      <c r="J16" s="18">
        <v>335</v>
      </c>
    </row>
    <row r="17" spans="2:10">
      <c r="B17" s="1" t="s">
        <v>89</v>
      </c>
      <c r="C17" s="1">
        <v>111</v>
      </c>
      <c r="D17" s="1"/>
      <c r="E17" s="1">
        <v>56</v>
      </c>
      <c r="F17" s="2"/>
      <c r="G17" s="1">
        <v>76</v>
      </c>
      <c r="H17" s="1"/>
      <c r="I17" s="25" t="s">
        <v>87</v>
      </c>
      <c r="J17" s="26">
        <v>235</v>
      </c>
    </row>
    <row r="18" spans="2:10">
      <c r="I18" s="22" t="s">
        <v>108</v>
      </c>
      <c r="J18" s="18">
        <v>179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168</v>
      </c>
    </row>
    <row r="20" spans="2:10">
      <c r="B20" s="1" t="s">
        <v>74</v>
      </c>
      <c r="C20" s="1">
        <v>6</v>
      </c>
      <c r="D20" s="1">
        <v>0</v>
      </c>
      <c r="I20" s="16" t="s">
        <v>105</v>
      </c>
      <c r="J20" s="24">
        <v>75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185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3</v>
      </c>
      <c r="D23" s="1">
        <v>0</v>
      </c>
      <c r="I23" s="27" t="s">
        <v>90</v>
      </c>
      <c r="J23" s="26">
        <v>162</v>
      </c>
    </row>
    <row r="24" spans="2:10">
      <c r="I24" s="16" t="s">
        <v>91</v>
      </c>
      <c r="J24" s="18">
        <v>101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35</v>
      </c>
      <c r="D29" s="1">
        <v>0</v>
      </c>
      <c r="E29" s="1">
        <v>34</v>
      </c>
      <c r="F29" s="1">
        <v>1</v>
      </c>
      <c r="G29" t="s">
        <v>106</v>
      </c>
    </row>
    <row r="30" spans="2:10">
      <c r="B30" s="1" t="s">
        <v>7</v>
      </c>
      <c r="C30" s="1">
        <v>21</v>
      </c>
      <c r="D30" s="1">
        <v>1</v>
      </c>
      <c r="E30" s="1">
        <v>1</v>
      </c>
      <c r="F30" s="1">
        <v>0</v>
      </c>
    </row>
    <row r="31" spans="2:10">
      <c r="B31" s="1" t="s">
        <v>8</v>
      </c>
      <c r="C31" s="1">
        <f>C29+C30</f>
        <v>56</v>
      </c>
      <c r="D31" s="1">
        <f>D29+D30</f>
        <v>1</v>
      </c>
      <c r="E31" s="1">
        <f>E29+E30</f>
        <v>35</v>
      </c>
      <c r="F31" s="1">
        <f>F29+F30</f>
        <v>1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62</v>
      </c>
      <c r="D35" s="1">
        <v>0</v>
      </c>
      <c r="E35" s="1">
        <v>48</v>
      </c>
      <c r="F35" s="1">
        <v>0</v>
      </c>
    </row>
    <row r="36" spans="2:6">
      <c r="B36" s="1" t="s">
        <v>7</v>
      </c>
      <c r="C36" s="1">
        <v>32</v>
      </c>
      <c r="D36" s="1">
        <v>4</v>
      </c>
      <c r="E36" s="1">
        <v>12</v>
      </c>
      <c r="F36" s="1">
        <v>0</v>
      </c>
    </row>
    <row r="37" spans="2:6">
      <c r="B37" s="1" t="s">
        <v>8</v>
      </c>
      <c r="C37" s="1">
        <f>C35+C36</f>
        <v>94</v>
      </c>
      <c r="D37" s="1">
        <f>D35+D36</f>
        <v>4</v>
      </c>
      <c r="E37" s="1">
        <f>E35+E36</f>
        <v>60</v>
      </c>
      <c r="F37" s="1">
        <f>F35+F36</f>
        <v>0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189</v>
      </c>
      <c r="E42" s="1">
        <v>1</v>
      </c>
    </row>
    <row r="43" spans="2:6">
      <c r="C43" s="1" t="s">
        <v>26</v>
      </c>
      <c r="D43" s="1">
        <v>38</v>
      </c>
      <c r="E43" s="1">
        <v>1</v>
      </c>
    </row>
    <row r="44" spans="2:6">
      <c r="C44" s="1" t="s">
        <v>18</v>
      </c>
      <c r="D44" s="1">
        <v>19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302</v>
      </c>
      <c r="E46" s="1">
        <v>2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0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7</v>
      </c>
      <c r="E51" s="1">
        <v>1</v>
      </c>
    </row>
    <row r="52" spans="2:5">
      <c r="C52" s="1" t="s">
        <v>8</v>
      </c>
      <c r="D52" s="1">
        <f>SUM(D42,D43,D44,D45,D46,D47,D48,D49,D50,D51)</f>
        <v>567</v>
      </c>
      <c r="E52" s="1">
        <f>E42+E43+E44+E45+E46+E47+E48+E49+E50+E51</f>
        <v>5</v>
      </c>
    </row>
    <row r="55" spans="2:5">
      <c r="B55" s="9" t="s">
        <v>70</v>
      </c>
      <c r="C55" s="9" t="s">
        <v>32</v>
      </c>
      <c r="D55" s="9" t="s">
        <v>33</v>
      </c>
    </row>
    <row r="56" spans="2:5">
      <c r="B56" s="13">
        <v>42737</v>
      </c>
      <c r="C56">
        <v>1</v>
      </c>
      <c r="D56">
        <v>1</v>
      </c>
    </row>
    <row r="57" spans="2:5">
      <c r="B57" s="13">
        <v>42744</v>
      </c>
      <c r="C57">
        <v>2</v>
      </c>
      <c r="D57">
        <v>9</v>
      </c>
    </row>
    <row r="58" spans="2:5">
      <c r="B58" s="13">
        <v>42751</v>
      </c>
      <c r="C58">
        <v>3</v>
      </c>
      <c r="D58">
        <v>10</v>
      </c>
    </row>
    <row r="59" spans="2:5">
      <c r="B59" s="13">
        <v>42758</v>
      </c>
      <c r="C59">
        <v>4</v>
      </c>
      <c r="D59">
        <v>11</v>
      </c>
    </row>
    <row r="60" spans="2:5">
      <c r="B60" s="13">
        <v>42765</v>
      </c>
      <c r="C60">
        <v>5</v>
      </c>
      <c r="D60">
        <v>12</v>
      </c>
    </row>
    <row r="61" spans="2:5">
      <c r="B61" s="13">
        <v>42772</v>
      </c>
      <c r="C61">
        <v>6</v>
      </c>
      <c r="D61">
        <v>13</v>
      </c>
    </row>
    <row r="62" spans="2:5">
      <c r="B62" s="13">
        <v>42779</v>
      </c>
      <c r="C62">
        <v>7</v>
      </c>
      <c r="D62">
        <v>7</v>
      </c>
    </row>
    <row r="63" spans="2:5">
      <c r="B63" s="13">
        <v>42786</v>
      </c>
      <c r="C63">
        <v>8</v>
      </c>
      <c r="D63">
        <v>7</v>
      </c>
    </row>
    <row r="64" spans="2:5">
      <c r="B64" s="13">
        <v>42793</v>
      </c>
      <c r="C64">
        <v>9</v>
      </c>
      <c r="D64">
        <v>14</v>
      </c>
    </row>
    <row r="65" spans="2:5">
      <c r="B65" s="13">
        <v>42800</v>
      </c>
      <c r="C65">
        <v>10</v>
      </c>
      <c r="D65">
        <v>16</v>
      </c>
    </row>
    <row r="66" spans="2:5">
      <c r="B66" s="13">
        <v>42807</v>
      </c>
      <c r="C66">
        <v>11</v>
      </c>
      <c r="D66">
        <v>14</v>
      </c>
    </row>
    <row r="67" spans="2:5">
      <c r="B67" s="13">
        <v>42814</v>
      </c>
      <c r="C67">
        <v>12</v>
      </c>
      <c r="D67">
        <v>14</v>
      </c>
    </row>
    <row r="68" spans="2:5">
      <c r="B68" s="13">
        <v>42821</v>
      </c>
      <c r="C68">
        <v>13</v>
      </c>
      <c r="D68">
        <v>14</v>
      </c>
    </row>
    <row r="69" spans="2:5">
      <c r="B69" s="13">
        <v>42828</v>
      </c>
      <c r="C69">
        <v>14</v>
      </c>
      <c r="D69">
        <v>9</v>
      </c>
      <c r="E69" t="s">
        <v>47</v>
      </c>
    </row>
    <row r="70" spans="2:5">
      <c r="B70" s="13">
        <v>42835</v>
      </c>
      <c r="C70">
        <v>15</v>
      </c>
      <c r="D70">
        <v>12</v>
      </c>
    </row>
    <row r="71" spans="2:5">
      <c r="B71" s="13">
        <v>42842</v>
      </c>
      <c r="C71">
        <v>16</v>
      </c>
      <c r="D71">
        <v>18</v>
      </c>
    </row>
    <row r="72" spans="2:5">
      <c r="B72" s="13">
        <v>42849</v>
      </c>
      <c r="C72">
        <v>17</v>
      </c>
      <c r="D72">
        <v>4</v>
      </c>
      <c r="E72" t="s">
        <v>48</v>
      </c>
    </row>
    <row r="73" spans="2:5">
      <c r="B73" s="13">
        <v>42856</v>
      </c>
      <c r="C73">
        <v>18</v>
      </c>
      <c r="D73">
        <v>10</v>
      </c>
    </row>
    <row r="74" spans="2:5">
      <c r="B74" s="13">
        <v>42863</v>
      </c>
      <c r="C74">
        <v>19</v>
      </c>
      <c r="D74">
        <v>18</v>
      </c>
    </row>
    <row r="75" spans="2:5">
      <c r="B75" s="13">
        <v>42870</v>
      </c>
      <c r="C75">
        <v>20</v>
      </c>
      <c r="D75">
        <v>15</v>
      </c>
    </row>
    <row r="76" spans="2:5">
      <c r="B76" s="13">
        <v>42877</v>
      </c>
      <c r="C76">
        <v>21</v>
      </c>
      <c r="D76">
        <v>6</v>
      </c>
      <c r="E76" t="s">
        <v>49</v>
      </c>
    </row>
    <row r="77" spans="2:5">
      <c r="B77" s="13">
        <v>42884</v>
      </c>
      <c r="C77">
        <v>22</v>
      </c>
      <c r="D77">
        <v>5</v>
      </c>
      <c r="E77" t="s">
        <v>50</v>
      </c>
    </row>
    <row r="78" spans="2:5">
      <c r="B78" s="13">
        <v>42891</v>
      </c>
      <c r="C78">
        <v>23</v>
      </c>
      <c r="D78">
        <v>15</v>
      </c>
    </row>
    <row r="79" spans="2:5">
      <c r="B79" s="13">
        <v>42898</v>
      </c>
      <c r="C79">
        <v>24</v>
      </c>
      <c r="D79">
        <v>15</v>
      </c>
    </row>
    <row r="80" spans="2:5">
      <c r="B80" s="13">
        <v>42905</v>
      </c>
      <c r="C80">
        <v>25</v>
      </c>
      <c r="D80">
        <v>9</v>
      </c>
    </row>
    <row r="81" spans="2:5">
      <c r="B81" s="13">
        <v>42912</v>
      </c>
      <c r="C81">
        <v>26</v>
      </c>
      <c r="D81">
        <v>13</v>
      </c>
    </row>
    <row r="82" spans="2:5">
      <c r="B82" s="13">
        <v>42919</v>
      </c>
      <c r="C82">
        <v>27</v>
      </c>
      <c r="D82">
        <v>4</v>
      </c>
    </row>
    <row r="83" spans="2:5">
      <c r="B83" s="13">
        <v>42926</v>
      </c>
      <c r="C83">
        <v>28</v>
      </c>
      <c r="D83">
        <v>13</v>
      </c>
    </row>
    <row r="84" spans="2:5">
      <c r="B84" s="13">
        <v>42933</v>
      </c>
      <c r="C84">
        <v>29</v>
      </c>
      <c r="D84">
        <v>6</v>
      </c>
    </row>
    <row r="85" spans="2:5">
      <c r="B85" s="13">
        <v>42940</v>
      </c>
      <c r="C85">
        <v>30</v>
      </c>
      <c r="D85">
        <v>8</v>
      </c>
    </row>
    <row r="86" spans="2:5">
      <c r="B86" s="13">
        <v>42947</v>
      </c>
      <c r="C86">
        <v>31</v>
      </c>
      <c r="D86">
        <v>5</v>
      </c>
    </row>
    <row r="87" spans="2:5">
      <c r="B87" s="13">
        <v>42954</v>
      </c>
      <c r="C87">
        <v>32</v>
      </c>
      <c r="D87">
        <v>13</v>
      </c>
    </row>
    <row r="88" spans="2:5">
      <c r="B88" s="13">
        <v>42961</v>
      </c>
      <c r="C88">
        <v>33</v>
      </c>
      <c r="D88">
        <v>19</v>
      </c>
    </row>
    <row r="89" spans="2:5">
      <c r="B89" s="13">
        <v>42968</v>
      </c>
      <c r="C89">
        <v>34</v>
      </c>
      <c r="D89">
        <v>26</v>
      </c>
    </row>
    <row r="90" spans="2:5">
      <c r="B90" s="13">
        <v>42975</v>
      </c>
      <c r="C90">
        <v>35</v>
      </c>
      <c r="D90">
        <v>10</v>
      </c>
    </row>
    <row r="91" spans="2:5">
      <c r="B91" s="13">
        <v>42982</v>
      </c>
      <c r="C91">
        <v>36</v>
      </c>
      <c r="D91">
        <v>8</v>
      </c>
      <c r="E91" t="s">
        <v>79</v>
      </c>
    </row>
    <row r="92" spans="2:5">
      <c r="B92" s="13">
        <v>42989</v>
      </c>
      <c r="C92">
        <v>37</v>
      </c>
      <c r="D92">
        <v>5</v>
      </c>
      <c r="E92" t="s">
        <v>80</v>
      </c>
    </row>
    <row r="93" spans="2:5">
      <c r="B93" s="13">
        <v>42996</v>
      </c>
      <c r="C93">
        <v>38</v>
      </c>
      <c r="D93">
        <v>23</v>
      </c>
      <c r="E93" t="s">
        <v>83</v>
      </c>
    </row>
    <row r="94" spans="2:5">
      <c r="B94" s="13">
        <v>43003</v>
      </c>
      <c r="C94">
        <v>39</v>
      </c>
      <c r="D94">
        <v>22</v>
      </c>
      <c r="E94" t="s">
        <v>84</v>
      </c>
    </row>
    <row r="95" spans="2:5">
      <c r="B95" s="13">
        <v>43010</v>
      </c>
      <c r="C95">
        <v>40</v>
      </c>
      <c r="D95">
        <v>18</v>
      </c>
    </row>
    <row r="96" spans="2:5">
      <c r="B96" s="13">
        <v>43017</v>
      </c>
      <c r="C96">
        <v>41</v>
      </c>
      <c r="D96">
        <v>7</v>
      </c>
    </row>
    <row r="97" spans="2:5">
      <c r="B97" s="13">
        <v>43024</v>
      </c>
      <c r="C97">
        <v>42</v>
      </c>
      <c r="D97">
        <v>11</v>
      </c>
    </row>
    <row r="98" spans="2:5">
      <c r="B98" s="13">
        <v>43031</v>
      </c>
      <c r="C98">
        <v>43</v>
      </c>
      <c r="D98">
        <v>4</v>
      </c>
    </row>
    <row r="99" spans="2:5">
      <c r="B99" s="13">
        <v>43038</v>
      </c>
      <c r="C99">
        <v>44</v>
      </c>
      <c r="D99">
        <v>5</v>
      </c>
    </row>
    <row r="100" spans="2:5">
      <c r="B100" s="13">
        <v>43045</v>
      </c>
      <c r="C100">
        <v>45</v>
      </c>
      <c r="D100">
        <v>8</v>
      </c>
      <c r="E100" t="s">
        <v>98</v>
      </c>
    </row>
    <row r="101" spans="2:5">
      <c r="B101" s="13">
        <v>43052</v>
      </c>
      <c r="C101">
        <v>46</v>
      </c>
      <c r="D101">
        <v>7</v>
      </c>
    </row>
    <row r="102" spans="2:5">
      <c r="B102" s="13">
        <v>43059</v>
      </c>
      <c r="C102">
        <v>47</v>
      </c>
      <c r="D102">
        <v>10</v>
      </c>
      <c r="E102" t="s">
        <v>99</v>
      </c>
    </row>
    <row r="103" spans="2:5">
      <c r="B103" s="13">
        <v>43066</v>
      </c>
      <c r="C103">
        <v>48</v>
      </c>
      <c r="D103">
        <v>4</v>
      </c>
    </row>
    <row r="104" spans="2:5">
      <c r="B104" s="13">
        <v>43073</v>
      </c>
      <c r="C104">
        <v>49</v>
      </c>
      <c r="D104">
        <v>6</v>
      </c>
    </row>
    <row r="105" spans="2:5">
      <c r="B105" s="13">
        <v>43080</v>
      </c>
      <c r="C105">
        <v>50</v>
      </c>
      <c r="D105">
        <v>5</v>
      </c>
    </row>
    <row r="106" spans="2:5">
      <c r="B106" s="13">
        <v>43087</v>
      </c>
      <c r="C106">
        <v>51</v>
      </c>
      <c r="D106">
        <v>3</v>
      </c>
      <c r="E106" t="s">
        <v>50</v>
      </c>
    </row>
    <row r="107" spans="2:5">
      <c r="B107" s="13">
        <v>43101</v>
      </c>
      <c r="C107">
        <v>52</v>
      </c>
      <c r="D107">
        <v>5</v>
      </c>
      <c r="E107" t="s">
        <v>50</v>
      </c>
    </row>
    <row r="108" spans="2:5">
      <c r="B108" s="13">
        <v>43108</v>
      </c>
      <c r="C108">
        <v>53</v>
      </c>
      <c r="D108">
        <v>13</v>
      </c>
    </row>
    <row r="109" spans="2:5">
      <c r="B109" s="13">
        <v>43115</v>
      </c>
      <c r="C109">
        <v>54</v>
      </c>
      <c r="D109">
        <v>2</v>
      </c>
      <c r="E109" t="s">
        <v>107</v>
      </c>
    </row>
    <row r="110" spans="2:5">
      <c r="B110" s="13">
        <v>43122</v>
      </c>
      <c r="C110">
        <v>55</v>
      </c>
      <c r="D110">
        <v>7</v>
      </c>
    </row>
    <row r="111" spans="2:5">
      <c r="B111" s="13">
        <v>43129</v>
      </c>
      <c r="C111">
        <v>56</v>
      </c>
      <c r="D111">
        <v>8</v>
      </c>
    </row>
    <row r="112" spans="2:5">
      <c r="B112" s="13">
        <v>43136</v>
      </c>
      <c r="C112">
        <v>57</v>
      </c>
      <c r="D112">
        <v>5</v>
      </c>
      <c r="E112" t="s">
        <v>110</v>
      </c>
    </row>
    <row r="113" spans="2:5">
      <c r="B113" s="13">
        <v>43143</v>
      </c>
      <c r="C113">
        <v>58</v>
      </c>
      <c r="D113">
        <v>7</v>
      </c>
    </row>
    <row r="114" spans="2:5">
      <c r="B114" s="13">
        <v>43150</v>
      </c>
      <c r="C114">
        <v>59</v>
      </c>
      <c r="D114">
        <v>3</v>
      </c>
      <c r="E114" t="s">
        <v>112</v>
      </c>
    </row>
    <row r="115" spans="2:5">
      <c r="B115" s="13">
        <v>43157</v>
      </c>
      <c r="C115">
        <v>60</v>
      </c>
      <c r="D115">
        <v>5</v>
      </c>
    </row>
    <row r="116" spans="2:5">
      <c r="B116" s="13">
        <v>43164</v>
      </c>
      <c r="C116">
        <v>61</v>
      </c>
      <c r="D116">
        <v>3</v>
      </c>
      <c r="E116" t="s">
        <v>50</v>
      </c>
    </row>
    <row r="117" spans="2:5">
      <c r="B117" s="13">
        <v>43171</v>
      </c>
      <c r="C117">
        <v>62</v>
      </c>
      <c r="D117">
        <v>6</v>
      </c>
    </row>
    <row r="118" spans="2:5">
      <c r="B118" s="13"/>
    </row>
    <row r="120" spans="2:5">
      <c r="B120" s="9" t="s">
        <v>70</v>
      </c>
      <c r="C120" s="9" t="s">
        <v>32</v>
      </c>
      <c r="D120" s="9" t="s">
        <v>33</v>
      </c>
    </row>
    <row r="121" spans="2:5">
      <c r="B121" s="13">
        <v>42737</v>
      </c>
      <c r="C121">
        <v>1</v>
      </c>
      <c r="D121">
        <v>1</v>
      </c>
    </row>
    <row r="122" spans="2:5">
      <c r="B122" s="13">
        <v>42744</v>
      </c>
      <c r="C122">
        <v>2</v>
      </c>
      <c r="D122">
        <v>10</v>
      </c>
    </row>
    <row r="123" spans="2:5">
      <c r="B123" s="13">
        <v>42751</v>
      </c>
      <c r="C123">
        <v>3</v>
      </c>
      <c r="D123">
        <v>20</v>
      </c>
    </row>
    <row r="124" spans="2:5">
      <c r="B124" s="13">
        <v>42758</v>
      </c>
      <c r="C124">
        <v>4</v>
      </c>
      <c r="D124">
        <v>31</v>
      </c>
    </row>
    <row r="125" spans="2:5">
      <c r="B125" s="13">
        <v>42765</v>
      </c>
      <c r="C125">
        <v>5</v>
      </c>
      <c r="D125">
        <v>43</v>
      </c>
    </row>
    <row r="126" spans="2:5">
      <c r="B126" s="13">
        <v>42772</v>
      </c>
      <c r="C126">
        <v>6</v>
      </c>
      <c r="D126">
        <v>56</v>
      </c>
    </row>
    <row r="127" spans="2:5">
      <c r="B127" s="13">
        <v>42779</v>
      </c>
      <c r="C127">
        <v>7</v>
      </c>
      <c r="D127">
        <v>63</v>
      </c>
    </row>
    <row r="128" spans="2:5">
      <c r="B128" s="13">
        <v>42786</v>
      </c>
      <c r="C128">
        <v>8</v>
      </c>
      <c r="D128">
        <v>70</v>
      </c>
    </row>
    <row r="129" spans="2:4">
      <c r="B129" s="13">
        <v>42793</v>
      </c>
      <c r="C129">
        <v>9</v>
      </c>
      <c r="D129">
        <v>84</v>
      </c>
    </row>
    <row r="130" spans="2:4">
      <c r="B130" s="13">
        <v>42800</v>
      </c>
      <c r="C130">
        <v>10</v>
      </c>
      <c r="D130">
        <v>100</v>
      </c>
    </row>
    <row r="131" spans="2:4">
      <c r="B131" s="13">
        <v>42807</v>
      </c>
      <c r="C131">
        <v>11</v>
      </c>
      <c r="D131">
        <v>114</v>
      </c>
    </row>
    <row r="132" spans="2:4">
      <c r="B132" s="13">
        <v>42814</v>
      </c>
      <c r="C132">
        <v>12</v>
      </c>
      <c r="D132">
        <v>131</v>
      </c>
    </row>
    <row r="133" spans="2:4">
      <c r="B133" s="13">
        <v>42821</v>
      </c>
      <c r="C133">
        <v>13</v>
      </c>
      <c r="D133">
        <v>145</v>
      </c>
    </row>
    <row r="134" spans="2:4">
      <c r="B134" s="13">
        <v>42828</v>
      </c>
      <c r="C134">
        <v>14</v>
      </c>
      <c r="D134">
        <v>154</v>
      </c>
    </row>
    <row r="135" spans="2:4">
      <c r="B135" s="13">
        <v>42835</v>
      </c>
      <c r="C135">
        <v>15</v>
      </c>
      <c r="D135">
        <v>166</v>
      </c>
    </row>
    <row r="136" spans="2:4">
      <c r="B136" s="13">
        <v>42842</v>
      </c>
      <c r="C136">
        <v>16</v>
      </c>
      <c r="D136">
        <v>185</v>
      </c>
    </row>
    <row r="137" spans="2:4">
      <c r="B137" s="13">
        <v>42849</v>
      </c>
      <c r="C137">
        <v>17</v>
      </c>
      <c r="D137">
        <v>189</v>
      </c>
    </row>
    <row r="138" spans="2:4">
      <c r="B138" s="13">
        <v>42856</v>
      </c>
      <c r="C138">
        <v>18</v>
      </c>
      <c r="D138">
        <v>199</v>
      </c>
    </row>
    <row r="139" spans="2:4">
      <c r="B139" s="13">
        <v>42863</v>
      </c>
      <c r="C139">
        <v>19</v>
      </c>
      <c r="D139">
        <v>217</v>
      </c>
    </row>
    <row r="140" spans="2:4">
      <c r="B140" s="13">
        <v>42870</v>
      </c>
      <c r="C140">
        <v>20</v>
      </c>
      <c r="D140">
        <v>233</v>
      </c>
    </row>
    <row r="141" spans="2:4">
      <c r="B141" s="13">
        <v>42877</v>
      </c>
      <c r="C141">
        <v>21</v>
      </c>
      <c r="D141">
        <v>239</v>
      </c>
    </row>
    <row r="142" spans="2:4">
      <c r="B142" s="13">
        <v>42884</v>
      </c>
      <c r="C142">
        <v>22</v>
      </c>
      <c r="D142">
        <v>244</v>
      </c>
    </row>
    <row r="143" spans="2:4">
      <c r="B143" s="13">
        <v>42891</v>
      </c>
      <c r="C143">
        <v>23</v>
      </c>
      <c r="D143">
        <v>260</v>
      </c>
    </row>
    <row r="144" spans="2:4">
      <c r="B144" s="13">
        <v>42898</v>
      </c>
      <c r="C144">
        <v>24</v>
      </c>
      <c r="D144">
        <v>276</v>
      </c>
    </row>
    <row r="145" spans="2:4">
      <c r="B145" s="13">
        <v>42905</v>
      </c>
      <c r="C145">
        <v>25</v>
      </c>
      <c r="D145">
        <v>286</v>
      </c>
    </row>
    <row r="146" spans="2:4">
      <c r="B146" s="13">
        <v>42912</v>
      </c>
      <c r="C146">
        <v>26</v>
      </c>
      <c r="D146">
        <v>299</v>
      </c>
    </row>
    <row r="147" spans="2:4">
      <c r="B147" s="13">
        <v>42919</v>
      </c>
      <c r="C147">
        <v>27</v>
      </c>
      <c r="D147">
        <v>303</v>
      </c>
    </row>
    <row r="148" spans="2:4">
      <c r="B148" s="13">
        <v>42926</v>
      </c>
      <c r="C148">
        <v>28</v>
      </c>
      <c r="D148">
        <v>316</v>
      </c>
    </row>
    <row r="149" spans="2:4">
      <c r="B149" s="13">
        <v>42933</v>
      </c>
      <c r="C149">
        <v>29</v>
      </c>
      <c r="D149">
        <v>322</v>
      </c>
    </row>
    <row r="150" spans="2:4">
      <c r="B150" s="13">
        <v>42940</v>
      </c>
      <c r="C150">
        <v>30</v>
      </c>
      <c r="D150">
        <v>330</v>
      </c>
    </row>
    <row r="151" spans="2:4">
      <c r="B151" s="13">
        <v>42947</v>
      </c>
      <c r="C151">
        <v>31</v>
      </c>
      <c r="D151">
        <v>335</v>
      </c>
    </row>
    <row r="152" spans="2:4">
      <c r="B152" s="13">
        <v>42954</v>
      </c>
      <c r="C152">
        <v>32</v>
      </c>
      <c r="D152">
        <v>348</v>
      </c>
    </row>
    <row r="153" spans="2:4">
      <c r="B153" s="13">
        <v>42961</v>
      </c>
      <c r="C153">
        <v>33</v>
      </c>
      <c r="D153">
        <v>367</v>
      </c>
    </row>
    <row r="154" spans="2:4">
      <c r="B154" s="13">
        <v>42968</v>
      </c>
      <c r="C154">
        <v>34</v>
      </c>
      <c r="D154">
        <v>392</v>
      </c>
    </row>
    <row r="155" spans="2:4">
      <c r="B155" s="13">
        <v>42975</v>
      </c>
      <c r="C155">
        <v>35</v>
      </c>
      <c r="D155">
        <v>402</v>
      </c>
    </row>
    <row r="156" spans="2:4">
      <c r="B156" s="13">
        <v>42982</v>
      </c>
      <c r="C156">
        <v>36</v>
      </c>
      <c r="D156">
        <v>410</v>
      </c>
    </row>
    <row r="157" spans="2:4">
      <c r="B157" s="13">
        <v>42989</v>
      </c>
      <c r="C157">
        <v>37</v>
      </c>
      <c r="D157">
        <v>415</v>
      </c>
    </row>
    <row r="158" spans="2:4">
      <c r="B158" s="13">
        <v>42996</v>
      </c>
      <c r="C158">
        <v>38</v>
      </c>
      <c r="D158">
        <v>438</v>
      </c>
    </row>
    <row r="159" spans="2:4">
      <c r="B159" s="13">
        <v>43003</v>
      </c>
      <c r="C159">
        <v>39</v>
      </c>
      <c r="D159">
        <v>460</v>
      </c>
    </row>
    <row r="160" spans="2:4">
      <c r="B160" s="13">
        <v>43010</v>
      </c>
      <c r="C160">
        <v>40</v>
      </c>
      <c r="D160">
        <v>478</v>
      </c>
    </row>
    <row r="161" spans="1:4">
      <c r="B161" s="13">
        <v>43017</v>
      </c>
      <c r="C161">
        <v>41</v>
      </c>
      <c r="D161">
        <v>486</v>
      </c>
    </row>
    <row r="162" spans="1:4">
      <c r="B162" s="13">
        <v>43024</v>
      </c>
      <c r="C162">
        <v>42</v>
      </c>
      <c r="D162">
        <v>497</v>
      </c>
    </row>
    <row r="163" spans="1:4">
      <c r="B163" s="13">
        <v>43031</v>
      </c>
      <c r="C163">
        <v>43</v>
      </c>
      <c r="D163">
        <v>501</v>
      </c>
    </row>
    <row r="164" spans="1:4">
      <c r="B164" s="13">
        <v>43038</v>
      </c>
      <c r="C164">
        <v>44</v>
      </c>
      <c r="D164">
        <v>506</v>
      </c>
    </row>
    <row r="165" spans="1:4">
      <c r="B165" s="13">
        <v>43045</v>
      </c>
      <c r="C165">
        <v>45</v>
      </c>
      <c r="D165">
        <v>514</v>
      </c>
    </row>
    <row r="166" spans="1:4">
      <c r="B166" s="13">
        <v>43052</v>
      </c>
      <c r="C166">
        <v>46</v>
      </c>
      <c r="D166">
        <v>521</v>
      </c>
    </row>
    <row r="167" spans="1:4">
      <c r="B167" s="13">
        <v>43059</v>
      </c>
      <c r="C167">
        <v>47</v>
      </c>
      <c r="D167">
        <v>531</v>
      </c>
    </row>
    <row r="168" spans="1:4">
      <c r="B168" s="13">
        <v>43066</v>
      </c>
      <c r="C168">
        <v>48</v>
      </c>
      <c r="D168">
        <v>534</v>
      </c>
    </row>
    <row r="169" spans="1:4">
      <c r="B169" s="13">
        <v>43073</v>
      </c>
      <c r="C169">
        <v>49</v>
      </c>
      <c r="D169">
        <v>541</v>
      </c>
    </row>
    <row r="170" spans="1:4">
      <c r="B170" s="13">
        <v>43080</v>
      </c>
      <c r="C170">
        <v>50</v>
      </c>
      <c r="D170">
        <v>546</v>
      </c>
    </row>
    <row r="171" spans="1:4">
      <c r="B171" s="13">
        <v>43087</v>
      </c>
      <c r="C171">
        <v>51</v>
      </c>
      <c r="D171">
        <v>549</v>
      </c>
    </row>
    <row r="172" spans="1:4">
      <c r="B172" s="13">
        <v>43101</v>
      </c>
      <c r="C172">
        <v>52</v>
      </c>
      <c r="D172">
        <v>553</v>
      </c>
    </row>
    <row r="173" spans="1:4">
      <c r="B173" s="13">
        <v>43108</v>
      </c>
      <c r="C173">
        <v>53</v>
      </c>
      <c r="D173">
        <v>566</v>
      </c>
    </row>
    <row r="174" spans="1:4">
      <c r="B174" s="13">
        <v>43115</v>
      </c>
      <c r="C174">
        <v>54</v>
      </c>
      <c r="D174">
        <v>568</v>
      </c>
    </row>
    <row r="175" spans="1:4">
      <c r="B175" s="13">
        <v>43122</v>
      </c>
      <c r="C175">
        <v>55</v>
      </c>
      <c r="D175">
        <v>575</v>
      </c>
    </row>
    <row r="176" spans="1:4">
      <c r="A176" t="s">
        <v>109</v>
      </c>
      <c r="B176" s="13">
        <v>43129</v>
      </c>
      <c r="C176">
        <v>56</v>
      </c>
      <c r="D176">
        <v>574</v>
      </c>
    </row>
    <row r="177" spans="2:8">
      <c r="B177" s="13">
        <v>43136</v>
      </c>
      <c r="C177">
        <v>57</v>
      </c>
      <c r="D177">
        <v>578</v>
      </c>
    </row>
    <row r="178" spans="2:8">
      <c r="B178" s="13">
        <v>43143</v>
      </c>
      <c r="C178">
        <v>58</v>
      </c>
      <c r="D178">
        <v>584</v>
      </c>
    </row>
    <row r="179" spans="2:8">
      <c r="B179" s="13">
        <v>43150</v>
      </c>
      <c r="C179">
        <v>59</v>
      </c>
      <c r="D179">
        <v>587</v>
      </c>
    </row>
    <row r="180" spans="2:8">
      <c r="B180" s="13">
        <v>43157</v>
      </c>
      <c r="C180">
        <v>60</v>
      </c>
      <c r="D180">
        <v>592</v>
      </c>
    </row>
    <row r="181" spans="2:8">
      <c r="B181" s="13">
        <v>43164</v>
      </c>
      <c r="C181">
        <v>61</v>
      </c>
      <c r="D181">
        <v>595</v>
      </c>
    </row>
    <row r="182" spans="2:8">
      <c r="B182" s="13">
        <v>43171</v>
      </c>
      <c r="C182">
        <v>62</v>
      </c>
      <c r="D182">
        <v>601</v>
      </c>
    </row>
    <row r="183" spans="2:8">
      <c r="B183" s="13"/>
    </row>
    <row r="184" spans="2:8">
      <c r="C184" s="10" t="s">
        <v>60</v>
      </c>
      <c r="D184" s="10"/>
      <c r="E184" s="10"/>
      <c r="F184" s="10"/>
      <c r="G184" s="10"/>
      <c r="H184" s="10"/>
    </row>
    <row r="185" spans="2:8">
      <c r="C185" s="11">
        <f>1/3</f>
        <v>0.33333333333333331</v>
      </c>
      <c r="D185" t="s">
        <v>52</v>
      </c>
    </row>
    <row r="186" spans="2:8">
      <c r="C186" s="11">
        <f>1/6</f>
        <v>0.16666666666666666</v>
      </c>
      <c r="D186" t="s">
        <v>53</v>
      </c>
    </row>
    <row r="187" spans="2:8">
      <c r="C187" s="11">
        <f>0/20</f>
        <v>0</v>
      </c>
      <c r="D187" t="s">
        <v>54</v>
      </c>
    </row>
    <row r="188" spans="2:8">
      <c r="C188" s="11">
        <f>0/15</f>
        <v>0</v>
      </c>
      <c r="D188" t="s">
        <v>56</v>
      </c>
    </row>
    <row r="189" spans="2:8">
      <c r="C189" s="11">
        <f>2/16</f>
        <v>0.125</v>
      </c>
      <c r="D189" t="s">
        <v>58</v>
      </c>
    </row>
    <row r="191" spans="2:8">
      <c r="C191" s="10" t="s">
        <v>102</v>
      </c>
    </row>
    <row r="192" spans="2:8">
      <c r="C192" s="11">
        <f>1/5</f>
        <v>0.2</v>
      </c>
      <c r="D192" t="s">
        <v>52</v>
      </c>
    </row>
    <row r="193" spans="3:4">
      <c r="C193" s="11">
        <f>0/5</f>
        <v>0</v>
      </c>
      <c r="D193" t="s">
        <v>53</v>
      </c>
    </row>
    <row r="194" spans="3:4">
      <c r="C194" s="11">
        <f>0/5</f>
        <v>0</v>
      </c>
      <c r="D194" t="s">
        <v>54</v>
      </c>
    </row>
    <row r="195" spans="3:4">
      <c r="C195" s="11">
        <f>0/5</f>
        <v>0</v>
      </c>
      <c r="D195" t="s">
        <v>56</v>
      </c>
    </row>
    <row r="196" spans="3:4">
      <c r="C196" s="11">
        <f>1/5</f>
        <v>0.2</v>
      </c>
      <c r="D196" t="s">
        <v>58</v>
      </c>
    </row>
    <row r="197" spans="3:4">
      <c r="C197" s="11">
        <f>3/5</f>
        <v>0.6</v>
      </c>
      <c r="D197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J201"/>
  <sheetViews>
    <sheetView topLeftCell="B1" workbookViewId="0">
      <selection activeCell="J25" sqref="J25"/>
    </sheetView>
  </sheetViews>
  <sheetFormatPr defaultRowHeight="15"/>
  <cols>
    <col min="2" max="2" width="16.42578125" customWidth="1"/>
    <col min="3" max="3" width="23.140625" customWidth="1"/>
    <col min="5" max="5" width="21.85546875" customWidth="1"/>
    <col min="7" max="7" width="15.7109375" customWidth="1"/>
    <col min="9" max="9" width="36.42578125" customWidth="1"/>
    <col min="10" max="10" width="11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578</v>
      </c>
      <c r="D3" s="1">
        <v>6</v>
      </c>
      <c r="E3" s="1">
        <v>41</v>
      </c>
      <c r="F3" s="1">
        <v>3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567</v>
      </c>
      <c r="D6" s="1">
        <f>D3+D4-D5</f>
        <v>6</v>
      </c>
      <c r="E6" s="1">
        <f>E3+E4-E5</f>
        <v>40</v>
      </c>
      <c r="F6" s="1">
        <f>F3+F4</f>
        <v>3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342</v>
      </c>
      <c r="D10" s="1">
        <v>7</v>
      </c>
      <c r="E10" s="1">
        <v>237</v>
      </c>
      <c r="F10" s="2">
        <v>2</v>
      </c>
      <c r="G10" s="1">
        <v>181</v>
      </c>
      <c r="H10" s="1">
        <v>2</v>
      </c>
    </row>
    <row r="11" spans="2:10">
      <c r="B11" s="1" t="s">
        <v>31</v>
      </c>
      <c r="C11" s="1">
        <v>26</v>
      </c>
      <c r="D11" s="1">
        <v>-1</v>
      </c>
      <c r="E11" s="1">
        <v>131</v>
      </c>
      <c r="F11" s="2">
        <v>4</v>
      </c>
      <c r="G11" s="1">
        <v>22</v>
      </c>
      <c r="H11" s="1">
        <v>0</v>
      </c>
    </row>
    <row r="12" spans="2:10">
      <c r="B12" s="1" t="s">
        <v>8</v>
      </c>
      <c r="C12" s="1">
        <f t="shared" ref="C12:H12" si="0">C10+C11</f>
        <v>368</v>
      </c>
      <c r="D12" s="1">
        <f t="shared" si="0"/>
        <v>6</v>
      </c>
      <c r="E12" s="1">
        <f t="shared" si="0"/>
        <v>368</v>
      </c>
      <c r="F12" s="2">
        <f t="shared" si="0"/>
        <v>6</v>
      </c>
      <c r="G12" s="1">
        <f t="shared" si="0"/>
        <v>203</v>
      </c>
      <c r="H12" s="1">
        <f t="shared" si="0"/>
        <v>2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123</v>
      </c>
      <c r="D16" s="5">
        <v>4</v>
      </c>
      <c r="E16" s="5">
        <v>56</v>
      </c>
      <c r="F16" s="3">
        <v>0</v>
      </c>
      <c r="G16" s="1">
        <v>81</v>
      </c>
      <c r="H16" s="1">
        <v>5</v>
      </c>
      <c r="I16" s="16" t="s">
        <v>86</v>
      </c>
      <c r="J16" s="18">
        <v>342</v>
      </c>
    </row>
    <row r="17" spans="2:10">
      <c r="B17" s="1" t="s">
        <v>89</v>
      </c>
      <c r="C17" s="1">
        <v>115</v>
      </c>
      <c r="D17" s="1"/>
      <c r="E17" s="1">
        <v>56</v>
      </c>
      <c r="F17" s="2"/>
      <c r="G17" s="1">
        <v>81</v>
      </c>
      <c r="H17" s="1"/>
      <c r="I17" s="25" t="s">
        <v>87</v>
      </c>
      <c r="J17" s="26">
        <v>237</v>
      </c>
    </row>
    <row r="18" spans="2:10">
      <c r="I18" s="22" t="s">
        <v>108</v>
      </c>
      <c r="J18" s="18">
        <v>181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179</v>
      </c>
    </row>
    <row r="20" spans="2:10">
      <c r="B20" s="1" t="s">
        <v>74</v>
      </c>
      <c r="C20" s="1">
        <v>6</v>
      </c>
      <c r="D20" s="1">
        <v>0</v>
      </c>
      <c r="I20" s="16" t="s">
        <v>105</v>
      </c>
      <c r="J20" s="24">
        <v>81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180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5</v>
      </c>
    </row>
    <row r="23" spans="2:10">
      <c r="B23" s="1" t="s">
        <v>77</v>
      </c>
      <c r="C23" s="1">
        <v>4</v>
      </c>
      <c r="D23" s="1">
        <v>1</v>
      </c>
      <c r="I23" s="27" t="s">
        <v>90</v>
      </c>
      <c r="J23" s="26">
        <v>171</v>
      </c>
    </row>
    <row r="24" spans="2:10">
      <c r="I24" s="16" t="s">
        <v>91</v>
      </c>
      <c r="J24" s="18">
        <v>98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5</v>
      </c>
      <c r="D26" s="1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</row>
    <row r="29" spans="2:10">
      <c r="B29" s="1" t="s">
        <v>5</v>
      </c>
      <c r="C29" s="1">
        <v>35</v>
      </c>
      <c r="D29" s="1">
        <v>0</v>
      </c>
      <c r="E29" s="1">
        <v>34</v>
      </c>
      <c r="F29" s="1">
        <v>0</v>
      </c>
      <c r="G29" t="s">
        <v>106</v>
      </c>
    </row>
    <row r="30" spans="2:10">
      <c r="B30" s="1" t="s">
        <v>7</v>
      </c>
      <c r="C30" s="1">
        <v>21</v>
      </c>
      <c r="D30" s="1">
        <v>0</v>
      </c>
      <c r="E30" s="1">
        <v>1</v>
      </c>
      <c r="F30" s="1">
        <v>0</v>
      </c>
    </row>
    <row r="31" spans="2:10">
      <c r="B31" s="1" t="s">
        <v>8</v>
      </c>
      <c r="C31" s="1">
        <f>C29+C30</f>
        <v>56</v>
      </c>
      <c r="D31" s="1">
        <f>D29+D30</f>
        <v>0</v>
      </c>
      <c r="E31" s="1">
        <f>E29+E30</f>
        <v>35</v>
      </c>
      <c r="F31" s="1">
        <f>F29+F30</f>
        <v>0</v>
      </c>
    </row>
    <row r="34" spans="2:6">
      <c r="B34" s="1"/>
      <c r="C34" s="1" t="s">
        <v>38</v>
      </c>
      <c r="D34" s="1" t="s">
        <v>1</v>
      </c>
      <c r="E34" s="1" t="s">
        <v>39</v>
      </c>
      <c r="F34" s="1" t="s">
        <v>1</v>
      </c>
    </row>
    <row r="35" spans="2:6">
      <c r="B35" s="1" t="s">
        <v>5</v>
      </c>
      <c r="C35" s="1">
        <v>63</v>
      </c>
      <c r="D35" s="1">
        <v>0</v>
      </c>
      <c r="E35" s="1">
        <v>48</v>
      </c>
      <c r="F35" s="1">
        <v>0</v>
      </c>
    </row>
    <row r="36" spans="2:6">
      <c r="B36" s="1" t="s">
        <v>7</v>
      </c>
      <c r="C36" s="1">
        <v>33</v>
      </c>
      <c r="D36" s="1">
        <v>2</v>
      </c>
      <c r="E36" s="1">
        <v>14</v>
      </c>
      <c r="F36" s="1">
        <v>0</v>
      </c>
    </row>
    <row r="37" spans="2:6">
      <c r="B37" s="1" t="s">
        <v>8</v>
      </c>
      <c r="C37" s="1">
        <f>C35+C36</f>
        <v>96</v>
      </c>
      <c r="D37" s="1">
        <f>D35+D36</f>
        <v>2</v>
      </c>
      <c r="E37" s="1">
        <f>E35+E36</f>
        <v>62</v>
      </c>
      <c r="F37" s="1">
        <f>F35+F36</f>
        <v>0</v>
      </c>
    </row>
    <row r="40" spans="2:6">
      <c r="C40" s="1" t="s">
        <v>14</v>
      </c>
      <c r="D40" s="1"/>
      <c r="E40" s="1"/>
    </row>
    <row r="41" spans="2:6">
      <c r="C41" s="1"/>
      <c r="D41" s="1" t="s">
        <v>15</v>
      </c>
      <c r="E41" s="1" t="s">
        <v>1</v>
      </c>
    </row>
    <row r="42" spans="2:6">
      <c r="C42" s="1" t="s">
        <v>37</v>
      </c>
      <c r="D42" s="1">
        <v>189</v>
      </c>
      <c r="E42" s="1">
        <v>0</v>
      </c>
    </row>
    <row r="43" spans="2:6">
      <c r="C43" s="1" t="s">
        <v>26</v>
      </c>
      <c r="D43" s="1">
        <v>38</v>
      </c>
      <c r="E43" s="1">
        <v>0</v>
      </c>
    </row>
    <row r="44" spans="2:6">
      <c r="C44" s="1" t="s">
        <v>18</v>
      </c>
      <c r="D44" s="1">
        <v>19</v>
      </c>
      <c r="E44" s="1">
        <v>0</v>
      </c>
    </row>
    <row r="45" spans="2:6">
      <c r="C45" s="1" t="s">
        <v>19</v>
      </c>
      <c r="D45" s="1">
        <v>0</v>
      </c>
      <c r="E45" s="1">
        <v>0</v>
      </c>
    </row>
    <row r="46" spans="2:6">
      <c r="C46" s="1" t="s">
        <v>20</v>
      </c>
      <c r="D46" s="1">
        <v>306</v>
      </c>
      <c r="E46" s="1">
        <v>5</v>
      </c>
    </row>
    <row r="47" spans="2:6">
      <c r="C47" s="1" t="s">
        <v>95</v>
      </c>
      <c r="D47" s="1">
        <v>3</v>
      </c>
      <c r="E47" s="1">
        <v>0</v>
      </c>
    </row>
    <row r="48" spans="2:6">
      <c r="C48" s="1" t="s">
        <v>22</v>
      </c>
      <c r="D48" s="1">
        <v>1</v>
      </c>
      <c r="E48" s="1">
        <v>0</v>
      </c>
    </row>
    <row r="49" spans="2:5">
      <c r="C49" s="1" t="s">
        <v>59</v>
      </c>
      <c r="D49" s="1">
        <v>7</v>
      </c>
      <c r="E49" s="1">
        <v>0</v>
      </c>
    </row>
    <row r="50" spans="2:5">
      <c r="C50" s="1" t="s">
        <v>24</v>
      </c>
      <c r="D50" s="1">
        <v>1</v>
      </c>
      <c r="E50" s="1">
        <v>0</v>
      </c>
    </row>
    <row r="51" spans="2:5">
      <c r="C51" s="1" t="s">
        <v>69</v>
      </c>
      <c r="D51" s="1">
        <v>7</v>
      </c>
      <c r="E51" s="1">
        <v>0</v>
      </c>
    </row>
    <row r="52" spans="2:5">
      <c r="C52" s="1" t="s">
        <v>113</v>
      </c>
      <c r="D52" s="1">
        <v>1</v>
      </c>
      <c r="E52" s="1">
        <v>1</v>
      </c>
    </row>
    <row r="53" spans="2:5">
      <c r="C53" s="1" t="s">
        <v>8</v>
      </c>
      <c r="D53" s="1">
        <f>SUM(D42,D43,D44,D45,D46,D47,D48,D49,D50,D51)</f>
        <v>571</v>
      </c>
      <c r="E53" s="1">
        <f>E42+E43+E44+E45+E46+E47+E48+E49+E50+E51</f>
        <v>5</v>
      </c>
    </row>
    <row r="56" spans="2:5">
      <c r="B56" s="9" t="s">
        <v>70</v>
      </c>
      <c r="C56" s="9" t="s">
        <v>32</v>
      </c>
      <c r="D56" s="9" t="s">
        <v>33</v>
      </c>
    </row>
    <row r="57" spans="2:5">
      <c r="B57" s="13">
        <v>42737</v>
      </c>
      <c r="C57">
        <v>1</v>
      </c>
      <c r="D57">
        <v>1</v>
      </c>
    </row>
    <row r="58" spans="2:5">
      <c r="B58" s="13">
        <v>42744</v>
      </c>
      <c r="C58">
        <v>2</v>
      </c>
      <c r="D58">
        <v>9</v>
      </c>
    </row>
    <row r="59" spans="2:5">
      <c r="B59" s="13">
        <v>42751</v>
      </c>
      <c r="C59">
        <v>3</v>
      </c>
      <c r="D59">
        <v>10</v>
      </c>
    </row>
    <row r="60" spans="2:5">
      <c r="B60" s="13">
        <v>42758</v>
      </c>
      <c r="C60">
        <v>4</v>
      </c>
      <c r="D60">
        <v>11</v>
      </c>
    </row>
    <row r="61" spans="2:5">
      <c r="B61" s="13">
        <v>42765</v>
      </c>
      <c r="C61">
        <v>5</v>
      </c>
      <c r="D61">
        <v>12</v>
      </c>
    </row>
    <row r="62" spans="2:5">
      <c r="B62" s="13">
        <v>42772</v>
      </c>
      <c r="C62">
        <v>6</v>
      </c>
      <c r="D62">
        <v>13</v>
      </c>
    </row>
    <row r="63" spans="2:5">
      <c r="B63" s="13">
        <v>42779</v>
      </c>
      <c r="C63">
        <v>7</v>
      </c>
      <c r="D63">
        <v>7</v>
      </c>
    </row>
    <row r="64" spans="2:5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/>
    </row>
    <row r="122" spans="2:5">
      <c r="B122" s="9" t="s">
        <v>70</v>
      </c>
      <c r="C122" s="9" t="s">
        <v>32</v>
      </c>
      <c r="D122" s="9" t="s">
        <v>33</v>
      </c>
    </row>
    <row r="123" spans="2:5">
      <c r="B123" s="13">
        <v>42737</v>
      </c>
      <c r="C123">
        <v>1</v>
      </c>
      <c r="D123">
        <v>1</v>
      </c>
    </row>
    <row r="124" spans="2:5">
      <c r="B124" s="13">
        <v>42744</v>
      </c>
      <c r="C124">
        <v>2</v>
      </c>
      <c r="D124">
        <v>10</v>
      </c>
    </row>
    <row r="125" spans="2:5">
      <c r="B125" s="13">
        <v>42751</v>
      </c>
      <c r="C125">
        <v>3</v>
      </c>
      <c r="D125">
        <v>20</v>
      </c>
    </row>
    <row r="126" spans="2:5">
      <c r="B126" s="13">
        <v>42758</v>
      </c>
      <c r="C126">
        <v>4</v>
      </c>
      <c r="D126">
        <v>31</v>
      </c>
    </row>
    <row r="127" spans="2:5">
      <c r="B127" s="13">
        <v>42765</v>
      </c>
      <c r="C127">
        <v>5</v>
      </c>
      <c r="D127">
        <v>43</v>
      </c>
    </row>
    <row r="128" spans="2:5">
      <c r="B128" s="13">
        <v>42772</v>
      </c>
      <c r="C128">
        <v>6</v>
      </c>
      <c r="D128">
        <v>56</v>
      </c>
    </row>
    <row r="129" spans="2:4">
      <c r="B129" s="13">
        <v>42779</v>
      </c>
      <c r="C129">
        <v>7</v>
      </c>
      <c r="D129">
        <v>63</v>
      </c>
    </row>
    <row r="130" spans="2:4">
      <c r="B130" s="13">
        <v>42786</v>
      </c>
      <c r="C130">
        <v>8</v>
      </c>
      <c r="D130">
        <v>70</v>
      </c>
    </row>
    <row r="131" spans="2:4">
      <c r="B131" s="13">
        <v>42793</v>
      </c>
      <c r="C131">
        <v>9</v>
      </c>
      <c r="D131">
        <v>84</v>
      </c>
    </row>
    <row r="132" spans="2:4">
      <c r="B132" s="13">
        <v>42800</v>
      </c>
      <c r="C132">
        <v>10</v>
      </c>
      <c r="D132">
        <v>100</v>
      </c>
    </row>
    <row r="133" spans="2:4">
      <c r="B133" s="13">
        <v>42807</v>
      </c>
      <c r="C133">
        <v>11</v>
      </c>
      <c r="D133">
        <v>114</v>
      </c>
    </row>
    <row r="134" spans="2:4">
      <c r="B134" s="13">
        <v>42814</v>
      </c>
      <c r="C134">
        <v>12</v>
      </c>
      <c r="D134">
        <v>131</v>
      </c>
    </row>
    <row r="135" spans="2:4">
      <c r="B135" s="13">
        <v>42821</v>
      </c>
      <c r="C135">
        <v>13</v>
      </c>
      <c r="D135">
        <v>145</v>
      </c>
    </row>
    <row r="136" spans="2:4">
      <c r="B136" s="13">
        <v>42828</v>
      </c>
      <c r="C136">
        <v>14</v>
      </c>
      <c r="D136">
        <v>154</v>
      </c>
    </row>
    <row r="137" spans="2:4">
      <c r="B137" s="13">
        <v>42835</v>
      </c>
      <c r="C137">
        <v>15</v>
      </c>
      <c r="D137">
        <v>166</v>
      </c>
    </row>
    <row r="138" spans="2:4">
      <c r="B138" s="13">
        <v>42842</v>
      </c>
      <c r="C138">
        <v>16</v>
      </c>
      <c r="D138">
        <v>185</v>
      </c>
    </row>
    <row r="139" spans="2:4">
      <c r="B139" s="13">
        <v>42849</v>
      </c>
      <c r="C139">
        <v>17</v>
      </c>
      <c r="D139">
        <v>189</v>
      </c>
    </row>
    <row r="140" spans="2:4">
      <c r="B140" s="13">
        <v>42856</v>
      </c>
      <c r="C140">
        <v>18</v>
      </c>
      <c r="D140">
        <v>199</v>
      </c>
    </row>
    <row r="141" spans="2:4">
      <c r="B141" s="13">
        <v>42863</v>
      </c>
      <c r="C141">
        <v>19</v>
      </c>
      <c r="D141">
        <v>217</v>
      </c>
    </row>
    <row r="142" spans="2:4">
      <c r="B142" s="13">
        <v>42870</v>
      </c>
      <c r="C142">
        <v>20</v>
      </c>
      <c r="D142">
        <v>233</v>
      </c>
    </row>
    <row r="143" spans="2:4">
      <c r="B143" s="13">
        <v>42877</v>
      </c>
      <c r="C143">
        <v>21</v>
      </c>
      <c r="D143">
        <v>239</v>
      </c>
    </row>
    <row r="144" spans="2:4">
      <c r="B144" s="13">
        <v>42884</v>
      </c>
      <c r="C144">
        <v>22</v>
      </c>
      <c r="D144">
        <v>244</v>
      </c>
    </row>
    <row r="145" spans="2:4">
      <c r="B145" s="13">
        <v>42891</v>
      </c>
      <c r="C145">
        <v>23</v>
      </c>
      <c r="D145">
        <v>260</v>
      </c>
    </row>
    <row r="146" spans="2:4">
      <c r="B146" s="13">
        <v>42898</v>
      </c>
      <c r="C146">
        <v>24</v>
      </c>
      <c r="D146">
        <v>276</v>
      </c>
    </row>
    <row r="147" spans="2:4">
      <c r="B147" s="13">
        <v>42905</v>
      </c>
      <c r="C147">
        <v>25</v>
      </c>
      <c r="D147">
        <v>286</v>
      </c>
    </row>
    <row r="148" spans="2:4">
      <c r="B148" s="13">
        <v>42912</v>
      </c>
      <c r="C148">
        <v>26</v>
      </c>
      <c r="D148">
        <v>299</v>
      </c>
    </row>
    <row r="149" spans="2:4">
      <c r="B149" s="13">
        <v>42919</v>
      </c>
      <c r="C149">
        <v>27</v>
      </c>
      <c r="D149">
        <v>303</v>
      </c>
    </row>
    <row r="150" spans="2:4">
      <c r="B150" s="13">
        <v>42926</v>
      </c>
      <c r="C150">
        <v>28</v>
      </c>
      <c r="D150">
        <v>316</v>
      </c>
    </row>
    <row r="151" spans="2:4">
      <c r="B151" s="13">
        <v>42933</v>
      </c>
      <c r="C151">
        <v>29</v>
      </c>
      <c r="D151">
        <v>322</v>
      </c>
    </row>
    <row r="152" spans="2:4">
      <c r="B152" s="13">
        <v>42940</v>
      </c>
      <c r="C152">
        <v>30</v>
      </c>
      <c r="D152">
        <v>330</v>
      </c>
    </row>
    <row r="153" spans="2:4">
      <c r="B153" s="13">
        <v>42947</v>
      </c>
      <c r="C153">
        <v>31</v>
      </c>
      <c r="D153">
        <v>335</v>
      </c>
    </row>
    <row r="154" spans="2:4">
      <c r="B154" s="13">
        <v>42954</v>
      </c>
      <c r="C154">
        <v>32</v>
      </c>
      <c r="D154">
        <v>348</v>
      </c>
    </row>
    <row r="155" spans="2:4">
      <c r="B155" s="13">
        <v>42961</v>
      </c>
      <c r="C155">
        <v>33</v>
      </c>
      <c r="D155">
        <v>367</v>
      </c>
    </row>
    <row r="156" spans="2:4">
      <c r="B156" s="13">
        <v>42968</v>
      </c>
      <c r="C156">
        <v>34</v>
      </c>
      <c r="D156">
        <v>392</v>
      </c>
    </row>
    <row r="157" spans="2:4">
      <c r="B157" s="13">
        <v>42975</v>
      </c>
      <c r="C157">
        <v>35</v>
      </c>
      <c r="D157">
        <v>402</v>
      </c>
    </row>
    <row r="158" spans="2:4">
      <c r="B158" s="13">
        <v>42982</v>
      </c>
      <c r="C158">
        <v>36</v>
      </c>
      <c r="D158">
        <v>410</v>
      </c>
    </row>
    <row r="159" spans="2:4">
      <c r="B159" s="13">
        <v>42989</v>
      </c>
      <c r="C159">
        <v>37</v>
      </c>
      <c r="D159">
        <v>415</v>
      </c>
    </row>
    <row r="160" spans="2:4">
      <c r="B160" s="13">
        <v>42996</v>
      </c>
      <c r="C160">
        <v>38</v>
      </c>
      <c r="D160">
        <v>438</v>
      </c>
    </row>
    <row r="161" spans="2:4">
      <c r="B161" s="13">
        <v>43003</v>
      </c>
      <c r="C161">
        <v>39</v>
      </c>
      <c r="D161">
        <v>460</v>
      </c>
    </row>
    <row r="162" spans="2:4">
      <c r="B162" s="13">
        <v>43010</v>
      </c>
      <c r="C162">
        <v>40</v>
      </c>
      <c r="D162">
        <v>478</v>
      </c>
    </row>
    <row r="163" spans="2:4">
      <c r="B163" s="13">
        <v>43017</v>
      </c>
      <c r="C163">
        <v>41</v>
      </c>
      <c r="D163">
        <v>486</v>
      </c>
    </row>
    <row r="164" spans="2:4">
      <c r="B164" s="13">
        <v>43024</v>
      </c>
      <c r="C164">
        <v>42</v>
      </c>
      <c r="D164">
        <v>497</v>
      </c>
    </row>
    <row r="165" spans="2:4">
      <c r="B165" s="13">
        <v>43031</v>
      </c>
      <c r="C165">
        <v>43</v>
      </c>
      <c r="D165">
        <v>501</v>
      </c>
    </row>
    <row r="166" spans="2:4">
      <c r="B166" s="13">
        <v>43038</v>
      </c>
      <c r="C166">
        <v>44</v>
      </c>
      <c r="D166">
        <v>506</v>
      </c>
    </row>
    <row r="167" spans="2:4">
      <c r="B167" s="13">
        <v>43045</v>
      </c>
      <c r="C167">
        <v>45</v>
      </c>
      <c r="D167">
        <v>514</v>
      </c>
    </row>
    <row r="168" spans="2:4">
      <c r="B168" s="13">
        <v>43052</v>
      </c>
      <c r="C168">
        <v>46</v>
      </c>
      <c r="D168">
        <v>521</v>
      </c>
    </row>
    <row r="169" spans="2:4">
      <c r="B169" s="13">
        <v>43059</v>
      </c>
      <c r="C169">
        <v>47</v>
      </c>
      <c r="D169">
        <v>531</v>
      </c>
    </row>
    <row r="170" spans="2:4">
      <c r="B170" s="13">
        <v>43066</v>
      </c>
      <c r="C170">
        <v>48</v>
      </c>
      <c r="D170">
        <v>534</v>
      </c>
    </row>
    <row r="171" spans="2:4">
      <c r="B171" s="13">
        <v>43073</v>
      </c>
      <c r="C171">
        <v>49</v>
      </c>
      <c r="D171">
        <v>541</v>
      </c>
    </row>
    <row r="172" spans="2:4">
      <c r="B172" s="13">
        <v>43080</v>
      </c>
      <c r="C172">
        <v>50</v>
      </c>
      <c r="D172">
        <v>546</v>
      </c>
    </row>
    <row r="173" spans="2:4">
      <c r="B173" s="13">
        <v>43087</v>
      </c>
      <c r="C173">
        <v>51</v>
      </c>
      <c r="D173">
        <v>549</v>
      </c>
    </row>
    <row r="174" spans="2:4">
      <c r="B174" s="13">
        <v>43101</v>
      </c>
      <c r="C174">
        <v>52</v>
      </c>
      <c r="D174">
        <v>553</v>
      </c>
    </row>
    <row r="175" spans="2:4">
      <c r="B175" s="13">
        <v>43108</v>
      </c>
      <c r="C175">
        <v>53</v>
      </c>
      <c r="D175">
        <v>566</v>
      </c>
    </row>
    <row r="176" spans="2:4">
      <c r="B176" s="13">
        <v>43115</v>
      </c>
      <c r="C176">
        <v>54</v>
      </c>
      <c r="D176">
        <v>568</v>
      </c>
    </row>
    <row r="177" spans="1:8">
      <c r="B177" s="13">
        <v>43122</v>
      </c>
      <c r="C177">
        <v>55</v>
      </c>
      <c r="D177">
        <v>575</v>
      </c>
    </row>
    <row r="178" spans="1:8">
      <c r="A178" t="s">
        <v>109</v>
      </c>
      <c r="B178" s="13">
        <v>43129</v>
      </c>
      <c r="C178">
        <v>56</v>
      </c>
      <c r="D178">
        <v>574</v>
      </c>
    </row>
    <row r="179" spans="1:8">
      <c r="B179" s="13">
        <v>43136</v>
      </c>
      <c r="C179">
        <v>57</v>
      </c>
      <c r="D179">
        <v>578</v>
      </c>
    </row>
    <row r="180" spans="1:8">
      <c r="B180" s="13">
        <v>43143</v>
      </c>
      <c r="C180">
        <v>58</v>
      </c>
      <c r="D180">
        <v>584</v>
      </c>
    </row>
    <row r="181" spans="1:8">
      <c r="B181" s="13">
        <v>43150</v>
      </c>
      <c r="C181">
        <v>59</v>
      </c>
      <c r="D181">
        <v>587</v>
      </c>
    </row>
    <row r="182" spans="1:8">
      <c r="B182" s="13">
        <v>43157</v>
      </c>
      <c r="C182">
        <v>60</v>
      </c>
      <c r="D182">
        <v>592</v>
      </c>
    </row>
    <row r="183" spans="1:8">
      <c r="B183" s="13">
        <v>43164</v>
      </c>
      <c r="C183">
        <v>61</v>
      </c>
      <c r="D183">
        <v>595</v>
      </c>
    </row>
    <row r="184" spans="1:8">
      <c r="B184" s="13">
        <v>43171</v>
      </c>
      <c r="C184">
        <v>62</v>
      </c>
      <c r="D184">
        <v>601</v>
      </c>
    </row>
    <row r="185" spans="1:8">
      <c r="B185" s="13">
        <v>43178</v>
      </c>
      <c r="C185">
        <v>63</v>
      </c>
      <c r="D185">
        <v>610</v>
      </c>
    </row>
    <row r="186" spans="1:8">
      <c r="B186" s="13"/>
    </row>
    <row r="187" spans="1:8">
      <c r="B187" s="13"/>
    </row>
    <row r="188" spans="1:8">
      <c r="C188" s="10" t="s">
        <v>60</v>
      </c>
      <c r="D188" s="10"/>
      <c r="E188" s="10"/>
      <c r="F188" s="10"/>
      <c r="G188" s="10"/>
      <c r="H188" s="10"/>
    </row>
    <row r="189" spans="1:8">
      <c r="C189" s="11">
        <f>2/2</f>
        <v>1</v>
      </c>
      <c r="D189" t="s">
        <v>52</v>
      </c>
    </row>
    <row r="190" spans="1:8">
      <c r="C190" s="11">
        <f>2/6</f>
        <v>0.33333333333333331</v>
      </c>
      <c r="D190" t="s">
        <v>53</v>
      </c>
    </row>
    <row r="191" spans="1:8">
      <c r="C191" s="11" t="s">
        <v>6</v>
      </c>
      <c r="D191" t="s">
        <v>54</v>
      </c>
      <c r="E191" t="s">
        <v>96</v>
      </c>
    </row>
    <row r="192" spans="1:8">
      <c r="C192" s="11">
        <f>0/12</f>
        <v>0</v>
      </c>
      <c r="D192" t="s">
        <v>56</v>
      </c>
    </row>
    <row r="193" spans="3:5">
      <c r="C193" s="11">
        <f>1/9</f>
        <v>0.1111111111111111</v>
      </c>
      <c r="D193" t="s">
        <v>58</v>
      </c>
    </row>
    <row r="195" spans="3:5">
      <c r="C195" s="10" t="s">
        <v>102</v>
      </c>
    </row>
    <row r="196" spans="3:5">
      <c r="C196" s="11">
        <f>2/6</f>
        <v>0.33333333333333331</v>
      </c>
      <c r="D196" t="s">
        <v>52</v>
      </c>
    </row>
    <row r="197" spans="3:5">
      <c r="C197" s="11">
        <f>2/6</f>
        <v>0.33333333333333331</v>
      </c>
      <c r="D197" t="s">
        <v>53</v>
      </c>
    </row>
    <row r="198" spans="3:5">
      <c r="C198" s="11" t="s">
        <v>6</v>
      </c>
      <c r="D198" t="s">
        <v>54</v>
      </c>
      <c r="E198" t="s">
        <v>96</v>
      </c>
    </row>
    <row r="199" spans="3:5">
      <c r="C199" s="11">
        <f>0/6</f>
        <v>0</v>
      </c>
      <c r="D199" t="s">
        <v>56</v>
      </c>
    </row>
    <row r="200" spans="3:5">
      <c r="C200" s="11">
        <f>1/6</f>
        <v>0.16666666666666666</v>
      </c>
      <c r="D200" t="s">
        <v>58</v>
      </c>
    </row>
    <row r="201" spans="3:5">
      <c r="C201" s="11">
        <f>1/6</f>
        <v>0.16666666666666666</v>
      </c>
      <c r="D201" t="s">
        <v>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J203"/>
  <sheetViews>
    <sheetView workbookViewId="0">
      <selection activeCell="D54" sqref="D54"/>
    </sheetView>
  </sheetViews>
  <sheetFormatPr defaultRowHeight="15"/>
  <cols>
    <col min="2" max="2" width="15.85546875" customWidth="1"/>
    <col min="3" max="3" width="22.28515625" customWidth="1"/>
    <col min="5" max="5" width="22" customWidth="1"/>
    <col min="7" max="7" width="15.42578125" customWidth="1"/>
    <col min="9" max="9" width="39" customWidth="1"/>
    <col min="10" max="10" width="10.71093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579</v>
      </c>
      <c r="D3" s="1">
        <v>1</v>
      </c>
      <c r="E3" s="1">
        <v>42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1</v>
      </c>
      <c r="E4" s="1">
        <v>0</v>
      </c>
      <c r="F4" s="1">
        <v>1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568</v>
      </c>
      <c r="D6" s="1">
        <f>D3+D4-D5</f>
        <v>2</v>
      </c>
      <c r="E6" s="1">
        <f>E3+E4-E5</f>
        <v>41</v>
      </c>
      <c r="F6" s="1">
        <f>F3+F4</f>
        <v>2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349</v>
      </c>
      <c r="D10" s="1">
        <v>7</v>
      </c>
      <c r="E10" s="1">
        <v>239</v>
      </c>
      <c r="F10" s="2">
        <v>2</v>
      </c>
      <c r="G10" s="1">
        <v>183</v>
      </c>
      <c r="H10" s="1">
        <v>2</v>
      </c>
    </row>
    <row r="11" spans="2:10">
      <c r="B11" s="1" t="s">
        <v>31</v>
      </c>
      <c r="C11" s="1">
        <v>28</v>
      </c>
      <c r="D11" s="1">
        <v>2</v>
      </c>
      <c r="E11" s="1">
        <v>138</v>
      </c>
      <c r="F11" s="2">
        <v>7</v>
      </c>
      <c r="G11" s="1">
        <v>21</v>
      </c>
      <c r="H11" s="1">
        <v>-1</v>
      </c>
    </row>
    <row r="12" spans="2:10">
      <c r="B12" s="1" t="s">
        <v>8</v>
      </c>
      <c r="C12" s="1">
        <f t="shared" ref="C12:H12" si="0">C10+C11</f>
        <v>377</v>
      </c>
      <c r="D12" s="1">
        <f t="shared" si="0"/>
        <v>9</v>
      </c>
      <c r="E12" s="1">
        <f t="shared" si="0"/>
        <v>377</v>
      </c>
      <c r="F12" s="2">
        <f t="shared" si="0"/>
        <v>9</v>
      </c>
      <c r="G12" s="1">
        <f t="shared" si="0"/>
        <v>204</v>
      </c>
      <c r="H12" s="1">
        <f t="shared" si="0"/>
        <v>1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124</v>
      </c>
      <c r="D16" s="5">
        <v>1</v>
      </c>
      <c r="E16" s="5">
        <v>56</v>
      </c>
      <c r="F16" s="3">
        <v>0</v>
      </c>
      <c r="G16" s="1">
        <v>84</v>
      </c>
      <c r="H16" s="1">
        <v>3</v>
      </c>
      <c r="I16" s="16" t="s">
        <v>86</v>
      </c>
      <c r="J16" s="18">
        <v>349</v>
      </c>
    </row>
    <row r="17" spans="2:10">
      <c r="B17" s="1" t="s">
        <v>89</v>
      </c>
      <c r="C17" s="1">
        <v>116</v>
      </c>
      <c r="D17" s="1"/>
      <c r="E17" s="1">
        <v>56</v>
      </c>
      <c r="F17" s="2"/>
      <c r="G17" s="1">
        <v>84</v>
      </c>
      <c r="H17" s="1"/>
      <c r="I17" s="25" t="s">
        <v>87</v>
      </c>
      <c r="J17" s="26">
        <v>239</v>
      </c>
    </row>
    <row r="18" spans="2:10">
      <c r="I18" s="22" t="s">
        <v>108</v>
      </c>
      <c r="J18" s="18">
        <v>183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180</v>
      </c>
    </row>
    <row r="20" spans="2:10">
      <c r="B20" s="1" t="s">
        <v>74</v>
      </c>
      <c r="C20" s="1">
        <v>7</v>
      </c>
      <c r="D20" s="1">
        <v>1</v>
      </c>
      <c r="I20" s="16" t="s">
        <v>105</v>
      </c>
      <c r="J20" s="24">
        <v>84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180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4</v>
      </c>
      <c r="D23" s="1">
        <v>0</v>
      </c>
      <c r="I23" s="27" t="s">
        <v>90</v>
      </c>
      <c r="J23" s="26">
        <v>172</v>
      </c>
    </row>
    <row r="24" spans="2:10">
      <c r="I24" s="16" t="s">
        <v>91</v>
      </c>
      <c r="J24" s="18">
        <v>98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1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1" t="s">
        <v>114</v>
      </c>
      <c r="J28" s="17" t="s">
        <v>85</v>
      </c>
    </row>
    <row r="29" spans="2:10">
      <c r="B29" s="1" t="s">
        <v>5</v>
      </c>
      <c r="C29" s="1">
        <v>35</v>
      </c>
      <c r="D29" s="1">
        <v>0</v>
      </c>
      <c r="E29" s="1">
        <v>34</v>
      </c>
      <c r="F29" s="1">
        <v>0</v>
      </c>
      <c r="G29" t="s">
        <v>106</v>
      </c>
      <c r="I29" s="16" t="s">
        <v>115</v>
      </c>
      <c r="J29" s="18">
        <v>50</v>
      </c>
    </row>
    <row r="30" spans="2:10">
      <c r="B30" s="1" t="s">
        <v>7</v>
      </c>
      <c r="C30" s="1">
        <v>22</v>
      </c>
      <c r="D30" s="1">
        <v>1</v>
      </c>
      <c r="E30" s="1">
        <v>1</v>
      </c>
      <c r="F30" s="1">
        <v>0</v>
      </c>
      <c r="I30" s="16" t="s">
        <v>116</v>
      </c>
      <c r="J30" s="24">
        <v>13.8</v>
      </c>
    </row>
    <row r="31" spans="2:10">
      <c r="B31" s="1" t="s">
        <v>8</v>
      </c>
      <c r="C31" s="1">
        <f>C29+C30</f>
        <v>57</v>
      </c>
      <c r="D31" s="1">
        <f>D29+D30</f>
        <v>1</v>
      </c>
      <c r="E31" s="1">
        <f>E29+E30</f>
        <v>35</v>
      </c>
      <c r="F31" s="1">
        <f>F29+F30</f>
        <v>0</v>
      </c>
      <c r="I31" s="25" t="s">
        <v>117</v>
      </c>
      <c r="J31" s="26"/>
    </row>
    <row r="32" spans="2:10">
      <c r="I32" s="25" t="s">
        <v>118</v>
      </c>
      <c r="J32" s="28">
        <v>297</v>
      </c>
    </row>
    <row r="33" spans="2:10">
      <c r="I33" s="25" t="s">
        <v>119</v>
      </c>
      <c r="J33" s="28">
        <v>77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22" t="s">
        <v>120</v>
      </c>
      <c r="J34" s="18"/>
    </row>
    <row r="35" spans="2:10">
      <c r="B35" s="1" t="s">
        <v>5</v>
      </c>
      <c r="C35" s="1">
        <v>63</v>
      </c>
      <c r="D35" s="1">
        <v>0</v>
      </c>
      <c r="E35" s="1">
        <v>48</v>
      </c>
      <c r="F35" s="1">
        <v>0</v>
      </c>
      <c r="I35" s="16" t="s">
        <v>121</v>
      </c>
      <c r="J35" s="24">
        <v>21</v>
      </c>
    </row>
    <row r="36" spans="2:10">
      <c r="B36" s="1" t="s">
        <v>7</v>
      </c>
      <c r="C36" s="1">
        <v>35</v>
      </c>
      <c r="D36" s="1">
        <v>2</v>
      </c>
      <c r="E36" s="1">
        <v>12</v>
      </c>
      <c r="F36" s="1">
        <v>0</v>
      </c>
      <c r="I36" s="16" t="s">
        <v>122</v>
      </c>
      <c r="J36" s="24">
        <v>1</v>
      </c>
    </row>
    <row r="37" spans="2:10">
      <c r="B37" s="1" t="s">
        <v>8</v>
      </c>
      <c r="C37" s="1">
        <f>C35+C36</f>
        <v>98</v>
      </c>
      <c r="D37" s="1">
        <f>D35+D36</f>
        <v>2</v>
      </c>
      <c r="E37" s="1">
        <f>E35+E36</f>
        <v>60</v>
      </c>
      <c r="F37" s="1">
        <f>F35+F36</f>
        <v>0</v>
      </c>
      <c r="I37" s="16" t="s">
        <v>123</v>
      </c>
      <c r="J37" s="24">
        <v>343</v>
      </c>
    </row>
    <row r="38" spans="2:10">
      <c r="I38" s="16" t="s">
        <v>124</v>
      </c>
      <c r="J38" s="24">
        <v>1</v>
      </c>
    </row>
    <row r="39" spans="2:10">
      <c r="I39" s="16" t="s">
        <v>125</v>
      </c>
      <c r="J39" s="24">
        <v>6</v>
      </c>
    </row>
    <row r="40" spans="2:10">
      <c r="C40" s="1" t="s">
        <v>14</v>
      </c>
      <c r="D40" s="1"/>
      <c r="E40" s="1"/>
      <c r="I40" s="27" t="s">
        <v>126</v>
      </c>
      <c r="J40" s="26"/>
    </row>
    <row r="41" spans="2:10">
      <c r="C41" s="1"/>
      <c r="D41" s="1" t="s">
        <v>15</v>
      </c>
      <c r="E41" s="1" t="s">
        <v>1</v>
      </c>
      <c r="I41" s="25" t="s">
        <v>127</v>
      </c>
      <c r="J41" s="28">
        <v>4</v>
      </c>
    </row>
    <row r="42" spans="2:10">
      <c r="C42" s="1" t="s">
        <v>37</v>
      </c>
      <c r="D42" s="1">
        <v>189</v>
      </c>
      <c r="E42" s="1">
        <v>0</v>
      </c>
      <c r="I42" s="25" t="s">
        <v>128</v>
      </c>
      <c r="J42" s="28">
        <v>355</v>
      </c>
    </row>
    <row r="43" spans="2:10">
      <c r="C43" s="1" t="s">
        <v>26</v>
      </c>
      <c r="D43" s="1">
        <v>38</v>
      </c>
      <c r="E43" s="1">
        <v>0</v>
      </c>
      <c r="I43" s="25" t="s">
        <v>129</v>
      </c>
      <c r="J43" s="28">
        <v>13</v>
      </c>
    </row>
    <row r="44" spans="2:10">
      <c r="C44" s="1" t="s">
        <v>18</v>
      </c>
      <c r="D44" s="1">
        <v>19</v>
      </c>
      <c r="E44" s="1">
        <v>0</v>
      </c>
      <c r="I44" s="16" t="s">
        <v>130</v>
      </c>
      <c r="J44" s="24"/>
    </row>
    <row r="45" spans="2:10">
      <c r="C45" s="1" t="s">
        <v>19</v>
      </c>
      <c r="D45" s="1">
        <v>0</v>
      </c>
      <c r="E45" s="1">
        <v>0</v>
      </c>
      <c r="I45" s="16" t="s">
        <v>131</v>
      </c>
      <c r="J45" s="24">
        <v>351</v>
      </c>
    </row>
    <row r="46" spans="2:10">
      <c r="C46" s="1" t="s">
        <v>20</v>
      </c>
      <c r="D46" s="1">
        <v>307</v>
      </c>
      <c r="E46" s="1">
        <v>1</v>
      </c>
      <c r="I46" s="16" t="s">
        <v>132</v>
      </c>
      <c r="J46" s="24">
        <v>10</v>
      </c>
    </row>
    <row r="47" spans="2:10">
      <c r="C47" s="1" t="s">
        <v>95</v>
      </c>
      <c r="D47" s="1">
        <v>3</v>
      </c>
      <c r="E47" s="1">
        <v>0</v>
      </c>
      <c r="I47" s="27" t="s">
        <v>133</v>
      </c>
      <c r="J47" s="26"/>
    </row>
    <row r="48" spans="2:10">
      <c r="C48" s="1" t="s">
        <v>22</v>
      </c>
      <c r="D48" s="1">
        <v>1</v>
      </c>
      <c r="E48" s="1">
        <v>0</v>
      </c>
      <c r="I48" s="25" t="s">
        <v>134</v>
      </c>
      <c r="J48" s="28">
        <v>5</v>
      </c>
    </row>
    <row r="49" spans="2:10">
      <c r="C49" s="1" t="s">
        <v>59</v>
      </c>
      <c r="D49" s="1">
        <v>7</v>
      </c>
      <c r="E49" s="1">
        <v>0</v>
      </c>
      <c r="I49" s="25" t="s">
        <v>135</v>
      </c>
      <c r="J49" s="28">
        <v>2</v>
      </c>
    </row>
    <row r="50" spans="2:10">
      <c r="C50" s="1" t="s">
        <v>24</v>
      </c>
      <c r="D50" s="1">
        <v>1</v>
      </c>
      <c r="E50" s="1">
        <v>0</v>
      </c>
      <c r="I50" s="25" t="s">
        <v>136</v>
      </c>
      <c r="J50" s="28">
        <v>45</v>
      </c>
    </row>
    <row r="51" spans="2:10">
      <c r="C51" s="1" t="s">
        <v>69</v>
      </c>
      <c r="D51" s="1">
        <v>7</v>
      </c>
      <c r="E51" s="1">
        <v>0</v>
      </c>
      <c r="I51" s="25" t="s">
        <v>137</v>
      </c>
      <c r="J51" s="28">
        <v>144</v>
      </c>
    </row>
    <row r="52" spans="2:10">
      <c r="C52" s="1" t="s">
        <v>113</v>
      </c>
      <c r="D52" s="1">
        <v>1</v>
      </c>
      <c r="E52" s="1">
        <v>0</v>
      </c>
      <c r="I52" s="25" t="s">
        <v>138</v>
      </c>
      <c r="J52" s="28">
        <v>39</v>
      </c>
    </row>
    <row r="53" spans="2:10">
      <c r="C53" s="1" t="s">
        <v>8</v>
      </c>
      <c r="D53" s="1">
        <f>SUM(D42,D43,D44,D45,D46,D47,D48,D49,D50,D51,D52)</f>
        <v>573</v>
      </c>
      <c r="E53" s="1">
        <f>E42+E43+E44+E45+E46+E47+E48+E49+E50+E51</f>
        <v>1</v>
      </c>
      <c r="I53" s="25" t="s">
        <v>139</v>
      </c>
      <c r="J53" s="28">
        <v>19</v>
      </c>
    </row>
    <row r="54" spans="2:10">
      <c r="I54" s="25" t="s">
        <v>140</v>
      </c>
      <c r="J54" s="28">
        <v>8</v>
      </c>
    </row>
    <row r="56" spans="2:10">
      <c r="B56" s="9" t="s">
        <v>70</v>
      </c>
      <c r="C56" s="9" t="s">
        <v>32</v>
      </c>
      <c r="D56" s="9" t="s">
        <v>33</v>
      </c>
    </row>
    <row r="57" spans="2:10">
      <c r="B57" s="13">
        <v>42737</v>
      </c>
      <c r="C57">
        <v>1</v>
      </c>
      <c r="D57">
        <v>1</v>
      </c>
    </row>
    <row r="58" spans="2:10">
      <c r="B58" s="13">
        <v>42744</v>
      </c>
      <c r="C58">
        <v>2</v>
      </c>
      <c r="D58">
        <v>9</v>
      </c>
    </row>
    <row r="59" spans="2:10">
      <c r="B59" s="13">
        <v>42751</v>
      </c>
      <c r="C59">
        <v>3</v>
      </c>
      <c r="D59">
        <v>10</v>
      </c>
    </row>
    <row r="60" spans="2:10">
      <c r="B60" s="13">
        <v>42758</v>
      </c>
      <c r="C60">
        <v>4</v>
      </c>
      <c r="D60">
        <v>11</v>
      </c>
    </row>
    <row r="61" spans="2:10">
      <c r="B61" s="13">
        <v>42765</v>
      </c>
      <c r="C61">
        <v>5</v>
      </c>
      <c r="D61">
        <v>12</v>
      </c>
    </row>
    <row r="62" spans="2:10">
      <c r="B62" s="13">
        <v>42772</v>
      </c>
      <c r="C62">
        <v>6</v>
      </c>
      <c r="D62">
        <v>13</v>
      </c>
    </row>
    <row r="63" spans="2:10">
      <c r="B63" s="13">
        <v>42779</v>
      </c>
      <c r="C63">
        <v>7</v>
      </c>
      <c r="D63">
        <v>7</v>
      </c>
    </row>
    <row r="64" spans="2:10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>
        <v>43185</v>
      </c>
      <c r="C120">
        <v>64</v>
      </c>
      <c r="D120">
        <v>2</v>
      </c>
    </row>
    <row r="121" spans="2:5">
      <c r="B121" s="13"/>
    </row>
    <row r="123" spans="2:5">
      <c r="B123" s="9" t="s">
        <v>70</v>
      </c>
      <c r="C123" s="9" t="s">
        <v>32</v>
      </c>
      <c r="D123" s="9" t="s">
        <v>33</v>
      </c>
    </row>
    <row r="124" spans="2:5">
      <c r="B124" s="13">
        <v>42737</v>
      </c>
      <c r="C124">
        <v>1</v>
      </c>
      <c r="D124">
        <v>1</v>
      </c>
    </row>
    <row r="125" spans="2:5">
      <c r="B125" s="13">
        <v>42744</v>
      </c>
      <c r="C125">
        <v>2</v>
      </c>
      <c r="D125">
        <v>10</v>
      </c>
    </row>
    <row r="126" spans="2:5">
      <c r="B126" s="13">
        <v>42751</v>
      </c>
      <c r="C126">
        <v>3</v>
      </c>
      <c r="D126">
        <v>20</v>
      </c>
    </row>
    <row r="127" spans="2:5">
      <c r="B127" s="13">
        <v>42758</v>
      </c>
      <c r="C127">
        <v>4</v>
      </c>
      <c r="D127">
        <v>31</v>
      </c>
    </row>
    <row r="128" spans="2:5">
      <c r="B128" s="13">
        <v>42765</v>
      </c>
      <c r="C128">
        <v>5</v>
      </c>
      <c r="D128">
        <v>43</v>
      </c>
    </row>
    <row r="129" spans="2:4">
      <c r="B129" s="13">
        <v>42772</v>
      </c>
      <c r="C129">
        <v>6</v>
      </c>
      <c r="D129">
        <v>56</v>
      </c>
    </row>
    <row r="130" spans="2:4">
      <c r="B130" s="13">
        <v>42779</v>
      </c>
      <c r="C130">
        <v>7</v>
      </c>
      <c r="D130">
        <v>63</v>
      </c>
    </row>
    <row r="131" spans="2:4">
      <c r="B131" s="13">
        <v>42786</v>
      </c>
      <c r="C131">
        <v>8</v>
      </c>
      <c r="D131">
        <v>70</v>
      </c>
    </row>
    <row r="132" spans="2:4">
      <c r="B132" s="13">
        <v>42793</v>
      </c>
      <c r="C132">
        <v>9</v>
      </c>
      <c r="D132">
        <v>84</v>
      </c>
    </row>
    <row r="133" spans="2:4">
      <c r="B133" s="13">
        <v>42800</v>
      </c>
      <c r="C133">
        <v>10</v>
      </c>
      <c r="D133">
        <v>100</v>
      </c>
    </row>
    <row r="134" spans="2:4">
      <c r="B134" s="13">
        <v>42807</v>
      </c>
      <c r="C134">
        <v>11</v>
      </c>
      <c r="D134">
        <v>114</v>
      </c>
    </row>
    <row r="135" spans="2:4">
      <c r="B135" s="13">
        <v>42814</v>
      </c>
      <c r="C135">
        <v>12</v>
      </c>
      <c r="D135">
        <v>131</v>
      </c>
    </row>
    <row r="136" spans="2:4">
      <c r="B136" s="13">
        <v>42821</v>
      </c>
      <c r="C136">
        <v>13</v>
      </c>
      <c r="D136">
        <v>145</v>
      </c>
    </row>
    <row r="137" spans="2:4">
      <c r="B137" s="13">
        <v>42828</v>
      </c>
      <c r="C137">
        <v>14</v>
      </c>
      <c r="D137">
        <v>154</v>
      </c>
    </row>
    <row r="138" spans="2:4">
      <c r="B138" s="13">
        <v>42835</v>
      </c>
      <c r="C138">
        <v>15</v>
      </c>
      <c r="D138">
        <v>166</v>
      </c>
    </row>
    <row r="139" spans="2:4">
      <c r="B139" s="13">
        <v>42842</v>
      </c>
      <c r="C139">
        <v>16</v>
      </c>
      <c r="D139">
        <v>185</v>
      </c>
    </row>
    <row r="140" spans="2:4">
      <c r="B140" s="13">
        <v>42849</v>
      </c>
      <c r="C140">
        <v>17</v>
      </c>
      <c r="D140">
        <v>189</v>
      </c>
    </row>
    <row r="141" spans="2:4">
      <c r="B141" s="13">
        <v>42856</v>
      </c>
      <c r="C141">
        <v>18</v>
      </c>
      <c r="D141">
        <v>199</v>
      </c>
    </row>
    <row r="142" spans="2:4">
      <c r="B142" s="13">
        <v>42863</v>
      </c>
      <c r="C142">
        <v>19</v>
      </c>
      <c r="D142">
        <v>217</v>
      </c>
    </row>
    <row r="143" spans="2:4">
      <c r="B143" s="13">
        <v>42870</v>
      </c>
      <c r="C143">
        <v>20</v>
      </c>
      <c r="D143">
        <v>233</v>
      </c>
    </row>
    <row r="144" spans="2:4">
      <c r="B144" s="13">
        <v>42877</v>
      </c>
      <c r="C144">
        <v>21</v>
      </c>
      <c r="D144">
        <v>239</v>
      </c>
    </row>
    <row r="145" spans="2:4">
      <c r="B145" s="13">
        <v>42884</v>
      </c>
      <c r="C145">
        <v>22</v>
      </c>
      <c r="D145">
        <v>244</v>
      </c>
    </row>
    <row r="146" spans="2:4">
      <c r="B146" s="13">
        <v>42891</v>
      </c>
      <c r="C146">
        <v>23</v>
      </c>
      <c r="D146">
        <v>260</v>
      </c>
    </row>
    <row r="147" spans="2:4">
      <c r="B147" s="13">
        <v>42898</v>
      </c>
      <c r="C147">
        <v>24</v>
      </c>
      <c r="D147">
        <v>276</v>
      </c>
    </row>
    <row r="148" spans="2:4">
      <c r="B148" s="13">
        <v>42905</v>
      </c>
      <c r="C148">
        <v>25</v>
      </c>
      <c r="D148">
        <v>286</v>
      </c>
    </row>
    <row r="149" spans="2:4">
      <c r="B149" s="13">
        <v>42912</v>
      </c>
      <c r="C149">
        <v>26</v>
      </c>
      <c r="D149">
        <v>299</v>
      </c>
    </row>
    <row r="150" spans="2:4">
      <c r="B150" s="13">
        <v>42919</v>
      </c>
      <c r="C150">
        <v>27</v>
      </c>
      <c r="D150">
        <v>303</v>
      </c>
    </row>
    <row r="151" spans="2:4">
      <c r="B151" s="13">
        <v>42926</v>
      </c>
      <c r="C151">
        <v>28</v>
      </c>
      <c r="D151">
        <v>316</v>
      </c>
    </row>
    <row r="152" spans="2:4">
      <c r="B152" s="13">
        <v>42933</v>
      </c>
      <c r="C152">
        <v>29</v>
      </c>
      <c r="D152">
        <v>322</v>
      </c>
    </row>
    <row r="153" spans="2:4">
      <c r="B153" s="13">
        <v>42940</v>
      </c>
      <c r="C153">
        <v>30</v>
      </c>
      <c r="D153">
        <v>330</v>
      </c>
    </row>
    <row r="154" spans="2:4">
      <c r="B154" s="13">
        <v>42947</v>
      </c>
      <c r="C154">
        <v>31</v>
      </c>
      <c r="D154">
        <v>335</v>
      </c>
    </row>
    <row r="155" spans="2:4">
      <c r="B155" s="13">
        <v>42954</v>
      </c>
      <c r="C155">
        <v>32</v>
      </c>
      <c r="D155">
        <v>348</v>
      </c>
    </row>
    <row r="156" spans="2:4">
      <c r="B156" s="13">
        <v>42961</v>
      </c>
      <c r="C156">
        <v>33</v>
      </c>
      <c r="D156">
        <v>367</v>
      </c>
    </row>
    <row r="157" spans="2:4">
      <c r="B157" s="13">
        <v>42968</v>
      </c>
      <c r="C157">
        <v>34</v>
      </c>
      <c r="D157">
        <v>392</v>
      </c>
    </row>
    <row r="158" spans="2:4">
      <c r="B158" s="13">
        <v>42975</v>
      </c>
      <c r="C158">
        <v>35</v>
      </c>
      <c r="D158">
        <v>402</v>
      </c>
    </row>
    <row r="159" spans="2:4">
      <c r="B159" s="13">
        <v>42982</v>
      </c>
      <c r="C159">
        <v>36</v>
      </c>
      <c r="D159">
        <v>410</v>
      </c>
    </row>
    <row r="160" spans="2:4">
      <c r="B160" s="13">
        <v>42989</v>
      </c>
      <c r="C160">
        <v>37</v>
      </c>
      <c r="D160">
        <v>415</v>
      </c>
    </row>
    <row r="161" spans="2:4">
      <c r="B161" s="13">
        <v>42996</v>
      </c>
      <c r="C161">
        <v>38</v>
      </c>
      <c r="D161">
        <v>438</v>
      </c>
    </row>
    <row r="162" spans="2:4">
      <c r="B162" s="13">
        <v>43003</v>
      </c>
      <c r="C162">
        <v>39</v>
      </c>
      <c r="D162">
        <v>460</v>
      </c>
    </row>
    <row r="163" spans="2:4">
      <c r="B163" s="13">
        <v>43010</v>
      </c>
      <c r="C163">
        <v>40</v>
      </c>
      <c r="D163">
        <v>478</v>
      </c>
    </row>
    <row r="164" spans="2:4">
      <c r="B164" s="13">
        <v>43017</v>
      </c>
      <c r="C164">
        <v>41</v>
      </c>
      <c r="D164">
        <v>486</v>
      </c>
    </row>
    <row r="165" spans="2:4">
      <c r="B165" s="13">
        <v>43024</v>
      </c>
      <c r="C165">
        <v>42</v>
      </c>
      <c r="D165">
        <v>497</v>
      </c>
    </row>
    <row r="166" spans="2:4">
      <c r="B166" s="13">
        <v>43031</v>
      </c>
      <c r="C166">
        <v>43</v>
      </c>
      <c r="D166">
        <v>501</v>
      </c>
    </row>
    <row r="167" spans="2:4">
      <c r="B167" s="13">
        <v>43038</v>
      </c>
      <c r="C167">
        <v>44</v>
      </c>
      <c r="D167">
        <v>506</v>
      </c>
    </row>
    <row r="168" spans="2:4">
      <c r="B168" s="13">
        <v>43045</v>
      </c>
      <c r="C168">
        <v>45</v>
      </c>
      <c r="D168">
        <v>514</v>
      </c>
    </row>
    <row r="169" spans="2:4">
      <c r="B169" s="13">
        <v>43052</v>
      </c>
      <c r="C169">
        <v>46</v>
      </c>
      <c r="D169">
        <v>521</v>
      </c>
    </row>
    <row r="170" spans="2:4">
      <c r="B170" s="13">
        <v>43059</v>
      </c>
      <c r="C170">
        <v>47</v>
      </c>
      <c r="D170">
        <v>531</v>
      </c>
    </row>
    <row r="171" spans="2:4">
      <c r="B171" s="13">
        <v>43066</v>
      </c>
      <c r="C171">
        <v>48</v>
      </c>
      <c r="D171">
        <v>534</v>
      </c>
    </row>
    <row r="172" spans="2:4">
      <c r="B172" s="13">
        <v>43073</v>
      </c>
      <c r="C172">
        <v>49</v>
      </c>
      <c r="D172">
        <v>541</v>
      </c>
    </row>
    <row r="173" spans="2:4">
      <c r="B173" s="13">
        <v>43080</v>
      </c>
      <c r="C173">
        <v>50</v>
      </c>
      <c r="D173">
        <v>546</v>
      </c>
    </row>
    <row r="174" spans="2:4">
      <c r="B174" s="13">
        <v>43087</v>
      </c>
      <c r="C174">
        <v>51</v>
      </c>
      <c r="D174">
        <v>549</v>
      </c>
    </row>
    <row r="175" spans="2:4">
      <c r="B175" s="13">
        <v>43101</v>
      </c>
      <c r="C175">
        <v>52</v>
      </c>
      <c r="D175">
        <v>553</v>
      </c>
    </row>
    <row r="176" spans="2:4">
      <c r="B176" s="13">
        <v>43108</v>
      </c>
      <c r="C176">
        <v>53</v>
      </c>
      <c r="D176">
        <v>566</v>
      </c>
    </row>
    <row r="177" spans="1:8">
      <c r="B177" s="13">
        <v>43115</v>
      </c>
      <c r="C177">
        <v>54</v>
      </c>
      <c r="D177">
        <v>568</v>
      </c>
    </row>
    <row r="178" spans="1:8">
      <c r="B178" s="13">
        <v>43122</v>
      </c>
      <c r="C178">
        <v>55</v>
      </c>
      <c r="D178">
        <v>575</v>
      </c>
    </row>
    <row r="179" spans="1:8">
      <c r="A179" t="s">
        <v>109</v>
      </c>
      <c r="B179" s="13">
        <v>43129</v>
      </c>
      <c r="C179">
        <v>56</v>
      </c>
      <c r="D179">
        <v>574</v>
      </c>
    </row>
    <row r="180" spans="1:8">
      <c r="B180" s="13">
        <v>43136</v>
      </c>
      <c r="C180">
        <v>57</v>
      </c>
      <c r="D180">
        <v>578</v>
      </c>
    </row>
    <row r="181" spans="1:8">
      <c r="B181" s="13">
        <v>43143</v>
      </c>
      <c r="C181">
        <v>58</v>
      </c>
      <c r="D181">
        <v>584</v>
      </c>
    </row>
    <row r="182" spans="1:8">
      <c r="B182" s="13">
        <v>43150</v>
      </c>
      <c r="C182">
        <v>59</v>
      </c>
      <c r="D182">
        <v>587</v>
      </c>
    </row>
    <row r="183" spans="1:8">
      <c r="B183" s="13">
        <v>43157</v>
      </c>
      <c r="C183">
        <v>60</v>
      </c>
      <c r="D183">
        <v>592</v>
      </c>
    </row>
    <row r="184" spans="1:8">
      <c r="B184" s="13">
        <v>43164</v>
      </c>
      <c r="C184">
        <v>61</v>
      </c>
      <c r="D184">
        <v>595</v>
      </c>
    </row>
    <row r="185" spans="1:8">
      <c r="B185" s="13">
        <v>43171</v>
      </c>
      <c r="C185">
        <v>62</v>
      </c>
      <c r="D185">
        <v>601</v>
      </c>
    </row>
    <row r="186" spans="1:8">
      <c r="B186" s="13">
        <v>43178</v>
      </c>
      <c r="C186">
        <v>63</v>
      </c>
      <c r="D186">
        <v>610</v>
      </c>
    </row>
    <row r="187" spans="1:8">
      <c r="B187" s="13">
        <v>43185</v>
      </c>
      <c r="C187">
        <v>64</v>
      </c>
      <c r="D187">
        <v>612</v>
      </c>
    </row>
    <row r="188" spans="1:8">
      <c r="B188" s="13"/>
    </row>
    <row r="189" spans="1:8">
      <c r="B189" s="13"/>
    </row>
    <row r="190" spans="1:8">
      <c r="C190" s="10" t="s">
        <v>60</v>
      </c>
      <c r="D190" s="10"/>
      <c r="E190" s="10"/>
      <c r="F190" s="10"/>
      <c r="G190" s="10"/>
      <c r="H190" s="10"/>
    </row>
    <row r="191" spans="1:8">
      <c r="C191" s="11">
        <f>0/1</f>
        <v>0</v>
      </c>
      <c r="D191" t="s">
        <v>52</v>
      </c>
    </row>
    <row r="192" spans="1:8">
      <c r="C192" s="11">
        <f>1/13</f>
        <v>7.6923076923076927E-2</v>
      </c>
      <c r="D192" t="s">
        <v>53</v>
      </c>
    </row>
    <row r="193" spans="3:4">
      <c r="C193" s="11">
        <f>0/18</f>
        <v>0</v>
      </c>
      <c r="D193" t="s">
        <v>54</v>
      </c>
    </row>
    <row r="194" spans="3:4">
      <c r="C194" s="11">
        <f>0/15</f>
        <v>0</v>
      </c>
      <c r="D194" t="s">
        <v>56</v>
      </c>
    </row>
    <row r="195" spans="3:4">
      <c r="C195" s="11">
        <f>0/6</f>
        <v>0</v>
      </c>
      <c r="D195" t="s">
        <v>58</v>
      </c>
    </row>
    <row r="197" spans="3:4">
      <c r="C197" s="10" t="s">
        <v>102</v>
      </c>
    </row>
    <row r="198" spans="3:4">
      <c r="C198" s="11">
        <f>0/1</f>
        <v>0</v>
      </c>
      <c r="D198" t="s">
        <v>52</v>
      </c>
    </row>
    <row r="199" spans="3:4">
      <c r="C199" s="11">
        <f>1/1</f>
        <v>1</v>
      </c>
      <c r="D199" t="s">
        <v>53</v>
      </c>
    </row>
    <row r="200" spans="3:4">
      <c r="C200" s="11">
        <f>0/1</f>
        <v>0</v>
      </c>
      <c r="D200" t="s">
        <v>54</v>
      </c>
    </row>
    <row r="201" spans="3:4">
      <c r="C201" s="11">
        <f>0/1</f>
        <v>0</v>
      </c>
      <c r="D201" t="s">
        <v>56</v>
      </c>
    </row>
    <row r="202" spans="3:4">
      <c r="C202" s="11">
        <f>0/1</f>
        <v>0</v>
      </c>
      <c r="D202" t="s">
        <v>58</v>
      </c>
    </row>
    <row r="203" spans="3:4">
      <c r="C203" s="11">
        <f>0/1</f>
        <v>0</v>
      </c>
      <c r="D203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J206"/>
  <sheetViews>
    <sheetView workbookViewId="0">
      <selection activeCell="D55" sqref="D55"/>
    </sheetView>
  </sheetViews>
  <sheetFormatPr defaultRowHeight="15"/>
  <cols>
    <col min="2" max="2" width="16.85546875" customWidth="1"/>
    <col min="3" max="3" width="22.7109375" customWidth="1"/>
    <col min="5" max="5" width="22" customWidth="1"/>
    <col min="7" max="7" width="15.140625" customWidth="1"/>
    <col min="9" max="9" width="49.140625" customWidth="1"/>
    <col min="10" max="10" width="11.28515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586</v>
      </c>
      <c r="D3" s="1">
        <v>7</v>
      </c>
      <c r="E3" s="1">
        <v>43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575</v>
      </c>
      <c r="D6" s="1">
        <f>D3+D4-D5</f>
        <v>7</v>
      </c>
      <c r="E6" s="1">
        <f>E3+E4-E5</f>
        <v>42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355</v>
      </c>
      <c r="D10" s="1">
        <v>6</v>
      </c>
      <c r="E10" s="1">
        <v>239</v>
      </c>
      <c r="F10" s="2">
        <v>0</v>
      </c>
      <c r="G10" s="1">
        <v>184</v>
      </c>
      <c r="H10" s="1">
        <v>1</v>
      </c>
    </row>
    <row r="11" spans="2:10">
      <c r="B11" s="1" t="s">
        <v>31</v>
      </c>
      <c r="C11" s="1">
        <v>28</v>
      </c>
      <c r="D11" s="1">
        <v>0</v>
      </c>
      <c r="E11" s="1">
        <v>144</v>
      </c>
      <c r="F11" s="2">
        <v>6</v>
      </c>
      <c r="G11" s="1">
        <v>20</v>
      </c>
      <c r="H11" s="1">
        <v>-1</v>
      </c>
    </row>
    <row r="12" spans="2:10">
      <c r="B12" s="1" t="s">
        <v>8</v>
      </c>
      <c r="C12" s="1">
        <f t="shared" ref="C12:H12" si="0">C10+C11</f>
        <v>383</v>
      </c>
      <c r="D12" s="1">
        <f t="shared" si="0"/>
        <v>6</v>
      </c>
      <c r="E12" s="1">
        <f t="shared" si="0"/>
        <v>383</v>
      </c>
      <c r="F12" s="2">
        <f t="shared" si="0"/>
        <v>6</v>
      </c>
      <c r="G12" s="1">
        <f t="shared" si="0"/>
        <v>204</v>
      </c>
      <c r="H12" s="1">
        <f t="shared" si="0"/>
        <v>0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126</v>
      </c>
      <c r="D16" s="5">
        <v>2</v>
      </c>
      <c r="E16" s="5">
        <v>56</v>
      </c>
      <c r="F16" s="3">
        <v>0</v>
      </c>
      <c r="G16" s="1">
        <v>89</v>
      </c>
      <c r="H16" s="1">
        <v>5</v>
      </c>
      <c r="I16" s="16" t="s">
        <v>86</v>
      </c>
      <c r="J16" s="18">
        <v>355</v>
      </c>
    </row>
    <row r="17" spans="2:10">
      <c r="B17" s="1" t="s">
        <v>89</v>
      </c>
      <c r="C17" s="1">
        <v>118</v>
      </c>
      <c r="D17" s="1"/>
      <c r="E17" s="1">
        <v>56</v>
      </c>
      <c r="F17" s="2"/>
      <c r="G17" s="1">
        <v>90</v>
      </c>
      <c r="H17" s="1"/>
      <c r="I17" s="25" t="s">
        <v>87</v>
      </c>
      <c r="J17" s="26">
        <v>239</v>
      </c>
    </row>
    <row r="18" spans="2:10">
      <c r="I18" s="22" t="s">
        <v>108</v>
      </c>
      <c r="J18" s="18">
        <v>184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182</v>
      </c>
    </row>
    <row r="20" spans="2:10">
      <c r="B20" s="1" t="s">
        <v>74</v>
      </c>
      <c r="C20" s="1">
        <v>7</v>
      </c>
      <c r="D20" s="1">
        <v>0</v>
      </c>
      <c r="I20" s="16" t="s">
        <v>105</v>
      </c>
      <c r="J20" s="24">
        <v>89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180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1</v>
      </c>
      <c r="I23" s="27" t="s">
        <v>90</v>
      </c>
      <c r="J23" s="26">
        <v>174</v>
      </c>
    </row>
    <row r="24" spans="2:10">
      <c r="I24" s="16" t="s">
        <v>91</v>
      </c>
      <c r="J24" s="18">
        <v>98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2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0</v>
      </c>
    </row>
    <row r="29" spans="2:10">
      <c r="B29" s="1" t="s">
        <v>5</v>
      </c>
      <c r="C29" s="1">
        <v>35</v>
      </c>
      <c r="D29" s="1">
        <v>0</v>
      </c>
      <c r="E29" s="1">
        <v>34</v>
      </c>
      <c r="F29" s="1">
        <v>0</v>
      </c>
      <c r="G29" t="s">
        <v>106</v>
      </c>
      <c r="I29" s="16" t="s">
        <v>144</v>
      </c>
      <c r="J29" s="16">
        <v>0</v>
      </c>
    </row>
    <row r="30" spans="2:10">
      <c r="B30" s="1" t="s">
        <v>7</v>
      </c>
      <c r="C30" s="1">
        <v>22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57</v>
      </c>
      <c r="D31" s="1">
        <f>D29+D30</f>
        <v>0</v>
      </c>
      <c r="E31" s="1">
        <f>E29+E30</f>
        <v>35</v>
      </c>
      <c r="F31" s="1">
        <f>F29+F30</f>
        <v>0</v>
      </c>
      <c r="I31" s="21" t="s">
        <v>114</v>
      </c>
      <c r="J31" s="17" t="s">
        <v>85</v>
      </c>
    </row>
    <row r="32" spans="2:10">
      <c r="I32" s="16" t="s">
        <v>146</v>
      </c>
      <c r="J32" s="18">
        <v>50</v>
      </c>
    </row>
    <row r="33" spans="2:10">
      <c r="I33" s="16" t="s">
        <v>116</v>
      </c>
      <c r="J33" s="24">
        <v>13.8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25" t="s">
        <v>147</v>
      </c>
      <c r="J34" s="26"/>
    </row>
    <row r="35" spans="2:10">
      <c r="B35" s="1" t="s">
        <v>5</v>
      </c>
      <c r="C35" s="1">
        <v>63</v>
      </c>
      <c r="D35" s="1">
        <v>0</v>
      </c>
      <c r="E35" s="1">
        <v>48</v>
      </c>
      <c r="F35" s="1">
        <v>0</v>
      </c>
      <c r="I35" s="25" t="s">
        <v>118</v>
      </c>
      <c r="J35" s="28">
        <v>302</v>
      </c>
    </row>
    <row r="36" spans="2:10">
      <c r="B36" s="1" t="s">
        <v>7</v>
      </c>
      <c r="C36" s="1">
        <v>35</v>
      </c>
      <c r="D36" s="1">
        <v>0</v>
      </c>
      <c r="E36" s="1">
        <v>12</v>
      </c>
      <c r="F36" s="1">
        <v>0</v>
      </c>
      <c r="I36" s="25" t="s">
        <v>119</v>
      </c>
      <c r="J36" s="28">
        <v>78</v>
      </c>
    </row>
    <row r="37" spans="2:10">
      <c r="B37" s="1" t="s">
        <v>8</v>
      </c>
      <c r="C37" s="1">
        <f>C35+C36</f>
        <v>98</v>
      </c>
      <c r="D37" s="1">
        <f>D35+D36</f>
        <v>0</v>
      </c>
      <c r="E37" s="1">
        <f>E35+E36</f>
        <v>60</v>
      </c>
      <c r="F37" s="1">
        <f>F35+F36</f>
        <v>0</v>
      </c>
      <c r="I37" s="22" t="s">
        <v>148</v>
      </c>
      <c r="J37" s="18"/>
    </row>
    <row r="38" spans="2:10">
      <c r="I38" s="16" t="s">
        <v>121</v>
      </c>
      <c r="J38" s="24">
        <v>21</v>
      </c>
    </row>
    <row r="39" spans="2:10">
      <c r="I39" s="16" t="s">
        <v>122</v>
      </c>
      <c r="J39" s="24">
        <v>1</v>
      </c>
    </row>
    <row r="40" spans="2:10">
      <c r="C40" s="1" t="s">
        <v>14</v>
      </c>
      <c r="D40" s="1"/>
      <c r="E40" s="1"/>
      <c r="I40" s="16" t="s">
        <v>123</v>
      </c>
      <c r="J40" s="24">
        <v>348</v>
      </c>
    </row>
    <row r="41" spans="2:10">
      <c r="C41" s="1"/>
      <c r="D41" s="1" t="s">
        <v>15</v>
      </c>
      <c r="E41" s="1" t="s">
        <v>1</v>
      </c>
      <c r="I41" s="16" t="s">
        <v>124</v>
      </c>
      <c r="J41" s="24">
        <v>1</v>
      </c>
    </row>
    <row r="42" spans="2:10">
      <c r="C42" s="1" t="s">
        <v>37</v>
      </c>
      <c r="D42" s="1">
        <v>189</v>
      </c>
      <c r="E42" s="1">
        <v>0</v>
      </c>
      <c r="I42" s="16" t="s">
        <v>125</v>
      </c>
      <c r="J42" s="24">
        <v>6</v>
      </c>
    </row>
    <row r="43" spans="2:10">
      <c r="C43" s="1" t="s">
        <v>26</v>
      </c>
      <c r="D43" s="1">
        <v>38</v>
      </c>
      <c r="E43" s="1">
        <v>0</v>
      </c>
      <c r="I43" s="27" t="s">
        <v>149</v>
      </c>
      <c r="J43" s="26"/>
    </row>
    <row r="44" spans="2:10">
      <c r="C44" s="1" t="s">
        <v>18</v>
      </c>
      <c r="D44" s="1">
        <v>19</v>
      </c>
      <c r="E44" s="1">
        <v>0</v>
      </c>
      <c r="I44" s="25" t="s">
        <v>127</v>
      </c>
      <c r="J44" s="28">
        <v>4</v>
      </c>
    </row>
    <row r="45" spans="2:10">
      <c r="C45" s="1" t="s">
        <v>19</v>
      </c>
      <c r="D45" s="1">
        <v>0</v>
      </c>
      <c r="E45" s="1">
        <v>0</v>
      </c>
      <c r="I45" s="25" t="s">
        <v>128</v>
      </c>
      <c r="J45" s="28">
        <v>361</v>
      </c>
    </row>
    <row r="46" spans="2:10">
      <c r="C46" s="1" t="s">
        <v>20</v>
      </c>
      <c r="D46" s="1">
        <v>309</v>
      </c>
      <c r="E46" s="1">
        <v>2</v>
      </c>
      <c r="I46" s="25" t="s">
        <v>129</v>
      </c>
      <c r="J46" s="28">
        <v>13</v>
      </c>
    </row>
    <row r="47" spans="2:10">
      <c r="C47" s="1" t="s">
        <v>95</v>
      </c>
      <c r="D47" s="1">
        <v>3</v>
      </c>
      <c r="E47" s="1">
        <v>0</v>
      </c>
      <c r="I47" s="16" t="s">
        <v>150</v>
      </c>
      <c r="J47" s="24"/>
    </row>
    <row r="48" spans="2:10">
      <c r="C48" s="1" t="s">
        <v>22</v>
      </c>
      <c r="D48" s="1">
        <v>1</v>
      </c>
      <c r="E48" s="1">
        <v>0</v>
      </c>
      <c r="I48" s="16" t="s">
        <v>131</v>
      </c>
      <c r="J48" s="24">
        <v>355</v>
      </c>
    </row>
    <row r="49" spans="2:10">
      <c r="C49" s="1" t="s">
        <v>59</v>
      </c>
      <c r="D49" s="1">
        <v>7</v>
      </c>
      <c r="E49" s="1">
        <v>0</v>
      </c>
      <c r="I49" s="16" t="s">
        <v>132</v>
      </c>
      <c r="J49" s="24">
        <v>11</v>
      </c>
    </row>
    <row r="50" spans="2:10">
      <c r="C50" s="1" t="s">
        <v>24</v>
      </c>
      <c r="D50" s="1">
        <v>1</v>
      </c>
      <c r="E50" s="1">
        <v>0</v>
      </c>
      <c r="I50" s="27" t="s">
        <v>133</v>
      </c>
      <c r="J50" s="26"/>
    </row>
    <row r="51" spans="2:10">
      <c r="C51" s="1" t="s">
        <v>69</v>
      </c>
      <c r="D51" s="1">
        <v>7</v>
      </c>
      <c r="E51" s="1">
        <v>0</v>
      </c>
      <c r="I51" s="25" t="s">
        <v>134</v>
      </c>
      <c r="J51" s="28">
        <v>5</v>
      </c>
    </row>
    <row r="52" spans="2:10">
      <c r="C52" s="1" t="s">
        <v>113</v>
      </c>
      <c r="D52" s="1">
        <v>2</v>
      </c>
      <c r="E52" s="1">
        <v>1</v>
      </c>
      <c r="I52" s="25" t="s">
        <v>135</v>
      </c>
      <c r="J52" s="28">
        <v>2</v>
      </c>
    </row>
    <row r="53" spans="2:10">
      <c r="C53" s="1" t="s">
        <v>151</v>
      </c>
      <c r="D53" s="1">
        <v>4</v>
      </c>
      <c r="E53" s="1">
        <v>4</v>
      </c>
      <c r="I53" s="25"/>
      <c r="J53" s="28"/>
    </row>
    <row r="54" spans="2:10">
      <c r="C54" s="1" t="s">
        <v>8</v>
      </c>
      <c r="D54" s="1">
        <f>SUM(D42,D43,D44,D45,D46,D47,D48,D49,D50,D51,D52,D53)</f>
        <v>580</v>
      </c>
      <c r="E54" s="1">
        <f>E42+E43+E44+E45+E46+E47+E48+E49+E50+E51</f>
        <v>2</v>
      </c>
      <c r="I54" s="25" t="s">
        <v>136</v>
      </c>
      <c r="J54" s="28">
        <v>45</v>
      </c>
    </row>
    <row r="55" spans="2:10">
      <c r="I55" s="25" t="s">
        <v>137</v>
      </c>
      <c r="J55" s="28">
        <v>144</v>
      </c>
    </row>
    <row r="56" spans="2:10">
      <c r="I56" s="25" t="s">
        <v>138</v>
      </c>
      <c r="J56" s="28">
        <v>39</v>
      </c>
    </row>
    <row r="57" spans="2:10">
      <c r="B57" s="9" t="s">
        <v>70</v>
      </c>
      <c r="C57" s="9" t="s">
        <v>32</v>
      </c>
      <c r="D57" s="9" t="s">
        <v>33</v>
      </c>
      <c r="I57" s="25" t="s">
        <v>139</v>
      </c>
      <c r="J57" s="28">
        <v>19</v>
      </c>
    </row>
    <row r="58" spans="2:10">
      <c r="B58" s="13">
        <v>42737</v>
      </c>
      <c r="C58">
        <v>1</v>
      </c>
      <c r="D58">
        <v>1</v>
      </c>
      <c r="I58" s="25" t="s">
        <v>140</v>
      </c>
      <c r="J58" s="28">
        <v>8</v>
      </c>
    </row>
    <row r="59" spans="2:10">
      <c r="B59" s="13">
        <v>42744</v>
      </c>
      <c r="C59">
        <v>2</v>
      </c>
      <c r="D59">
        <v>9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/>
    </row>
    <row r="125" spans="2:5">
      <c r="B125" s="9" t="s">
        <v>70</v>
      </c>
      <c r="C125" s="9" t="s">
        <v>32</v>
      </c>
      <c r="D125" s="9" t="s">
        <v>33</v>
      </c>
    </row>
    <row r="126" spans="2:5">
      <c r="B126" s="13">
        <v>42737</v>
      </c>
      <c r="C126">
        <v>1</v>
      </c>
      <c r="D126">
        <v>1</v>
      </c>
    </row>
    <row r="127" spans="2:5">
      <c r="B127" s="13">
        <v>42744</v>
      </c>
      <c r="C127">
        <v>2</v>
      </c>
      <c r="D127">
        <v>10</v>
      </c>
    </row>
    <row r="128" spans="2:5">
      <c r="B128" s="13">
        <v>42751</v>
      </c>
      <c r="C128">
        <v>3</v>
      </c>
      <c r="D128">
        <v>20</v>
      </c>
    </row>
    <row r="129" spans="2:4">
      <c r="B129" s="13">
        <v>42758</v>
      </c>
      <c r="C129">
        <v>4</v>
      </c>
      <c r="D129">
        <v>31</v>
      </c>
    </row>
    <row r="130" spans="2:4">
      <c r="B130" s="13">
        <v>42765</v>
      </c>
      <c r="C130">
        <v>5</v>
      </c>
      <c r="D130">
        <v>43</v>
      </c>
    </row>
    <row r="131" spans="2:4">
      <c r="B131" s="13">
        <v>42772</v>
      </c>
      <c r="C131">
        <v>6</v>
      </c>
      <c r="D131">
        <v>56</v>
      </c>
    </row>
    <row r="132" spans="2:4">
      <c r="B132" s="13">
        <v>42779</v>
      </c>
      <c r="C132">
        <v>7</v>
      </c>
      <c r="D132">
        <v>63</v>
      </c>
    </row>
    <row r="133" spans="2:4">
      <c r="B133" s="13">
        <v>42786</v>
      </c>
      <c r="C133">
        <v>8</v>
      </c>
      <c r="D133">
        <v>70</v>
      </c>
    </row>
    <row r="134" spans="2:4">
      <c r="B134" s="13">
        <v>42793</v>
      </c>
      <c r="C134">
        <v>9</v>
      </c>
      <c r="D134">
        <v>84</v>
      </c>
    </row>
    <row r="135" spans="2:4">
      <c r="B135" s="13">
        <v>42800</v>
      </c>
      <c r="C135">
        <v>10</v>
      </c>
      <c r="D135">
        <v>100</v>
      </c>
    </row>
    <row r="136" spans="2:4">
      <c r="B136" s="13">
        <v>42807</v>
      </c>
      <c r="C136">
        <v>11</v>
      </c>
      <c r="D136">
        <v>114</v>
      </c>
    </row>
    <row r="137" spans="2:4">
      <c r="B137" s="13">
        <v>42814</v>
      </c>
      <c r="C137">
        <v>12</v>
      </c>
      <c r="D137">
        <v>131</v>
      </c>
    </row>
    <row r="138" spans="2:4">
      <c r="B138" s="13">
        <v>42821</v>
      </c>
      <c r="C138">
        <v>13</v>
      </c>
      <c r="D138">
        <v>145</v>
      </c>
    </row>
    <row r="139" spans="2:4">
      <c r="B139" s="13">
        <v>42828</v>
      </c>
      <c r="C139">
        <v>14</v>
      </c>
      <c r="D139">
        <v>154</v>
      </c>
    </row>
    <row r="140" spans="2:4">
      <c r="B140" s="13">
        <v>42835</v>
      </c>
      <c r="C140">
        <v>15</v>
      </c>
      <c r="D140">
        <v>166</v>
      </c>
    </row>
    <row r="141" spans="2:4">
      <c r="B141" s="13">
        <v>42842</v>
      </c>
      <c r="C141">
        <v>16</v>
      </c>
      <c r="D141">
        <v>185</v>
      </c>
    </row>
    <row r="142" spans="2:4">
      <c r="B142" s="13">
        <v>42849</v>
      </c>
      <c r="C142">
        <v>17</v>
      </c>
      <c r="D142">
        <v>189</v>
      </c>
    </row>
    <row r="143" spans="2:4">
      <c r="B143" s="13">
        <v>42856</v>
      </c>
      <c r="C143">
        <v>18</v>
      </c>
      <c r="D143">
        <v>199</v>
      </c>
    </row>
    <row r="144" spans="2:4">
      <c r="B144" s="13">
        <v>42863</v>
      </c>
      <c r="C144">
        <v>19</v>
      </c>
      <c r="D144">
        <v>217</v>
      </c>
    </row>
    <row r="145" spans="2:4">
      <c r="B145" s="13">
        <v>42870</v>
      </c>
      <c r="C145">
        <v>20</v>
      </c>
      <c r="D145">
        <v>233</v>
      </c>
    </row>
    <row r="146" spans="2:4">
      <c r="B146" s="13">
        <v>42877</v>
      </c>
      <c r="C146">
        <v>21</v>
      </c>
      <c r="D146">
        <v>239</v>
      </c>
    </row>
    <row r="147" spans="2:4">
      <c r="B147" s="13">
        <v>42884</v>
      </c>
      <c r="C147">
        <v>22</v>
      </c>
      <c r="D147">
        <v>244</v>
      </c>
    </row>
    <row r="148" spans="2:4">
      <c r="B148" s="13">
        <v>42891</v>
      </c>
      <c r="C148">
        <v>23</v>
      </c>
      <c r="D148">
        <v>260</v>
      </c>
    </row>
    <row r="149" spans="2:4">
      <c r="B149" s="13">
        <v>42898</v>
      </c>
      <c r="C149">
        <v>24</v>
      </c>
      <c r="D149">
        <v>276</v>
      </c>
    </row>
    <row r="150" spans="2:4">
      <c r="B150" s="13">
        <v>42905</v>
      </c>
      <c r="C150">
        <v>25</v>
      </c>
      <c r="D150">
        <v>286</v>
      </c>
    </row>
    <row r="151" spans="2:4">
      <c r="B151" s="13">
        <v>42912</v>
      </c>
      <c r="C151">
        <v>26</v>
      </c>
      <c r="D151">
        <v>299</v>
      </c>
    </row>
    <row r="152" spans="2:4">
      <c r="B152" s="13">
        <v>42919</v>
      </c>
      <c r="C152">
        <v>27</v>
      </c>
      <c r="D152">
        <v>303</v>
      </c>
    </row>
    <row r="153" spans="2:4">
      <c r="B153" s="13">
        <v>42926</v>
      </c>
      <c r="C153">
        <v>28</v>
      </c>
      <c r="D153">
        <v>316</v>
      </c>
    </row>
    <row r="154" spans="2:4">
      <c r="B154" s="13">
        <v>42933</v>
      </c>
      <c r="C154">
        <v>29</v>
      </c>
      <c r="D154">
        <v>322</v>
      </c>
    </row>
    <row r="155" spans="2:4">
      <c r="B155" s="13">
        <v>42940</v>
      </c>
      <c r="C155">
        <v>30</v>
      </c>
      <c r="D155">
        <v>330</v>
      </c>
    </row>
    <row r="156" spans="2:4">
      <c r="B156" s="13">
        <v>42947</v>
      </c>
      <c r="C156">
        <v>31</v>
      </c>
      <c r="D156">
        <v>335</v>
      </c>
    </row>
    <row r="157" spans="2:4">
      <c r="B157" s="13">
        <v>42954</v>
      </c>
      <c r="C157">
        <v>32</v>
      </c>
      <c r="D157">
        <v>348</v>
      </c>
    </row>
    <row r="158" spans="2:4">
      <c r="B158" s="13">
        <v>42961</v>
      </c>
      <c r="C158">
        <v>33</v>
      </c>
      <c r="D158">
        <v>367</v>
      </c>
    </row>
    <row r="159" spans="2:4">
      <c r="B159" s="13">
        <v>42968</v>
      </c>
      <c r="C159">
        <v>34</v>
      </c>
      <c r="D159">
        <v>392</v>
      </c>
    </row>
    <row r="160" spans="2:4">
      <c r="B160" s="13">
        <v>42975</v>
      </c>
      <c r="C160">
        <v>35</v>
      </c>
      <c r="D160">
        <v>402</v>
      </c>
    </row>
    <row r="161" spans="2:4">
      <c r="B161" s="13">
        <v>42982</v>
      </c>
      <c r="C161">
        <v>36</v>
      </c>
      <c r="D161">
        <v>410</v>
      </c>
    </row>
    <row r="162" spans="2:4">
      <c r="B162" s="13">
        <v>42989</v>
      </c>
      <c r="C162">
        <v>37</v>
      </c>
      <c r="D162">
        <v>415</v>
      </c>
    </row>
    <row r="163" spans="2:4">
      <c r="B163" s="13">
        <v>42996</v>
      </c>
      <c r="C163">
        <v>38</v>
      </c>
      <c r="D163">
        <v>438</v>
      </c>
    </row>
    <row r="164" spans="2:4">
      <c r="B164" s="13">
        <v>43003</v>
      </c>
      <c r="C164">
        <v>39</v>
      </c>
      <c r="D164">
        <v>460</v>
      </c>
    </row>
    <row r="165" spans="2:4">
      <c r="B165" s="13">
        <v>43010</v>
      </c>
      <c r="C165">
        <v>40</v>
      </c>
      <c r="D165">
        <v>478</v>
      </c>
    </row>
    <row r="166" spans="2:4">
      <c r="B166" s="13">
        <v>43017</v>
      </c>
      <c r="C166">
        <v>41</v>
      </c>
      <c r="D166">
        <v>486</v>
      </c>
    </row>
    <row r="167" spans="2:4">
      <c r="B167" s="13">
        <v>43024</v>
      </c>
      <c r="C167">
        <v>42</v>
      </c>
      <c r="D167">
        <v>497</v>
      </c>
    </row>
    <row r="168" spans="2:4">
      <c r="B168" s="13">
        <v>43031</v>
      </c>
      <c r="C168">
        <v>43</v>
      </c>
      <c r="D168">
        <v>501</v>
      </c>
    </row>
    <row r="169" spans="2:4">
      <c r="B169" s="13">
        <v>43038</v>
      </c>
      <c r="C169">
        <v>44</v>
      </c>
      <c r="D169">
        <v>506</v>
      </c>
    </row>
    <row r="170" spans="2:4">
      <c r="B170" s="13">
        <v>43045</v>
      </c>
      <c r="C170">
        <v>45</v>
      </c>
      <c r="D170">
        <v>514</v>
      </c>
    </row>
    <row r="171" spans="2:4">
      <c r="B171" s="13">
        <v>43052</v>
      </c>
      <c r="C171">
        <v>46</v>
      </c>
      <c r="D171">
        <v>521</v>
      </c>
    </row>
    <row r="172" spans="2:4">
      <c r="B172" s="13">
        <v>43059</v>
      </c>
      <c r="C172">
        <v>47</v>
      </c>
      <c r="D172">
        <v>531</v>
      </c>
    </row>
    <row r="173" spans="2:4">
      <c r="B173" s="13">
        <v>43066</v>
      </c>
      <c r="C173">
        <v>48</v>
      </c>
      <c r="D173">
        <v>534</v>
      </c>
    </row>
    <row r="174" spans="2:4">
      <c r="B174" s="13">
        <v>43073</v>
      </c>
      <c r="C174">
        <v>49</v>
      </c>
      <c r="D174">
        <v>541</v>
      </c>
    </row>
    <row r="175" spans="2:4">
      <c r="B175" s="13">
        <v>43080</v>
      </c>
      <c r="C175">
        <v>50</v>
      </c>
      <c r="D175">
        <v>546</v>
      </c>
    </row>
    <row r="176" spans="2:4">
      <c r="B176" s="13">
        <v>43087</v>
      </c>
      <c r="C176">
        <v>51</v>
      </c>
      <c r="D176">
        <v>549</v>
      </c>
    </row>
    <row r="177" spans="1:4">
      <c r="B177" s="13">
        <v>43101</v>
      </c>
      <c r="C177">
        <v>52</v>
      </c>
      <c r="D177">
        <v>553</v>
      </c>
    </row>
    <row r="178" spans="1:4">
      <c r="B178" s="13">
        <v>43108</v>
      </c>
      <c r="C178">
        <v>53</v>
      </c>
      <c r="D178">
        <v>566</v>
      </c>
    </row>
    <row r="179" spans="1:4">
      <c r="B179" s="13">
        <v>43115</v>
      </c>
      <c r="C179">
        <v>54</v>
      </c>
      <c r="D179">
        <v>568</v>
      </c>
    </row>
    <row r="180" spans="1:4">
      <c r="B180" s="13">
        <v>43122</v>
      </c>
      <c r="C180">
        <v>55</v>
      </c>
      <c r="D180">
        <v>575</v>
      </c>
    </row>
    <row r="181" spans="1:4">
      <c r="A181" t="s">
        <v>109</v>
      </c>
      <c r="B181" s="13">
        <v>43129</v>
      </c>
      <c r="C181">
        <v>56</v>
      </c>
      <c r="D181">
        <v>574</v>
      </c>
    </row>
    <row r="182" spans="1:4">
      <c r="B182" s="13">
        <v>43136</v>
      </c>
      <c r="C182">
        <v>57</v>
      </c>
      <c r="D182">
        <v>578</v>
      </c>
    </row>
    <row r="183" spans="1:4">
      <c r="B183" s="13">
        <v>43143</v>
      </c>
      <c r="C183">
        <v>58</v>
      </c>
      <c r="D183">
        <v>584</v>
      </c>
    </row>
    <row r="184" spans="1:4">
      <c r="B184" s="13">
        <v>43150</v>
      </c>
      <c r="C184">
        <v>59</v>
      </c>
      <c r="D184">
        <v>587</v>
      </c>
    </row>
    <row r="185" spans="1:4">
      <c r="B185" s="13">
        <v>43157</v>
      </c>
      <c r="C185">
        <v>60</v>
      </c>
      <c r="D185">
        <v>592</v>
      </c>
    </row>
    <row r="186" spans="1:4">
      <c r="B186" s="13">
        <v>43164</v>
      </c>
      <c r="C186">
        <v>61</v>
      </c>
      <c r="D186">
        <v>595</v>
      </c>
    </row>
    <row r="187" spans="1:4">
      <c r="B187" s="13">
        <v>43171</v>
      </c>
      <c r="C187">
        <v>62</v>
      </c>
      <c r="D187">
        <v>601</v>
      </c>
    </row>
    <row r="188" spans="1:4">
      <c r="B188" s="13">
        <v>43178</v>
      </c>
      <c r="C188">
        <v>63</v>
      </c>
      <c r="D188">
        <v>610</v>
      </c>
    </row>
    <row r="189" spans="1:4">
      <c r="B189" s="13">
        <v>43185</v>
      </c>
      <c r="C189">
        <v>64</v>
      </c>
      <c r="D189">
        <v>612</v>
      </c>
    </row>
    <row r="190" spans="1:4">
      <c r="B190" s="13">
        <v>43192</v>
      </c>
      <c r="C190">
        <v>65</v>
      </c>
      <c r="D190">
        <v>620</v>
      </c>
    </row>
    <row r="191" spans="1:4">
      <c r="B191" s="13"/>
    </row>
    <row r="192" spans="1:4">
      <c r="B192" s="13"/>
    </row>
    <row r="193" spans="3:8">
      <c r="C193" s="10" t="s">
        <v>60</v>
      </c>
      <c r="D193" s="10"/>
      <c r="E193" s="10"/>
      <c r="F193" s="10"/>
      <c r="G193" s="10"/>
      <c r="H193" s="10"/>
    </row>
    <row r="194" spans="3:8">
      <c r="C194" s="11">
        <f>0/2</f>
        <v>0</v>
      </c>
      <c r="D194" t="s">
        <v>52</v>
      </c>
    </row>
    <row r="195" spans="3:8">
      <c r="C195" s="11">
        <f>4/22</f>
        <v>0.18181818181818182</v>
      </c>
      <c r="D195" t="s">
        <v>53</v>
      </c>
    </row>
    <row r="196" spans="3:8">
      <c r="C196" s="11">
        <f>0/17</f>
        <v>0</v>
      </c>
      <c r="D196" t="s">
        <v>54</v>
      </c>
    </row>
    <row r="197" spans="3:8">
      <c r="C197" s="11">
        <f>0/13</f>
        <v>0</v>
      </c>
      <c r="D197" t="s">
        <v>56</v>
      </c>
    </row>
    <row r="198" spans="3:8">
      <c r="C198" s="11">
        <f>1/11</f>
        <v>9.0909090909090912E-2</v>
      </c>
      <c r="D198" t="s">
        <v>58</v>
      </c>
    </row>
    <row r="200" spans="3:8">
      <c r="C200" s="10" t="s">
        <v>102</v>
      </c>
    </row>
    <row r="201" spans="3:8">
      <c r="C201" s="11">
        <f>0/7</f>
        <v>0</v>
      </c>
      <c r="D201" t="s">
        <v>52</v>
      </c>
    </row>
    <row r="202" spans="3:8">
      <c r="C202" s="11">
        <f>1/7</f>
        <v>0.14285714285714285</v>
      </c>
      <c r="D202" t="s">
        <v>53</v>
      </c>
    </row>
    <row r="203" spans="3:8">
      <c r="C203" s="11">
        <f>0/7</f>
        <v>0</v>
      </c>
      <c r="D203" t="s">
        <v>54</v>
      </c>
    </row>
    <row r="204" spans="3:8">
      <c r="C204" s="11">
        <f>0/7</f>
        <v>0</v>
      </c>
      <c r="D204" t="s">
        <v>56</v>
      </c>
    </row>
    <row r="205" spans="3:8">
      <c r="C205" s="11">
        <f>1/7</f>
        <v>0.14285714285714285</v>
      </c>
      <c r="D205" t="s">
        <v>58</v>
      </c>
    </row>
    <row r="206" spans="3:8">
      <c r="C206" s="11">
        <f>5/7</f>
        <v>0.7142857142857143</v>
      </c>
      <c r="D206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J208"/>
  <sheetViews>
    <sheetView workbookViewId="0">
      <selection activeCell="G38" sqref="G38"/>
    </sheetView>
  </sheetViews>
  <sheetFormatPr defaultRowHeight="15"/>
  <cols>
    <col min="2" max="2" width="17" customWidth="1"/>
    <col min="3" max="3" width="22.42578125" customWidth="1"/>
    <col min="5" max="5" width="19.5703125" customWidth="1"/>
    <col min="7" max="7" width="15.42578125" customWidth="1"/>
    <col min="9" max="9" width="49.28515625" customWidth="1"/>
    <col min="10" max="10" width="11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591</v>
      </c>
      <c r="D3" s="1">
        <v>5</v>
      </c>
      <c r="E3" s="1">
        <v>43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580</v>
      </c>
      <c r="D6" s="1">
        <f>D3+D4-D5</f>
        <v>5</v>
      </c>
      <c r="E6" s="1">
        <f>E3+E4-E5</f>
        <v>42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365</v>
      </c>
      <c r="D10" s="1">
        <v>10</v>
      </c>
      <c r="E10" s="1">
        <v>245</v>
      </c>
      <c r="F10" s="2">
        <v>6</v>
      </c>
      <c r="G10" s="1">
        <v>185</v>
      </c>
      <c r="H10" s="1">
        <v>1</v>
      </c>
    </row>
    <row r="11" spans="2:10">
      <c r="B11" s="1" t="s">
        <v>31</v>
      </c>
      <c r="C11" s="1">
        <v>29</v>
      </c>
      <c r="D11" s="1">
        <v>1</v>
      </c>
      <c r="E11" s="1">
        <v>149</v>
      </c>
      <c r="F11" s="2">
        <v>5</v>
      </c>
      <c r="G11" s="1">
        <v>20</v>
      </c>
      <c r="H11" s="1">
        <v>0</v>
      </c>
    </row>
    <row r="12" spans="2:10">
      <c r="B12" s="1" t="s">
        <v>8</v>
      </c>
      <c r="C12" s="1">
        <f t="shared" ref="C12:H12" si="0">C10+C11</f>
        <v>394</v>
      </c>
      <c r="D12" s="1">
        <f t="shared" si="0"/>
        <v>11</v>
      </c>
      <c r="E12" s="1">
        <f t="shared" si="0"/>
        <v>394</v>
      </c>
      <c r="F12" s="2">
        <f t="shared" si="0"/>
        <v>11</v>
      </c>
      <c r="G12" s="1">
        <f t="shared" si="0"/>
        <v>205</v>
      </c>
      <c r="H12" s="1">
        <f t="shared" si="0"/>
        <v>1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126</v>
      </c>
      <c r="D16" s="5">
        <v>0</v>
      </c>
      <c r="E16" s="5">
        <v>60</v>
      </c>
      <c r="F16" s="3">
        <v>4</v>
      </c>
      <c r="G16" s="1">
        <v>89</v>
      </c>
      <c r="H16" s="1">
        <v>0</v>
      </c>
      <c r="I16" s="16" t="s">
        <v>86</v>
      </c>
      <c r="J16" s="18">
        <v>365</v>
      </c>
    </row>
    <row r="17" spans="2:10">
      <c r="B17" s="1" t="s">
        <v>89</v>
      </c>
      <c r="C17" s="1">
        <v>118</v>
      </c>
      <c r="D17" s="1"/>
      <c r="E17" s="1">
        <v>56</v>
      </c>
      <c r="F17" s="2"/>
      <c r="G17" s="1">
        <v>90</v>
      </c>
      <c r="H17" s="1"/>
      <c r="I17" s="25" t="s">
        <v>87</v>
      </c>
      <c r="J17" s="26">
        <v>245</v>
      </c>
    </row>
    <row r="18" spans="2:10">
      <c r="I18" s="22" t="s">
        <v>108</v>
      </c>
      <c r="J18" s="18">
        <v>185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186</v>
      </c>
    </row>
    <row r="20" spans="2:10">
      <c r="B20" s="1" t="s">
        <v>74</v>
      </c>
      <c r="C20" s="1">
        <v>8</v>
      </c>
      <c r="D20" s="1">
        <v>1</v>
      </c>
      <c r="I20" s="16" t="s">
        <v>105</v>
      </c>
      <c r="J20" s="24">
        <v>89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186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1</v>
      </c>
      <c r="I23" s="27" t="s">
        <v>90</v>
      </c>
      <c r="J23" s="26">
        <v>178</v>
      </c>
    </row>
    <row r="24" spans="2:10">
      <c r="I24" s="16" t="s">
        <v>91</v>
      </c>
      <c r="J24" s="18">
        <v>102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2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0</v>
      </c>
    </row>
    <row r="29" spans="2:10">
      <c r="B29" s="1" t="s">
        <v>5</v>
      </c>
      <c r="C29" s="1">
        <v>38</v>
      </c>
      <c r="D29" s="1">
        <v>3</v>
      </c>
      <c r="E29" s="1">
        <v>36</v>
      </c>
      <c r="F29" s="1">
        <v>2</v>
      </c>
      <c r="G29" t="s">
        <v>106</v>
      </c>
      <c r="I29" s="23" t="s">
        <v>144</v>
      </c>
      <c r="J29" s="23">
        <v>0</v>
      </c>
    </row>
    <row r="30" spans="2:10">
      <c r="B30" s="1" t="s">
        <v>7</v>
      </c>
      <c r="C30" s="1">
        <v>22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60</v>
      </c>
      <c r="D31" s="1">
        <f>D29+D30</f>
        <v>3</v>
      </c>
      <c r="E31" s="1">
        <f>E29+E30</f>
        <v>37</v>
      </c>
      <c r="F31" s="1">
        <f>F29+F30</f>
        <v>2</v>
      </c>
    </row>
    <row r="32" spans="2:10">
      <c r="I32" t="s">
        <v>152</v>
      </c>
    </row>
    <row r="33" spans="2:10">
      <c r="I33" s="30" t="s">
        <v>114</v>
      </c>
      <c r="J33" s="30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31" t="s">
        <v>146</v>
      </c>
      <c r="J34" s="32">
        <v>50</v>
      </c>
    </row>
    <row r="35" spans="2:10">
      <c r="B35" s="1" t="s">
        <v>5</v>
      </c>
      <c r="C35" s="1">
        <v>65</v>
      </c>
      <c r="D35" s="1">
        <v>2</v>
      </c>
      <c r="E35" s="1">
        <v>48</v>
      </c>
      <c r="F35" s="1">
        <v>0</v>
      </c>
      <c r="I35" s="16" t="s">
        <v>116</v>
      </c>
      <c r="J35" s="24">
        <v>13.8</v>
      </c>
    </row>
    <row r="36" spans="2:10">
      <c r="B36" s="1" t="s">
        <v>7</v>
      </c>
      <c r="C36" s="1">
        <v>34</v>
      </c>
      <c r="D36" s="1">
        <v>0</v>
      </c>
      <c r="E36" s="1">
        <v>12</v>
      </c>
      <c r="F36" s="1">
        <v>0</v>
      </c>
      <c r="I36" s="25" t="s">
        <v>147</v>
      </c>
      <c r="J36" s="26"/>
    </row>
    <row r="37" spans="2:10">
      <c r="B37" s="1" t="s">
        <v>8</v>
      </c>
      <c r="C37" s="1">
        <f>C35+C36</f>
        <v>99</v>
      </c>
      <c r="D37" s="1">
        <f>D35+D36</f>
        <v>2</v>
      </c>
      <c r="E37" s="1">
        <f>E35+E36</f>
        <v>60</v>
      </c>
      <c r="F37" s="1">
        <f>F35+F36</f>
        <v>0</v>
      </c>
      <c r="I37" s="25" t="s">
        <v>118</v>
      </c>
      <c r="J37" s="28">
        <v>302</v>
      </c>
    </row>
    <row r="38" spans="2:10">
      <c r="I38" s="25" t="s">
        <v>119</v>
      </c>
      <c r="J38" s="28">
        <v>78</v>
      </c>
    </row>
    <row r="39" spans="2:10">
      <c r="I39" s="22" t="s">
        <v>148</v>
      </c>
      <c r="J39" s="18"/>
    </row>
    <row r="40" spans="2:10">
      <c r="C40" s="1" t="s">
        <v>14</v>
      </c>
      <c r="D40" s="1"/>
      <c r="E40" s="1"/>
      <c r="I40" s="16" t="s">
        <v>121</v>
      </c>
      <c r="J40" s="24">
        <v>21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4">
        <v>1</v>
      </c>
    </row>
    <row r="42" spans="2:10">
      <c r="C42" s="1" t="s">
        <v>37</v>
      </c>
      <c r="D42" s="1">
        <v>189</v>
      </c>
      <c r="E42" s="1">
        <v>0</v>
      </c>
      <c r="I42" s="16" t="s">
        <v>123</v>
      </c>
      <c r="J42" s="24">
        <v>348</v>
      </c>
    </row>
    <row r="43" spans="2:10">
      <c r="C43" s="1" t="s">
        <v>26</v>
      </c>
      <c r="D43" s="1">
        <v>38</v>
      </c>
      <c r="E43" s="1">
        <v>0</v>
      </c>
      <c r="I43" s="16" t="s">
        <v>124</v>
      </c>
      <c r="J43" s="24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24">
        <v>6</v>
      </c>
    </row>
    <row r="45" spans="2:10">
      <c r="C45" s="1" t="s">
        <v>19</v>
      </c>
      <c r="D45" s="1">
        <v>0</v>
      </c>
      <c r="E45" s="1">
        <v>0</v>
      </c>
      <c r="I45" s="27" t="s">
        <v>149</v>
      </c>
      <c r="J45" s="26"/>
    </row>
    <row r="46" spans="2:10">
      <c r="C46" s="1" t="s">
        <v>20</v>
      </c>
      <c r="D46" s="1">
        <v>311</v>
      </c>
      <c r="E46" s="1">
        <v>2</v>
      </c>
      <c r="I46" s="25" t="s">
        <v>127</v>
      </c>
      <c r="J46" s="28">
        <v>4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8">
        <v>361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8">
        <v>13</v>
      </c>
    </row>
    <row r="49" spans="2:10">
      <c r="C49" s="1" t="s">
        <v>59</v>
      </c>
      <c r="D49" s="1">
        <v>7</v>
      </c>
      <c r="E49" s="1">
        <v>0</v>
      </c>
      <c r="I49" s="16" t="s">
        <v>150</v>
      </c>
      <c r="J49" s="24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24">
        <v>355</v>
      </c>
    </row>
    <row r="51" spans="2:10">
      <c r="C51" s="1" t="s">
        <v>69</v>
      </c>
      <c r="D51" s="1">
        <v>7</v>
      </c>
      <c r="E51" s="1">
        <v>0</v>
      </c>
      <c r="I51" s="16" t="s">
        <v>132</v>
      </c>
      <c r="J51" s="24">
        <v>11</v>
      </c>
    </row>
    <row r="52" spans="2:10">
      <c r="C52" s="1" t="s">
        <v>113</v>
      </c>
      <c r="D52" s="1">
        <v>2</v>
      </c>
      <c r="E52" s="1">
        <v>0</v>
      </c>
      <c r="I52" s="27" t="s">
        <v>133</v>
      </c>
      <c r="J52" s="26"/>
    </row>
    <row r="53" spans="2:10">
      <c r="C53" s="1" t="s">
        <v>151</v>
      </c>
      <c r="D53" s="1">
        <v>7</v>
      </c>
      <c r="E53" s="1">
        <v>3</v>
      </c>
      <c r="I53" s="25" t="s">
        <v>134</v>
      </c>
      <c r="J53" s="28">
        <v>5</v>
      </c>
    </row>
    <row r="54" spans="2:10">
      <c r="C54" s="1" t="s">
        <v>8</v>
      </c>
      <c r="D54" s="1">
        <f>SUM(D42,D43,D44,D45,D46,D47,D48,D49,D50,D51,D52,D53)</f>
        <v>585</v>
      </c>
      <c r="E54" s="1">
        <f>E42+E43+E44+E45+E46+E47+E48+E49+E50+E51+E52+E53</f>
        <v>5</v>
      </c>
      <c r="I54" s="25" t="s">
        <v>135</v>
      </c>
      <c r="J54" s="28">
        <v>2</v>
      </c>
    </row>
    <row r="55" spans="2:10">
      <c r="I55" s="25"/>
      <c r="J55" s="28"/>
    </row>
    <row r="56" spans="2:10">
      <c r="I56" s="25" t="s">
        <v>136</v>
      </c>
      <c r="J56" s="28">
        <v>45</v>
      </c>
    </row>
    <row r="57" spans="2:10">
      <c r="B57" s="9" t="s">
        <v>70</v>
      </c>
      <c r="C57" s="9" t="s">
        <v>32</v>
      </c>
      <c r="D57" s="9" t="s">
        <v>33</v>
      </c>
      <c r="I57" s="25" t="s">
        <v>137</v>
      </c>
      <c r="J57" s="28">
        <v>144</v>
      </c>
    </row>
    <row r="58" spans="2:10">
      <c r="B58" s="13">
        <v>42737</v>
      </c>
      <c r="C58">
        <v>1</v>
      </c>
      <c r="D58">
        <v>1</v>
      </c>
      <c r="I58" s="25" t="s">
        <v>138</v>
      </c>
      <c r="J58" s="28">
        <v>39</v>
      </c>
    </row>
    <row r="59" spans="2:10">
      <c r="B59" s="13">
        <v>42744</v>
      </c>
      <c r="C59">
        <v>2</v>
      </c>
      <c r="D59">
        <v>9</v>
      </c>
      <c r="I59" s="25" t="s">
        <v>139</v>
      </c>
      <c r="J59" s="28">
        <v>19</v>
      </c>
    </row>
    <row r="60" spans="2:10">
      <c r="B60" s="13">
        <v>42751</v>
      </c>
      <c r="C60">
        <v>3</v>
      </c>
      <c r="D60">
        <v>10</v>
      </c>
      <c r="I60" s="25" t="s">
        <v>140</v>
      </c>
      <c r="J60" s="28">
        <v>8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/>
    </row>
    <row r="126" spans="2:5">
      <c r="B126" s="9" t="s">
        <v>70</v>
      </c>
      <c r="C126" s="9" t="s">
        <v>32</v>
      </c>
      <c r="D126" s="9" t="s">
        <v>33</v>
      </c>
    </row>
    <row r="127" spans="2:5">
      <c r="B127" s="13">
        <v>42737</v>
      </c>
      <c r="C127">
        <v>1</v>
      </c>
      <c r="D127">
        <v>1</v>
      </c>
    </row>
    <row r="128" spans="2:5">
      <c r="B128" s="13">
        <v>42744</v>
      </c>
      <c r="C128">
        <v>2</v>
      </c>
      <c r="D128">
        <v>10</v>
      </c>
    </row>
    <row r="129" spans="2:4">
      <c r="B129" s="13">
        <v>42751</v>
      </c>
      <c r="C129">
        <v>3</v>
      </c>
      <c r="D129">
        <v>20</v>
      </c>
    </row>
    <row r="130" spans="2:4">
      <c r="B130" s="13">
        <v>42758</v>
      </c>
      <c r="C130">
        <v>4</v>
      </c>
      <c r="D130">
        <v>31</v>
      </c>
    </row>
    <row r="131" spans="2:4">
      <c r="B131" s="13">
        <v>42765</v>
      </c>
      <c r="C131">
        <v>5</v>
      </c>
      <c r="D131">
        <v>43</v>
      </c>
    </row>
    <row r="132" spans="2:4">
      <c r="B132" s="13">
        <v>42772</v>
      </c>
      <c r="C132">
        <v>6</v>
      </c>
      <c r="D132">
        <v>56</v>
      </c>
    </row>
    <row r="133" spans="2:4">
      <c r="B133" s="13">
        <v>42779</v>
      </c>
      <c r="C133">
        <v>7</v>
      </c>
      <c r="D133">
        <v>63</v>
      </c>
    </row>
    <row r="134" spans="2:4">
      <c r="B134" s="13">
        <v>42786</v>
      </c>
      <c r="C134">
        <v>8</v>
      </c>
      <c r="D134">
        <v>70</v>
      </c>
    </row>
    <row r="135" spans="2:4">
      <c r="B135" s="13">
        <v>42793</v>
      </c>
      <c r="C135">
        <v>9</v>
      </c>
      <c r="D135">
        <v>84</v>
      </c>
    </row>
    <row r="136" spans="2:4">
      <c r="B136" s="13">
        <v>42800</v>
      </c>
      <c r="C136">
        <v>10</v>
      </c>
      <c r="D136">
        <v>100</v>
      </c>
    </row>
    <row r="137" spans="2:4">
      <c r="B137" s="13">
        <v>42807</v>
      </c>
      <c r="C137">
        <v>11</v>
      </c>
      <c r="D137">
        <v>114</v>
      </c>
    </row>
    <row r="138" spans="2:4">
      <c r="B138" s="13">
        <v>42814</v>
      </c>
      <c r="C138">
        <v>12</v>
      </c>
      <c r="D138">
        <v>131</v>
      </c>
    </row>
    <row r="139" spans="2:4">
      <c r="B139" s="13">
        <v>42821</v>
      </c>
      <c r="C139">
        <v>13</v>
      </c>
      <c r="D139">
        <v>145</v>
      </c>
    </row>
    <row r="140" spans="2:4">
      <c r="B140" s="13">
        <v>42828</v>
      </c>
      <c r="C140">
        <v>14</v>
      </c>
      <c r="D140">
        <v>154</v>
      </c>
    </row>
    <row r="141" spans="2:4">
      <c r="B141" s="13">
        <v>42835</v>
      </c>
      <c r="C141">
        <v>15</v>
      </c>
      <c r="D141">
        <v>166</v>
      </c>
    </row>
    <row r="142" spans="2:4">
      <c r="B142" s="13">
        <v>42842</v>
      </c>
      <c r="C142">
        <v>16</v>
      </c>
      <c r="D142">
        <v>185</v>
      </c>
    </row>
    <row r="143" spans="2:4">
      <c r="B143" s="13">
        <v>42849</v>
      </c>
      <c r="C143">
        <v>17</v>
      </c>
      <c r="D143">
        <v>189</v>
      </c>
    </row>
    <row r="144" spans="2:4">
      <c r="B144" s="13">
        <v>42856</v>
      </c>
      <c r="C144">
        <v>18</v>
      </c>
      <c r="D144">
        <v>199</v>
      </c>
    </row>
    <row r="145" spans="2:4">
      <c r="B145" s="13">
        <v>42863</v>
      </c>
      <c r="C145">
        <v>19</v>
      </c>
      <c r="D145">
        <v>217</v>
      </c>
    </row>
    <row r="146" spans="2:4">
      <c r="B146" s="13">
        <v>42870</v>
      </c>
      <c r="C146">
        <v>20</v>
      </c>
      <c r="D146">
        <v>233</v>
      </c>
    </row>
    <row r="147" spans="2:4">
      <c r="B147" s="13">
        <v>42877</v>
      </c>
      <c r="C147">
        <v>21</v>
      </c>
      <c r="D147">
        <v>239</v>
      </c>
    </row>
    <row r="148" spans="2:4">
      <c r="B148" s="13">
        <v>42884</v>
      </c>
      <c r="C148">
        <v>22</v>
      </c>
      <c r="D148">
        <v>244</v>
      </c>
    </row>
    <row r="149" spans="2:4">
      <c r="B149" s="13">
        <v>42891</v>
      </c>
      <c r="C149">
        <v>23</v>
      </c>
      <c r="D149">
        <v>260</v>
      </c>
    </row>
    <row r="150" spans="2:4">
      <c r="B150" s="13">
        <v>42898</v>
      </c>
      <c r="C150">
        <v>24</v>
      </c>
      <c r="D150">
        <v>276</v>
      </c>
    </row>
    <row r="151" spans="2:4">
      <c r="B151" s="13">
        <v>42905</v>
      </c>
      <c r="C151">
        <v>25</v>
      </c>
      <c r="D151">
        <v>286</v>
      </c>
    </row>
    <row r="152" spans="2:4">
      <c r="B152" s="13">
        <v>42912</v>
      </c>
      <c r="C152">
        <v>26</v>
      </c>
      <c r="D152">
        <v>299</v>
      </c>
    </row>
    <row r="153" spans="2:4">
      <c r="B153" s="13">
        <v>42919</v>
      </c>
      <c r="C153">
        <v>27</v>
      </c>
      <c r="D153">
        <v>303</v>
      </c>
    </row>
    <row r="154" spans="2:4">
      <c r="B154" s="13">
        <v>42926</v>
      </c>
      <c r="C154">
        <v>28</v>
      </c>
      <c r="D154">
        <v>316</v>
      </c>
    </row>
    <row r="155" spans="2:4">
      <c r="B155" s="13">
        <v>42933</v>
      </c>
      <c r="C155">
        <v>29</v>
      </c>
      <c r="D155">
        <v>322</v>
      </c>
    </row>
    <row r="156" spans="2:4">
      <c r="B156" s="13">
        <v>42940</v>
      </c>
      <c r="C156">
        <v>30</v>
      </c>
      <c r="D156">
        <v>330</v>
      </c>
    </row>
    <row r="157" spans="2:4">
      <c r="B157" s="13">
        <v>42947</v>
      </c>
      <c r="C157">
        <v>31</v>
      </c>
      <c r="D157">
        <v>335</v>
      </c>
    </row>
    <row r="158" spans="2:4">
      <c r="B158" s="13">
        <v>42954</v>
      </c>
      <c r="C158">
        <v>32</v>
      </c>
      <c r="D158">
        <v>348</v>
      </c>
    </row>
    <row r="159" spans="2:4">
      <c r="B159" s="13">
        <v>42961</v>
      </c>
      <c r="C159">
        <v>33</v>
      </c>
      <c r="D159">
        <v>367</v>
      </c>
    </row>
    <row r="160" spans="2:4">
      <c r="B160" s="13">
        <v>42968</v>
      </c>
      <c r="C160">
        <v>34</v>
      </c>
      <c r="D160">
        <v>392</v>
      </c>
    </row>
    <row r="161" spans="2:4">
      <c r="B161" s="13">
        <v>42975</v>
      </c>
      <c r="C161">
        <v>35</v>
      </c>
      <c r="D161">
        <v>402</v>
      </c>
    </row>
    <row r="162" spans="2:4">
      <c r="B162" s="13">
        <v>42982</v>
      </c>
      <c r="C162">
        <v>36</v>
      </c>
      <c r="D162">
        <v>410</v>
      </c>
    </row>
    <row r="163" spans="2:4">
      <c r="B163" s="13">
        <v>42989</v>
      </c>
      <c r="C163">
        <v>37</v>
      </c>
      <c r="D163">
        <v>415</v>
      </c>
    </row>
    <row r="164" spans="2:4">
      <c r="B164" s="13">
        <v>42996</v>
      </c>
      <c r="C164">
        <v>38</v>
      </c>
      <c r="D164">
        <v>438</v>
      </c>
    </row>
    <row r="165" spans="2:4">
      <c r="B165" s="13">
        <v>43003</v>
      </c>
      <c r="C165">
        <v>39</v>
      </c>
      <c r="D165">
        <v>460</v>
      </c>
    </row>
    <row r="166" spans="2:4">
      <c r="B166" s="13">
        <v>43010</v>
      </c>
      <c r="C166">
        <v>40</v>
      </c>
      <c r="D166">
        <v>478</v>
      </c>
    </row>
    <row r="167" spans="2:4">
      <c r="B167" s="13">
        <v>43017</v>
      </c>
      <c r="C167">
        <v>41</v>
      </c>
      <c r="D167">
        <v>486</v>
      </c>
    </row>
    <row r="168" spans="2:4">
      <c r="B168" s="13">
        <v>43024</v>
      </c>
      <c r="C168">
        <v>42</v>
      </c>
      <c r="D168">
        <v>497</v>
      </c>
    </row>
    <row r="169" spans="2:4">
      <c r="B169" s="13">
        <v>43031</v>
      </c>
      <c r="C169">
        <v>43</v>
      </c>
      <c r="D169">
        <v>501</v>
      </c>
    </row>
    <row r="170" spans="2:4">
      <c r="B170" s="13">
        <v>43038</v>
      </c>
      <c r="C170">
        <v>44</v>
      </c>
      <c r="D170">
        <v>506</v>
      </c>
    </row>
    <row r="171" spans="2:4">
      <c r="B171" s="13">
        <v>43045</v>
      </c>
      <c r="C171">
        <v>45</v>
      </c>
      <c r="D171">
        <v>514</v>
      </c>
    </row>
    <row r="172" spans="2:4">
      <c r="B172" s="13">
        <v>43052</v>
      </c>
      <c r="C172">
        <v>46</v>
      </c>
      <c r="D172">
        <v>521</v>
      </c>
    </row>
    <row r="173" spans="2:4">
      <c r="B173" s="13">
        <v>43059</v>
      </c>
      <c r="C173">
        <v>47</v>
      </c>
      <c r="D173">
        <v>531</v>
      </c>
    </row>
    <row r="174" spans="2:4">
      <c r="B174" s="13">
        <v>43066</v>
      </c>
      <c r="C174">
        <v>48</v>
      </c>
      <c r="D174">
        <v>534</v>
      </c>
    </row>
    <row r="175" spans="2:4">
      <c r="B175" s="13">
        <v>43073</v>
      </c>
      <c r="C175">
        <v>49</v>
      </c>
      <c r="D175">
        <v>541</v>
      </c>
    </row>
    <row r="176" spans="2:4">
      <c r="B176" s="13">
        <v>43080</v>
      </c>
      <c r="C176">
        <v>50</v>
      </c>
      <c r="D176">
        <v>546</v>
      </c>
    </row>
    <row r="177" spans="1:4">
      <c r="B177" s="13">
        <v>43087</v>
      </c>
      <c r="C177">
        <v>51</v>
      </c>
      <c r="D177">
        <v>549</v>
      </c>
    </row>
    <row r="178" spans="1:4">
      <c r="B178" s="13">
        <v>43101</v>
      </c>
      <c r="C178">
        <v>52</v>
      </c>
      <c r="D178">
        <v>553</v>
      </c>
    </row>
    <row r="179" spans="1:4">
      <c r="B179" s="13">
        <v>43108</v>
      </c>
      <c r="C179">
        <v>53</v>
      </c>
      <c r="D179">
        <v>566</v>
      </c>
    </row>
    <row r="180" spans="1:4">
      <c r="B180" s="13">
        <v>43115</v>
      </c>
      <c r="C180">
        <v>54</v>
      </c>
      <c r="D180">
        <v>568</v>
      </c>
    </row>
    <row r="181" spans="1:4">
      <c r="B181" s="13">
        <v>43122</v>
      </c>
      <c r="C181">
        <v>55</v>
      </c>
      <c r="D181">
        <v>575</v>
      </c>
    </row>
    <row r="182" spans="1:4">
      <c r="A182" t="s">
        <v>109</v>
      </c>
      <c r="B182" s="13">
        <v>43129</v>
      </c>
      <c r="C182">
        <v>56</v>
      </c>
      <c r="D182">
        <v>574</v>
      </c>
    </row>
    <row r="183" spans="1:4">
      <c r="B183" s="13">
        <v>43136</v>
      </c>
      <c r="C183">
        <v>57</v>
      </c>
      <c r="D183">
        <v>578</v>
      </c>
    </row>
    <row r="184" spans="1:4">
      <c r="B184" s="13">
        <v>43143</v>
      </c>
      <c r="C184">
        <v>58</v>
      </c>
      <c r="D184">
        <v>584</v>
      </c>
    </row>
    <row r="185" spans="1:4">
      <c r="B185" s="13">
        <v>43150</v>
      </c>
      <c r="C185">
        <v>59</v>
      </c>
      <c r="D185">
        <v>587</v>
      </c>
    </row>
    <row r="186" spans="1:4">
      <c r="B186" s="13">
        <v>43157</v>
      </c>
      <c r="C186">
        <v>60</v>
      </c>
      <c r="D186">
        <v>592</v>
      </c>
    </row>
    <row r="187" spans="1:4">
      <c r="B187" s="13">
        <v>43164</v>
      </c>
      <c r="C187">
        <v>61</v>
      </c>
      <c r="D187">
        <v>595</v>
      </c>
    </row>
    <row r="188" spans="1:4">
      <c r="B188" s="13">
        <v>43171</v>
      </c>
      <c r="C188">
        <v>62</v>
      </c>
      <c r="D188">
        <v>601</v>
      </c>
    </row>
    <row r="189" spans="1:4">
      <c r="B189" s="13">
        <v>43178</v>
      </c>
      <c r="C189">
        <v>63</v>
      </c>
      <c r="D189">
        <v>610</v>
      </c>
    </row>
    <row r="190" spans="1:4">
      <c r="B190" s="13">
        <v>43185</v>
      </c>
      <c r="C190">
        <v>64</v>
      </c>
      <c r="D190">
        <v>612</v>
      </c>
    </row>
    <row r="191" spans="1:4">
      <c r="B191" s="13">
        <v>43192</v>
      </c>
      <c r="C191">
        <v>65</v>
      </c>
      <c r="D191">
        <v>620</v>
      </c>
    </row>
    <row r="192" spans="1:4">
      <c r="B192" s="13">
        <v>43199</v>
      </c>
      <c r="C192">
        <v>66</v>
      </c>
      <c r="D192">
        <v>625</v>
      </c>
    </row>
    <row r="193" spans="2:8">
      <c r="B193" s="13"/>
    </row>
    <row r="194" spans="2:8">
      <c r="B194" s="13"/>
    </row>
    <row r="195" spans="2:8">
      <c r="C195" s="10" t="s">
        <v>60</v>
      </c>
      <c r="D195" s="10"/>
      <c r="E195" s="10"/>
      <c r="F195" s="10"/>
      <c r="G195" s="10"/>
      <c r="H195" s="10"/>
    </row>
    <row r="196" spans="2:8">
      <c r="C196" s="11" t="s">
        <v>6</v>
      </c>
      <c r="D196" t="s">
        <v>52</v>
      </c>
      <c r="E196" t="s">
        <v>153</v>
      </c>
    </row>
    <row r="197" spans="2:8">
      <c r="C197" s="11">
        <f>1/19</f>
        <v>5.2631578947368418E-2</v>
      </c>
      <c r="D197" t="s">
        <v>53</v>
      </c>
    </row>
    <row r="198" spans="2:8">
      <c r="C198" s="11">
        <f>0/7</f>
        <v>0</v>
      </c>
      <c r="D198" t="s">
        <v>54</v>
      </c>
    </row>
    <row r="199" spans="2:8">
      <c r="C199" s="11">
        <f>1/11</f>
        <v>9.0909090909090912E-2</v>
      </c>
      <c r="D199" t="s">
        <v>56</v>
      </c>
    </row>
    <row r="200" spans="2:8">
      <c r="C200" s="11">
        <f>0/9</f>
        <v>0</v>
      </c>
      <c r="D200" t="s">
        <v>58</v>
      </c>
    </row>
    <row r="202" spans="2:8">
      <c r="C202" s="10" t="s">
        <v>102</v>
      </c>
    </row>
    <row r="203" spans="2:8">
      <c r="C203" s="11" t="s">
        <v>6</v>
      </c>
      <c r="D203" t="s">
        <v>52</v>
      </c>
      <c r="E203" t="s">
        <v>153</v>
      </c>
    </row>
    <row r="204" spans="2:8">
      <c r="C204" s="11">
        <f>1/5</f>
        <v>0.2</v>
      </c>
      <c r="D204" t="s">
        <v>53</v>
      </c>
    </row>
    <row r="205" spans="2:8">
      <c r="C205" s="11">
        <f>0/5</f>
        <v>0</v>
      </c>
      <c r="D205" t="s">
        <v>54</v>
      </c>
    </row>
    <row r="206" spans="2:8">
      <c r="C206" s="11">
        <f>1/5</f>
        <v>0.2</v>
      </c>
      <c r="D206" t="s">
        <v>56</v>
      </c>
    </row>
    <row r="207" spans="2:8">
      <c r="C207" s="11">
        <f>0/5</f>
        <v>0</v>
      </c>
      <c r="D207" t="s">
        <v>58</v>
      </c>
    </row>
    <row r="208" spans="2:8">
      <c r="C208" s="11">
        <f>3/5</f>
        <v>0.6</v>
      </c>
      <c r="D208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J210"/>
  <sheetViews>
    <sheetView workbookViewId="0">
      <selection activeCell="H54" sqref="H54"/>
    </sheetView>
  </sheetViews>
  <sheetFormatPr defaultRowHeight="15"/>
  <cols>
    <col min="2" max="2" width="17.5703125" customWidth="1"/>
    <col min="3" max="3" width="23.42578125" customWidth="1"/>
    <col min="5" max="5" width="22.140625" customWidth="1"/>
    <col min="7" max="7" width="15.42578125" customWidth="1"/>
    <col min="9" max="9" width="49.140625" customWidth="1"/>
    <col min="10" max="10" width="10.71093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593</v>
      </c>
      <c r="D3" s="1">
        <v>2</v>
      </c>
      <c r="E3" s="1">
        <v>43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582</v>
      </c>
      <c r="D6" s="1">
        <f>D3+D4-D5</f>
        <v>2</v>
      </c>
      <c r="E6" s="1">
        <f>E3+E4-E5</f>
        <v>42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369</v>
      </c>
      <c r="D10" s="1">
        <v>4</v>
      </c>
      <c r="E10" s="1">
        <v>248</v>
      </c>
      <c r="F10" s="2">
        <v>3</v>
      </c>
      <c r="G10" s="1">
        <v>187</v>
      </c>
      <c r="H10" s="1">
        <v>2</v>
      </c>
    </row>
    <row r="11" spans="2:10">
      <c r="B11" s="1" t="s">
        <v>31</v>
      </c>
      <c r="C11" s="1">
        <v>30</v>
      </c>
      <c r="D11" s="1">
        <v>1</v>
      </c>
      <c r="E11" s="1">
        <v>151</v>
      </c>
      <c r="F11" s="2">
        <v>2</v>
      </c>
      <c r="G11" s="1">
        <v>20</v>
      </c>
      <c r="H11" s="1">
        <v>0</v>
      </c>
    </row>
    <row r="12" spans="2:10">
      <c r="B12" s="1" t="s">
        <v>8</v>
      </c>
      <c r="C12" s="1">
        <f t="shared" ref="C12:H12" si="0">C10+C11</f>
        <v>399</v>
      </c>
      <c r="D12" s="1">
        <f t="shared" si="0"/>
        <v>5</v>
      </c>
      <c r="E12" s="1">
        <f t="shared" si="0"/>
        <v>399</v>
      </c>
      <c r="F12" s="2">
        <f t="shared" si="0"/>
        <v>5</v>
      </c>
      <c r="G12" s="1">
        <f t="shared" si="0"/>
        <v>207</v>
      </c>
      <c r="H12" s="1">
        <f t="shared" si="0"/>
        <v>2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126</v>
      </c>
      <c r="D16" s="5">
        <v>0</v>
      </c>
      <c r="E16" s="5">
        <v>60</v>
      </c>
      <c r="F16" s="3">
        <v>0</v>
      </c>
      <c r="G16" s="1">
        <v>90</v>
      </c>
      <c r="H16" s="1">
        <v>1</v>
      </c>
      <c r="I16" s="16" t="s">
        <v>86</v>
      </c>
      <c r="J16" s="18">
        <v>369</v>
      </c>
    </row>
    <row r="17" spans="2:10">
      <c r="B17" s="1" t="s">
        <v>89</v>
      </c>
      <c r="C17" s="1">
        <v>118</v>
      </c>
      <c r="D17" s="1"/>
      <c r="E17" s="1">
        <v>56</v>
      </c>
      <c r="F17" s="2"/>
      <c r="G17" s="1">
        <v>90</v>
      </c>
      <c r="H17" s="1"/>
      <c r="I17" s="25" t="s">
        <v>87</v>
      </c>
      <c r="J17" s="26">
        <v>248</v>
      </c>
    </row>
    <row r="18" spans="2:10">
      <c r="I18" s="22" t="s">
        <v>108</v>
      </c>
      <c r="J18" s="18">
        <v>187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186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24">
        <v>90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193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0</v>
      </c>
      <c r="I23" s="27" t="s">
        <v>90</v>
      </c>
      <c r="J23" s="26">
        <v>178</v>
      </c>
    </row>
    <row r="24" spans="2:10">
      <c r="I24" s="16" t="s">
        <v>91</v>
      </c>
      <c r="J24" s="18">
        <v>106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2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1</v>
      </c>
    </row>
    <row r="29" spans="2:10">
      <c r="B29" s="1" t="s">
        <v>5</v>
      </c>
      <c r="C29" s="1">
        <v>40</v>
      </c>
      <c r="D29" s="1">
        <v>2</v>
      </c>
      <c r="E29" s="1">
        <v>36</v>
      </c>
      <c r="F29" s="1">
        <v>2</v>
      </c>
      <c r="G29" t="s">
        <v>106</v>
      </c>
      <c r="I29" s="23" t="s">
        <v>144</v>
      </c>
      <c r="J29" s="23">
        <v>0</v>
      </c>
    </row>
    <row r="30" spans="2:10">
      <c r="B30" s="1" t="s">
        <v>7</v>
      </c>
      <c r="C30" s="1">
        <v>22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62</v>
      </c>
      <c r="D31" s="1">
        <f>D29+D30</f>
        <v>2</v>
      </c>
      <c r="E31" s="1">
        <f>E29+E30</f>
        <v>37</v>
      </c>
      <c r="F31" s="1">
        <f>F29+F30</f>
        <v>2</v>
      </c>
    </row>
    <row r="32" spans="2:10">
      <c r="I32" t="s">
        <v>152</v>
      </c>
    </row>
    <row r="33" spans="2:10">
      <c r="I33" s="30" t="s">
        <v>114</v>
      </c>
      <c r="J33" s="30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31" t="s">
        <v>146</v>
      </c>
      <c r="J34" s="32">
        <v>50</v>
      </c>
    </row>
    <row r="35" spans="2:10">
      <c r="B35" s="1" t="s">
        <v>5</v>
      </c>
      <c r="C35" s="1">
        <v>66</v>
      </c>
      <c r="D35" s="1">
        <v>1</v>
      </c>
      <c r="E35" s="1">
        <v>51</v>
      </c>
      <c r="F35" s="1">
        <v>2</v>
      </c>
      <c r="I35" s="16" t="s">
        <v>116</v>
      </c>
      <c r="J35" s="24">
        <v>13.8</v>
      </c>
    </row>
    <row r="36" spans="2:10">
      <c r="B36" s="1" t="s">
        <v>7</v>
      </c>
      <c r="C36" s="1">
        <v>34</v>
      </c>
      <c r="D36" s="1">
        <v>0</v>
      </c>
      <c r="E36" s="1">
        <v>12</v>
      </c>
      <c r="F36" s="1">
        <v>0</v>
      </c>
      <c r="I36" s="25" t="s">
        <v>147</v>
      </c>
      <c r="J36" s="26"/>
    </row>
    <row r="37" spans="2:10">
      <c r="B37" s="1" t="s">
        <v>8</v>
      </c>
      <c r="C37" s="1">
        <f>C35+C36</f>
        <v>100</v>
      </c>
      <c r="D37" s="1">
        <f>D35+D36</f>
        <v>1</v>
      </c>
      <c r="E37" s="1">
        <f>E35+E36</f>
        <v>63</v>
      </c>
      <c r="F37" s="1">
        <f>F35+F36</f>
        <v>2</v>
      </c>
      <c r="I37" s="25" t="s">
        <v>118</v>
      </c>
      <c r="J37" s="28">
        <v>302</v>
      </c>
    </row>
    <row r="38" spans="2:10">
      <c r="I38" s="25" t="s">
        <v>119</v>
      </c>
      <c r="J38" s="28">
        <v>78</v>
      </c>
    </row>
    <row r="39" spans="2:10">
      <c r="I39" s="22" t="s">
        <v>148</v>
      </c>
      <c r="J39" s="18"/>
    </row>
    <row r="40" spans="2:10">
      <c r="C40" s="1" t="s">
        <v>14</v>
      </c>
      <c r="D40" s="1"/>
      <c r="E40" s="1"/>
      <c r="I40" s="16" t="s">
        <v>121</v>
      </c>
      <c r="J40" s="24">
        <v>21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4">
        <v>1</v>
      </c>
    </row>
    <row r="42" spans="2:10">
      <c r="C42" s="1" t="s">
        <v>37</v>
      </c>
      <c r="D42" s="1">
        <v>189</v>
      </c>
      <c r="E42" s="1">
        <v>0</v>
      </c>
      <c r="I42" s="16" t="s">
        <v>123</v>
      </c>
      <c r="J42" s="24">
        <v>348</v>
      </c>
    </row>
    <row r="43" spans="2:10">
      <c r="C43" s="1" t="s">
        <v>26</v>
      </c>
      <c r="D43" s="1">
        <v>38</v>
      </c>
      <c r="E43" s="1">
        <v>0</v>
      </c>
      <c r="I43" s="16" t="s">
        <v>124</v>
      </c>
      <c r="J43" s="24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24">
        <v>6</v>
      </c>
    </row>
    <row r="45" spans="2:10">
      <c r="C45" s="1" t="s">
        <v>19</v>
      </c>
      <c r="D45" s="1">
        <v>0</v>
      </c>
      <c r="E45" s="1">
        <v>0</v>
      </c>
      <c r="I45" s="27" t="s">
        <v>149</v>
      </c>
      <c r="J45" s="26"/>
    </row>
    <row r="46" spans="2:10">
      <c r="C46" s="1" t="s">
        <v>20</v>
      </c>
      <c r="D46" s="1">
        <v>313</v>
      </c>
      <c r="E46" s="1">
        <v>2</v>
      </c>
      <c r="I46" s="25" t="s">
        <v>127</v>
      </c>
      <c r="J46" s="28">
        <v>4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8">
        <v>361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8">
        <v>13</v>
      </c>
    </row>
    <row r="49" spans="2:10">
      <c r="C49" s="1" t="s">
        <v>59</v>
      </c>
      <c r="D49" s="1">
        <v>7</v>
      </c>
      <c r="E49" s="1">
        <v>0</v>
      </c>
      <c r="I49" s="16" t="s">
        <v>150</v>
      </c>
      <c r="J49" s="24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24">
        <v>355</v>
      </c>
    </row>
    <row r="51" spans="2:10">
      <c r="C51" s="1" t="s">
        <v>69</v>
      </c>
      <c r="D51" s="1">
        <v>7</v>
      </c>
      <c r="E51" s="1">
        <v>0</v>
      </c>
      <c r="I51" s="16" t="s">
        <v>132</v>
      </c>
      <c r="J51" s="24">
        <v>11</v>
      </c>
    </row>
    <row r="52" spans="2:10">
      <c r="C52" s="1" t="s">
        <v>113</v>
      </c>
      <c r="D52" s="1">
        <v>2</v>
      </c>
      <c r="E52" s="1">
        <v>0</v>
      </c>
      <c r="I52" s="27" t="s">
        <v>133</v>
      </c>
      <c r="J52" s="26"/>
    </row>
    <row r="53" spans="2:10">
      <c r="C53" s="1" t="s">
        <v>151</v>
      </c>
      <c r="D53" s="1">
        <v>7</v>
      </c>
      <c r="E53" s="1">
        <v>0</v>
      </c>
      <c r="I53" s="25" t="s">
        <v>134</v>
      </c>
      <c r="J53" s="28">
        <v>5</v>
      </c>
    </row>
    <row r="54" spans="2:10">
      <c r="C54" s="1" t="s">
        <v>8</v>
      </c>
      <c r="D54" s="1">
        <f>SUM(D42,D43,D44,D45,D46,D47,D48,D49,D50,D51,D52,D53)</f>
        <v>587</v>
      </c>
      <c r="E54" s="1">
        <f>E42+E43+E44+E45+E46+E47+E48+E49+E50+E51+E52+E53</f>
        <v>2</v>
      </c>
      <c r="I54" s="25" t="s">
        <v>135</v>
      </c>
      <c r="J54" s="28">
        <v>2</v>
      </c>
    </row>
    <row r="55" spans="2:10">
      <c r="I55" s="25"/>
      <c r="J55" s="28"/>
    </row>
    <row r="56" spans="2:10">
      <c r="I56" s="25" t="s">
        <v>136</v>
      </c>
      <c r="J56" s="28">
        <v>45</v>
      </c>
    </row>
    <row r="57" spans="2:10">
      <c r="B57" s="9" t="s">
        <v>70</v>
      </c>
      <c r="C57" s="9" t="s">
        <v>32</v>
      </c>
      <c r="D57" s="9" t="s">
        <v>33</v>
      </c>
      <c r="I57" s="25" t="s">
        <v>137</v>
      </c>
      <c r="J57" s="28">
        <v>144</v>
      </c>
    </row>
    <row r="58" spans="2:10">
      <c r="B58" s="13">
        <v>42737</v>
      </c>
      <c r="C58">
        <v>1</v>
      </c>
      <c r="D58">
        <v>1</v>
      </c>
      <c r="I58" s="25" t="s">
        <v>138</v>
      </c>
      <c r="J58" s="28">
        <v>39</v>
      </c>
    </row>
    <row r="59" spans="2:10">
      <c r="B59" s="13">
        <v>42744</v>
      </c>
      <c r="C59">
        <v>2</v>
      </c>
      <c r="D59">
        <v>9</v>
      </c>
      <c r="I59" s="25" t="s">
        <v>139</v>
      </c>
      <c r="J59" s="28">
        <v>19</v>
      </c>
    </row>
    <row r="60" spans="2:10">
      <c r="B60" s="13">
        <v>42751</v>
      </c>
      <c r="C60">
        <v>3</v>
      </c>
      <c r="D60">
        <v>10</v>
      </c>
      <c r="I60" s="25" t="s">
        <v>140</v>
      </c>
      <c r="J60" s="28">
        <v>8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/>
    </row>
    <row r="127" spans="2:5">
      <c r="B127" s="9" t="s">
        <v>70</v>
      </c>
      <c r="C127" s="9" t="s">
        <v>32</v>
      </c>
      <c r="D127" s="9" t="s">
        <v>33</v>
      </c>
    </row>
    <row r="128" spans="2:5">
      <c r="B128" s="13">
        <v>42737</v>
      </c>
      <c r="C128">
        <v>1</v>
      </c>
      <c r="D128">
        <v>1</v>
      </c>
    </row>
    <row r="129" spans="2:4">
      <c r="B129" s="13">
        <v>42744</v>
      </c>
      <c r="C129">
        <v>2</v>
      </c>
      <c r="D129">
        <v>10</v>
      </c>
    </row>
    <row r="130" spans="2:4">
      <c r="B130" s="13">
        <v>42751</v>
      </c>
      <c r="C130">
        <v>3</v>
      </c>
      <c r="D130">
        <v>20</v>
      </c>
    </row>
    <row r="131" spans="2:4">
      <c r="B131" s="13">
        <v>42758</v>
      </c>
      <c r="C131">
        <v>4</v>
      </c>
      <c r="D131">
        <v>31</v>
      </c>
    </row>
    <row r="132" spans="2:4">
      <c r="B132" s="13">
        <v>42765</v>
      </c>
      <c r="C132">
        <v>5</v>
      </c>
      <c r="D132">
        <v>43</v>
      </c>
    </row>
    <row r="133" spans="2:4">
      <c r="B133" s="13">
        <v>42772</v>
      </c>
      <c r="C133">
        <v>6</v>
      </c>
      <c r="D133">
        <v>56</v>
      </c>
    </row>
    <row r="134" spans="2:4">
      <c r="B134" s="13">
        <v>42779</v>
      </c>
      <c r="C134">
        <v>7</v>
      </c>
      <c r="D134">
        <v>63</v>
      </c>
    </row>
    <row r="135" spans="2:4">
      <c r="B135" s="13">
        <v>42786</v>
      </c>
      <c r="C135">
        <v>8</v>
      </c>
      <c r="D135">
        <v>70</v>
      </c>
    </row>
    <row r="136" spans="2:4">
      <c r="B136" s="13">
        <v>42793</v>
      </c>
      <c r="C136">
        <v>9</v>
      </c>
      <c r="D136">
        <v>84</v>
      </c>
    </row>
    <row r="137" spans="2:4">
      <c r="B137" s="13">
        <v>42800</v>
      </c>
      <c r="C137">
        <v>10</v>
      </c>
      <c r="D137">
        <v>100</v>
      </c>
    </row>
    <row r="138" spans="2:4">
      <c r="B138" s="13">
        <v>42807</v>
      </c>
      <c r="C138">
        <v>11</v>
      </c>
      <c r="D138">
        <v>114</v>
      </c>
    </row>
    <row r="139" spans="2:4">
      <c r="B139" s="13">
        <v>42814</v>
      </c>
      <c r="C139">
        <v>12</v>
      </c>
      <c r="D139">
        <v>131</v>
      </c>
    </row>
    <row r="140" spans="2:4">
      <c r="B140" s="13">
        <v>42821</v>
      </c>
      <c r="C140">
        <v>13</v>
      </c>
      <c r="D140">
        <v>145</v>
      </c>
    </row>
    <row r="141" spans="2:4">
      <c r="B141" s="13">
        <v>42828</v>
      </c>
      <c r="C141">
        <v>14</v>
      </c>
      <c r="D141">
        <v>154</v>
      </c>
    </row>
    <row r="142" spans="2:4">
      <c r="B142" s="13">
        <v>42835</v>
      </c>
      <c r="C142">
        <v>15</v>
      </c>
      <c r="D142">
        <v>166</v>
      </c>
    </row>
    <row r="143" spans="2:4">
      <c r="B143" s="13">
        <v>42842</v>
      </c>
      <c r="C143">
        <v>16</v>
      </c>
      <c r="D143">
        <v>185</v>
      </c>
    </row>
    <row r="144" spans="2:4">
      <c r="B144" s="13">
        <v>42849</v>
      </c>
      <c r="C144">
        <v>17</v>
      </c>
      <c r="D144">
        <v>189</v>
      </c>
    </row>
    <row r="145" spans="2:4">
      <c r="B145" s="13">
        <v>42856</v>
      </c>
      <c r="C145">
        <v>18</v>
      </c>
      <c r="D145">
        <v>199</v>
      </c>
    </row>
    <row r="146" spans="2:4">
      <c r="B146" s="13">
        <v>42863</v>
      </c>
      <c r="C146">
        <v>19</v>
      </c>
      <c r="D146">
        <v>217</v>
      </c>
    </row>
    <row r="147" spans="2:4">
      <c r="B147" s="13">
        <v>42870</v>
      </c>
      <c r="C147">
        <v>20</v>
      </c>
      <c r="D147">
        <v>233</v>
      </c>
    </row>
    <row r="148" spans="2:4">
      <c r="B148" s="13">
        <v>42877</v>
      </c>
      <c r="C148">
        <v>21</v>
      </c>
      <c r="D148">
        <v>239</v>
      </c>
    </row>
    <row r="149" spans="2:4">
      <c r="B149" s="13">
        <v>42884</v>
      </c>
      <c r="C149">
        <v>22</v>
      </c>
      <c r="D149">
        <v>244</v>
      </c>
    </row>
    <row r="150" spans="2:4">
      <c r="B150" s="13">
        <v>42891</v>
      </c>
      <c r="C150">
        <v>23</v>
      </c>
      <c r="D150">
        <v>260</v>
      </c>
    </row>
    <row r="151" spans="2:4">
      <c r="B151" s="13">
        <v>42898</v>
      </c>
      <c r="C151">
        <v>24</v>
      </c>
      <c r="D151">
        <v>276</v>
      </c>
    </row>
    <row r="152" spans="2:4">
      <c r="B152" s="13">
        <v>42905</v>
      </c>
      <c r="C152">
        <v>25</v>
      </c>
      <c r="D152">
        <v>286</v>
      </c>
    </row>
    <row r="153" spans="2:4">
      <c r="B153" s="13">
        <v>42912</v>
      </c>
      <c r="C153">
        <v>26</v>
      </c>
      <c r="D153">
        <v>299</v>
      </c>
    </row>
    <row r="154" spans="2:4">
      <c r="B154" s="13">
        <v>42919</v>
      </c>
      <c r="C154">
        <v>27</v>
      </c>
      <c r="D154">
        <v>303</v>
      </c>
    </row>
    <row r="155" spans="2:4">
      <c r="B155" s="13">
        <v>42926</v>
      </c>
      <c r="C155">
        <v>28</v>
      </c>
      <c r="D155">
        <v>316</v>
      </c>
    </row>
    <row r="156" spans="2:4">
      <c r="B156" s="13">
        <v>42933</v>
      </c>
      <c r="C156">
        <v>29</v>
      </c>
      <c r="D156">
        <v>322</v>
      </c>
    </row>
    <row r="157" spans="2:4">
      <c r="B157" s="13">
        <v>42940</v>
      </c>
      <c r="C157">
        <v>30</v>
      </c>
      <c r="D157">
        <v>330</v>
      </c>
    </row>
    <row r="158" spans="2:4">
      <c r="B158" s="13">
        <v>42947</v>
      </c>
      <c r="C158">
        <v>31</v>
      </c>
      <c r="D158">
        <v>335</v>
      </c>
    </row>
    <row r="159" spans="2:4">
      <c r="B159" s="13">
        <v>42954</v>
      </c>
      <c r="C159">
        <v>32</v>
      </c>
      <c r="D159">
        <v>348</v>
      </c>
    </row>
    <row r="160" spans="2:4">
      <c r="B160" s="13">
        <v>42961</v>
      </c>
      <c r="C160">
        <v>33</v>
      </c>
      <c r="D160">
        <v>367</v>
      </c>
    </row>
    <row r="161" spans="2:4">
      <c r="B161" s="13">
        <v>42968</v>
      </c>
      <c r="C161">
        <v>34</v>
      </c>
      <c r="D161">
        <v>392</v>
      </c>
    </row>
    <row r="162" spans="2:4">
      <c r="B162" s="13">
        <v>42975</v>
      </c>
      <c r="C162">
        <v>35</v>
      </c>
      <c r="D162">
        <v>402</v>
      </c>
    </row>
    <row r="163" spans="2:4">
      <c r="B163" s="13">
        <v>42982</v>
      </c>
      <c r="C163">
        <v>36</v>
      </c>
      <c r="D163">
        <v>410</v>
      </c>
    </row>
    <row r="164" spans="2:4">
      <c r="B164" s="13">
        <v>42989</v>
      </c>
      <c r="C164">
        <v>37</v>
      </c>
      <c r="D164">
        <v>415</v>
      </c>
    </row>
    <row r="165" spans="2:4">
      <c r="B165" s="13">
        <v>42996</v>
      </c>
      <c r="C165">
        <v>38</v>
      </c>
      <c r="D165">
        <v>438</v>
      </c>
    </row>
    <row r="166" spans="2:4">
      <c r="B166" s="13">
        <v>43003</v>
      </c>
      <c r="C166">
        <v>39</v>
      </c>
      <c r="D166">
        <v>460</v>
      </c>
    </row>
    <row r="167" spans="2:4">
      <c r="B167" s="13">
        <v>43010</v>
      </c>
      <c r="C167">
        <v>40</v>
      </c>
      <c r="D167">
        <v>478</v>
      </c>
    </row>
    <row r="168" spans="2:4">
      <c r="B168" s="13">
        <v>43017</v>
      </c>
      <c r="C168">
        <v>41</v>
      </c>
      <c r="D168">
        <v>486</v>
      </c>
    </row>
    <row r="169" spans="2:4">
      <c r="B169" s="13">
        <v>43024</v>
      </c>
      <c r="C169">
        <v>42</v>
      </c>
      <c r="D169">
        <v>497</v>
      </c>
    </row>
    <row r="170" spans="2:4">
      <c r="B170" s="13">
        <v>43031</v>
      </c>
      <c r="C170">
        <v>43</v>
      </c>
      <c r="D170">
        <v>501</v>
      </c>
    </row>
    <row r="171" spans="2:4">
      <c r="B171" s="13">
        <v>43038</v>
      </c>
      <c r="C171">
        <v>44</v>
      </c>
      <c r="D171">
        <v>506</v>
      </c>
    </row>
    <row r="172" spans="2:4">
      <c r="B172" s="13">
        <v>43045</v>
      </c>
      <c r="C172">
        <v>45</v>
      </c>
      <c r="D172">
        <v>514</v>
      </c>
    </row>
    <row r="173" spans="2:4">
      <c r="B173" s="13">
        <v>43052</v>
      </c>
      <c r="C173">
        <v>46</v>
      </c>
      <c r="D173">
        <v>521</v>
      </c>
    </row>
    <row r="174" spans="2:4">
      <c r="B174" s="13">
        <v>43059</v>
      </c>
      <c r="C174">
        <v>47</v>
      </c>
      <c r="D174">
        <v>531</v>
      </c>
    </row>
    <row r="175" spans="2:4">
      <c r="B175" s="13">
        <v>43066</v>
      </c>
      <c r="C175">
        <v>48</v>
      </c>
      <c r="D175">
        <v>534</v>
      </c>
    </row>
    <row r="176" spans="2:4">
      <c r="B176" s="13">
        <v>43073</v>
      </c>
      <c r="C176">
        <v>49</v>
      </c>
      <c r="D176">
        <v>541</v>
      </c>
    </row>
    <row r="177" spans="1:4">
      <c r="B177" s="13">
        <v>43080</v>
      </c>
      <c r="C177">
        <v>50</v>
      </c>
      <c r="D177">
        <v>546</v>
      </c>
    </row>
    <row r="178" spans="1:4">
      <c r="B178" s="13">
        <v>43087</v>
      </c>
      <c r="C178">
        <v>51</v>
      </c>
      <c r="D178">
        <v>549</v>
      </c>
    </row>
    <row r="179" spans="1:4">
      <c r="B179" s="13">
        <v>43101</v>
      </c>
      <c r="C179">
        <v>52</v>
      </c>
      <c r="D179">
        <v>553</v>
      </c>
    </row>
    <row r="180" spans="1:4">
      <c r="B180" s="13">
        <v>43108</v>
      </c>
      <c r="C180">
        <v>53</v>
      </c>
      <c r="D180">
        <v>566</v>
      </c>
    </row>
    <row r="181" spans="1:4">
      <c r="B181" s="13">
        <v>43115</v>
      </c>
      <c r="C181">
        <v>54</v>
      </c>
      <c r="D181">
        <v>568</v>
      </c>
    </row>
    <row r="182" spans="1:4">
      <c r="B182" s="13">
        <v>43122</v>
      </c>
      <c r="C182">
        <v>55</v>
      </c>
      <c r="D182">
        <v>575</v>
      </c>
    </row>
    <row r="183" spans="1:4">
      <c r="A183" t="s">
        <v>109</v>
      </c>
      <c r="B183" s="13">
        <v>43129</v>
      </c>
      <c r="C183">
        <v>56</v>
      </c>
      <c r="D183">
        <v>574</v>
      </c>
    </row>
    <row r="184" spans="1:4">
      <c r="B184" s="13">
        <v>43136</v>
      </c>
      <c r="C184">
        <v>57</v>
      </c>
      <c r="D184">
        <v>578</v>
      </c>
    </row>
    <row r="185" spans="1:4">
      <c r="B185" s="13">
        <v>43143</v>
      </c>
      <c r="C185">
        <v>58</v>
      </c>
      <c r="D185">
        <v>584</v>
      </c>
    </row>
    <row r="186" spans="1:4">
      <c r="B186" s="13">
        <v>43150</v>
      </c>
      <c r="C186">
        <v>59</v>
      </c>
      <c r="D186">
        <v>587</v>
      </c>
    </row>
    <row r="187" spans="1:4">
      <c r="B187" s="13">
        <v>43157</v>
      </c>
      <c r="C187">
        <v>60</v>
      </c>
      <c r="D187">
        <v>592</v>
      </c>
    </row>
    <row r="188" spans="1:4">
      <c r="B188" s="13">
        <v>43164</v>
      </c>
      <c r="C188">
        <v>61</v>
      </c>
      <c r="D188">
        <v>595</v>
      </c>
    </row>
    <row r="189" spans="1:4">
      <c r="B189" s="13">
        <v>43171</v>
      </c>
      <c r="C189">
        <v>62</v>
      </c>
      <c r="D189">
        <v>601</v>
      </c>
    </row>
    <row r="190" spans="1:4">
      <c r="B190" s="13">
        <v>43178</v>
      </c>
      <c r="C190">
        <v>63</v>
      </c>
      <c r="D190">
        <v>610</v>
      </c>
    </row>
    <row r="191" spans="1:4">
      <c r="B191" s="13">
        <v>43185</v>
      </c>
      <c r="C191">
        <v>64</v>
      </c>
      <c r="D191">
        <v>612</v>
      </c>
    </row>
    <row r="192" spans="1:4">
      <c r="B192" s="13">
        <v>43192</v>
      </c>
      <c r="C192">
        <v>65</v>
      </c>
      <c r="D192">
        <v>620</v>
      </c>
    </row>
    <row r="193" spans="2:8">
      <c r="B193" s="13">
        <v>43199</v>
      </c>
      <c r="C193">
        <v>66</v>
      </c>
      <c r="D193">
        <v>625</v>
      </c>
    </row>
    <row r="194" spans="2:8">
      <c r="B194" s="13">
        <v>43206</v>
      </c>
      <c r="C194">
        <v>67</v>
      </c>
      <c r="D194">
        <v>627</v>
      </c>
    </row>
    <row r="195" spans="2:8">
      <c r="B195" s="13"/>
    </row>
    <row r="196" spans="2:8">
      <c r="B196" s="13"/>
    </row>
    <row r="197" spans="2:8">
      <c r="C197" s="10" t="s">
        <v>60</v>
      </c>
      <c r="D197" s="10"/>
      <c r="E197" s="10"/>
      <c r="F197" s="10"/>
      <c r="G197" s="10"/>
      <c r="H197" s="10"/>
    </row>
    <row r="198" spans="2:8">
      <c r="C198" s="11">
        <f>2/2</f>
        <v>1</v>
      </c>
      <c r="D198" t="s">
        <v>52</v>
      </c>
    </row>
    <row r="199" spans="2:8">
      <c r="C199" s="11">
        <f>1/18</f>
        <v>5.5555555555555552E-2</v>
      </c>
      <c r="D199" t="s">
        <v>53</v>
      </c>
    </row>
    <row r="200" spans="2:8">
      <c r="C200" s="11">
        <f>0/14</f>
        <v>0</v>
      </c>
      <c r="D200" t="s">
        <v>54</v>
      </c>
    </row>
    <row r="201" spans="2:8">
      <c r="C201" s="11">
        <f>0/15</f>
        <v>0</v>
      </c>
      <c r="D201" t="s">
        <v>56</v>
      </c>
    </row>
    <row r="202" spans="2:8">
      <c r="C202" s="11">
        <f>0/13</f>
        <v>0</v>
      </c>
      <c r="D202" t="s">
        <v>58</v>
      </c>
    </row>
    <row r="204" spans="2:8">
      <c r="C204" s="10" t="s">
        <v>102</v>
      </c>
    </row>
    <row r="205" spans="2:8">
      <c r="C205" s="11">
        <f>2/2</f>
        <v>1</v>
      </c>
      <c r="D205" t="s">
        <v>52</v>
      </c>
    </row>
    <row r="206" spans="2:8">
      <c r="C206" s="11">
        <f>0/2</f>
        <v>0</v>
      </c>
      <c r="D206" t="s">
        <v>53</v>
      </c>
    </row>
    <row r="207" spans="2:8">
      <c r="C207" s="11">
        <f t="shared" ref="C207:C210" si="1">0/2</f>
        <v>0</v>
      </c>
      <c r="D207" t="s">
        <v>54</v>
      </c>
    </row>
    <row r="208" spans="2:8">
      <c r="C208" s="11">
        <f t="shared" si="1"/>
        <v>0</v>
      </c>
      <c r="D208" t="s">
        <v>56</v>
      </c>
    </row>
    <row r="209" spans="3:4">
      <c r="C209" s="11">
        <f t="shared" si="1"/>
        <v>0</v>
      </c>
      <c r="D209" t="s">
        <v>58</v>
      </c>
    </row>
    <row r="210" spans="3:4">
      <c r="C210" s="11">
        <f t="shared" si="1"/>
        <v>0</v>
      </c>
      <c r="D210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J212"/>
  <sheetViews>
    <sheetView topLeftCell="A185" workbookViewId="0">
      <selection activeCell="A214" sqref="A214"/>
    </sheetView>
  </sheetViews>
  <sheetFormatPr defaultRowHeight="15"/>
  <cols>
    <col min="2" max="2" width="17.42578125" customWidth="1"/>
    <col min="3" max="3" width="23.42578125" customWidth="1"/>
    <col min="5" max="5" width="22.140625" customWidth="1"/>
    <col min="7" max="7" width="15.85546875" customWidth="1"/>
    <col min="9" max="9" width="50.28515625" customWidth="1"/>
    <col min="10" max="10" width="11.42578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597</v>
      </c>
      <c r="D3" s="1">
        <v>4</v>
      </c>
      <c r="E3" s="1">
        <v>44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586</v>
      </c>
      <c r="D6" s="1">
        <f>D3+D4-D5</f>
        <v>4</v>
      </c>
      <c r="E6" s="1">
        <f>E3+E4-E5</f>
        <v>43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372</v>
      </c>
      <c r="D10" s="1">
        <v>3</v>
      </c>
      <c r="E10" s="1">
        <v>254</v>
      </c>
      <c r="F10" s="2">
        <v>6</v>
      </c>
      <c r="G10" s="1">
        <v>188</v>
      </c>
      <c r="H10" s="1">
        <v>1</v>
      </c>
    </row>
    <row r="11" spans="2:10">
      <c r="B11" s="1" t="s">
        <v>31</v>
      </c>
      <c r="C11" s="1">
        <v>31</v>
      </c>
      <c r="D11" s="1">
        <v>1</v>
      </c>
      <c r="E11" s="1">
        <v>149</v>
      </c>
      <c r="F11" s="2">
        <v>-2</v>
      </c>
      <c r="G11" s="1">
        <v>21</v>
      </c>
      <c r="H11" s="1">
        <v>1</v>
      </c>
    </row>
    <row r="12" spans="2:10">
      <c r="B12" s="1" t="s">
        <v>8</v>
      </c>
      <c r="C12" s="1">
        <f t="shared" ref="C12:H12" si="0">C10+C11</f>
        <v>403</v>
      </c>
      <c r="D12" s="1">
        <f t="shared" si="0"/>
        <v>4</v>
      </c>
      <c r="E12" s="1">
        <f t="shared" si="0"/>
        <v>403</v>
      </c>
      <c r="F12" s="2">
        <f t="shared" si="0"/>
        <v>4</v>
      </c>
      <c r="G12" s="1">
        <f t="shared" si="0"/>
        <v>209</v>
      </c>
      <c r="H12" s="1">
        <f t="shared" si="0"/>
        <v>2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127</v>
      </c>
      <c r="D16" s="5">
        <v>1</v>
      </c>
      <c r="E16" s="5">
        <v>62</v>
      </c>
      <c r="F16" s="3">
        <v>2</v>
      </c>
      <c r="G16" s="1">
        <v>92</v>
      </c>
      <c r="H16" s="1">
        <v>2</v>
      </c>
      <c r="I16" s="16" t="s">
        <v>86</v>
      </c>
      <c r="J16" s="18">
        <v>372</v>
      </c>
    </row>
    <row r="17" spans="2:10">
      <c r="B17" s="1" t="s">
        <v>89</v>
      </c>
      <c r="C17" s="1">
        <v>119</v>
      </c>
      <c r="D17" s="1"/>
      <c r="E17" s="1">
        <v>58</v>
      </c>
      <c r="F17" s="2"/>
      <c r="G17" s="1">
        <v>92</v>
      </c>
      <c r="H17" s="1"/>
      <c r="I17" s="25" t="s">
        <v>87</v>
      </c>
      <c r="J17" s="26">
        <v>254</v>
      </c>
    </row>
    <row r="18" spans="2:10">
      <c r="I18" s="22" t="s">
        <v>108</v>
      </c>
      <c r="J18" s="18">
        <v>188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189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24">
        <v>92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199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0</v>
      </c>
      <c r="I23" s="27" t="s">
        <v>90</v>
      </c>
      <c r="J23" s="26">
        <v>180</v>
      </c>
    </row>
    <row r="24" spans="2:10">
      <c r="I24" s="16" t="s">
        <v>91</v>
      </c>
      <c r="J24" s="18">
        <v>108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1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2</v>
      </c>
    </row>
    <row r="29" spans="2:10">
      <c r="B29" s="1" t="s">
        <v>5</v>
      </c>
      <c r="C29" s="1">
        <v>41</v>
      </c>
      <c r="D29" s="1">
        <v>1</v>
      </c>
      <c r="E29" s="1">
        <v>38</v>
      </c>
      <c r="F29" s="1">
        <v>2</v>
      </c>
      <c r="G29" t="s">
        <v>106</v>
      </c>
      <c r="I29" s="23" t="s">
        <v>144</v>
      </c>
      <c r="J29" s="23">
        <v>0</v>
      </c>
    </row>
    <row r="30" spans="2:10">
      <c r="B30" s="1" t="s">
        <v>7</v>
      </c>
      <c r="C30" s="1">
        <v>22</v>
      </c>
      <c r="D30" s="1">
        <v>2</v>
      </c>
      <c r="E30" s="1">
        <v>2</v>
      </c>
      <c r="F30" s="1">
        <v>1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63</v>
      </c>
      <c r="D31" s="1">
        <f>D29+D30</f>
        <v>3</v>
      </c>
      <c r="E31" s="1">
        <f>E29+E30</f>
        <v>40</v>
      </c>
      <c r="F31" s="1">
        <f>F29+F30</f>
        <v>3</v>
      </c>
    </row>
    <row r="32" spans="2:10">
      <c r="I32" t="s">
        <v>152</v>
      </c>
    </row>
    <row r="33" spans="2:10">
      <c r="I33" s="30" t="s">
        <v>114</v>
      </c>
      <c r="J33" s="30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31" t="s">
        <v>146</v>
      </c>
      <c r="J34" s="32">
        <v>50</v>
      </c>
    </row>
    <row r="35" spans="2:10">
      <c r="B35" s="1" t="s">
        <v>5</v>
      </c>
      <c r="C35" s="1">
        <v>67</v>
      </c>
      <c r="D35" s="1">
        <v>1</v>
      </c>
      <c r="E35" s="1">
        <v>53</v>
      </c>
      <c r="F35" s="1">
        <v>2</v>
      </c>
      <c r="I35" s="16" t="s">
        <v>116</v>
      </c>
      <c r="J35" s="24">
        <v>13.8</v>
      </c>
    </row>
    <row r="36" spans="2:10">
      <c r="B36" s="1" t="s">
        <v>7</v>
      </c>
      <c r="C36" s="1">
        <v>33</v>
      </c>
      <c r="D36" s="1">
        <v>0</v>
      </c>
      <c r="E36" s="1">
        <v>11</v>
      </c>
      <c r="F36" s="1">
        <v>0</v>
      </c>
      <c r="I36" s="25" t="s">
        <v>147</v>
      </c>
      <c r="J36" s="26"/>
    </row>
    <row r="37" spans="2:10">
      <c r="B37" s="1" t="s">
        <v>8</v>
      </c>
      <c r="C37" s="1">
        <f>C35+C36</f>
        <v>100</v>
      </c>
      <c r="D37" s="1">
        <f>D35+D36</f>
        <v>1</v>
      </c>
      <c r="E37" s="1">
        <f>E35+E36</f>
        <v>64</v>
      </c>
      <c r="F37" s="1">
        <f>F35+F36</f>
        <v>2</v>
      </c>
      <c r="I37" s="25" t="s">
        <v>118</v>
      </c>
      <c r="J37" s="28">
        <v>302</v>
      </c>
    </row>
    <row r="38" spans="2:10">
      <c r="I38" s="25" t="s">
        <v>119</v>
      </c>
      <c r="J38" s="28">
        <v>78</v>
      </c>
    </row>
    <row r="39" spans="2:10">
      <c r="I39" s="22" t="s">
        <v>148</v>
      </c>
      <c r="J39" s="18"/>
    </row>
    <row r="40" spans="2:10">
      <c r="C40" s="1" t="s">
        <v>14</v>
      </c>
      <c r="D40" s="1"/>
      <c r="E40" s="1"/>
      <c r="I40" s="16" t="s">
        <v>121</v>
      </c>
      <c r="J40" s="24">
        <v>21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4">
        <v>1</v>
      </c>
    </row>
    <row r="42" spans="2:10">
      <c r="C42" s="1" t="s">
        <v>37</v>
      </c>
      <c r="D42" s="1">
        <v>189</v>
      </c>
      <c r="E42" s="1">
        <v>0</v>
      </c>
      <c r="I42" s="16" t="s">
        <v>123</v>
      </c>
      <c r="J42" s="24">
        <v>348</v>
      </c>
    </row>
    <row r="43" spans="2:10">
      <c r="C43" s="1" t="s">
        <v>26</v>
      </c>
      <c r="D43" s="1">
        <v>39</v>
      </c>
      <c r="E43" s="1">
        <v>1</v>
      </c>
      <c r="I43" s="16" t="s">
        <v>124</v>
      </c>
      <c r="J43" s="24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24">
        <v>6</v>
      </c>
    </row>
    <row r="45" spans="2:10">
      <c r="C45" s="1" t="s">
        <v>19</v>
      </c>
      <c r="D45" s="1">
        <v>0</v>
      </c>
      <c r="E45" s="1">
        <v>0</v>
      </c>
      <c r="I45" s="27" t="s">
        <v>149</v>
      </c>
      <c r="J45" s="26"/>
    </row>
    <row r="46" spans="2:10">
      <c r="C46" s="1" t="s">
        <v>20</v>
      </c>
      <c r="D46" s="1">
        <v>316</v>
      </c>
      <c r="E46" s="1">
        <v>3</v>
      </c>
      <c r="I46" s="25" t="s">
        <v>127</v>
      </c>
      <c r="J46" s="28">
        <v>4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8">
        <v>361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8">
        <v>13</v>
      </c>
    </row>
    <row r="49" spans="2:10">
      <c r="C49" s="1" t="s">
        <v>59</v>
      </c>
      <c r="D49" s="1">
        <v>7</v>
      </c>
      <c r="E49" s="1">
        <v>0</v>
      </c>
      <c r="I49" s="16" t="s">
        <v>150</v>
      </c>
      <c r="J49" s="24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24">
        <v>355</v>
      </c>
    </row>
    <row r="51" spans="2:10">
      <c r="C51" s="1" t="s">
        <v>69</v>
      </c>
      <c r="D51" s="1">
        <v>7</v>
      </c>
      <c r="E51" s="1">
        <v>0</v>
      </c>
      <c r="I51" s="16" t="s">
        <v>132</v>
      </c>
      <c r="J51" s="24">
        <v>11</v>
      </c>
    </row>
    <row r="52" spans="2:10">
      <c r="C52" s="1" t="s">
        <v>113</v>
      </c>
      <c r="D52" s="1">
        <v>2</v>
      </c>
      <c r="E52" s="1">
        <v>0</v>
      </c>
      <c r="I52" s="27" t="s">
        <v>133</v>
      </c>
      <c r="J52" s="26"/>
    </row>
    <row r="53" spans="2:10">
      <c r="C53" s="1" t="s">
        <v>151</v>
      </c>
      <c r="D53" s="1">
        <v>7</v>
      </c>
      <c r="E53" s="1">
        <v>0</v>
      </c>
      <c r="I53" s="25" t="s">
        <v>134</v>
      </c>
      <c r="J53" s="28">
        <v>5</v>
      </c>
    </row>
    <row r="54" spans="2:10">
      <c r="C54" s="1" t="s">
        <v>8</v>
      </c>
      <c r="D54" s="1">
        <f>SUM(D42,D43,D44,D45,D46,D47,D48,D49,D50,D51,D52,D53)</f>
        <v>591</v>
      </c>
      <c r="E54" s="1">
        <f>E42+E43+E44+E45+E46+E47+E48+E49+E50+E51+E52+E53</f>
        <v>4</v>
      </c>
      <c r="I54" s="25" t="s">
        <v>135</v>
      </c>
      <c r="J54" s="28">
        <v>2</v>
      </c>
    </row>
    <row r="55" spans="2:10">
      <c r="I55" s="25"/>
      <c r="J55" s="28"/>
    </row>
    <row r="56" spans="2:10">
      <c r="I56" s="25" t="s">
        <v>136</v>
      </c>
      <c r="J56" s="28">
        <v>45</v>
      </c>
    </row>
    <row r="57" spans="2:10">
      <c r="B57" s="9" t="s">
        <v>70</v>
      </c>
      <c r="C57" s="9" t="s">
        <v>32</v>
      </c>
      <c r="D57" s="9" t="s">
        <v>33</v>
      </c>
      <c r="I57" s="25" t="s">
        <v>137</v>
      </c>
      <c r="J57" s="28">
        <v>144</v>
      </c>
    </row>
    <row r="58" spans="2:10">
      <c r="B58" s="13">
        <v>42737</v>
      </c>
      <c r="C58">
        <v>1</v>
      </c>
      <c r="D58">
        <v>1</v>
      </c>
      <c r="I58" s="25" t="s">
        <v>138</v>
      </c>
      <c r="J58" s="28">
        <v>39</v>
      </c>
    </row>
    <row r="59" spans="2:10">
      <c r="B59" s="13">
        <v>42744</v>
      </c>
      <c r="C59">
        <v>2</v>
      </c>
      <c r="D59">
        <v>9</v>
      </c>
      <c r="I59" s="25" t="s">
        <v>139</v>
      </c>
      <c r="J59" s="28">
        <v>19</v>
      </c>
    </row>
    <row r="60" spans="2:10">
      <c r="B60" s="13">
        <v>42751</v>
      </c>
      <c r="C60">
        <v>3</v>
      </c>
      <c r="D60">
        <v>10</v>
      </c>
      <c r="I60" s="25" t="s">
        <v>140</v>
      </c>
      <c r="J60" s="28">
        <v>8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/>
    </row>
    <row r="128" spans="2:5">
      <c r="B128" s="9" t="s">
        <v>70</v>
      </c>
      <c r="C128" s="9" t="s">
        <v>32</v>
      </c>
      <c r="D128" s="9" t="s">
        <v>33</v>
      </c>
    </row>
    <row r="129" spans="2:4">
      <c r="B129" s="13">
        <v>42737</v>
      </c>
      <c r="C129">
        <v>1</v>
      </c>
      <c r="D129">
        <v>1</v>
      </c>
    </row>
    <row r="130" spans="2:4">
      <c r="B130" s="13">
        <v>42744</v>
      </c>
      <c r="C130">
        <v>2</v>
      </c>
      <c r="D130">
        <v>10</v>
      </c>
    </row>
    <row r="131" spans="2:4">
      <c r="B131" s="13">
        <v>42751</v>
      </c>
      <c r="C131">
        <v>3</v>
      </c>
      <c r="D131">
        <v>20</v>
      </c>
    </row>
    <row r="132" spans="2:4">
      <c r="B132" s="13">
        <v>42758</v>
      </c>
      <c r="C132">
        <v>4</v>
      </c>
      <c r="D132">
        <v>31</v>
      </c>
    </row>
    <row r="133" spans="2:4">
      <c r="B133" s="13">
        <v>42765</v>
      </c>
      <c r="C133">
        <v>5</v>
      </c>
      <c r="D133">
        <v>43</v>
      </c>
    </row>
    <row r="134" spans="2:4">
      <c r="B134" s="13">
        <v>42772</v>
      </c>
      <c r="C134">
        <v>6</v>
      </c>
      <c r="D134">
        <v>56</v>
      </c>
    </row>
    <row r="135" spans="2:4">
      <c r="B135" s="13">
        <v>42779</v>
      </c>
      <c r="C135">
        <v>7</v>
      </c>
      <c r="D135">
        <v>63</v>
      </c>
    </row>
    <row r="136" spans="2:4">
      <c r="B136" s="13">
        <v>42786</v>
      </c>
      <c r="C136">
        <v>8</v>
      </c>
      <c r="D136">
        <v>70</v>
      </c>
    </row>
    <row r="137" spans="2:4">
      <c r="B137" s="13">
        <v>42793</v>
      </c>
      <c r="C137">
        <v>9</v>
      </c>
      <c r="D137">
        <v>84</v>
      </c>
    </row>
    <row r="138" spans="2:4">
      <c r="B138" s="13">
        <v>42800</v>
      </c>
      <c r="C138">
        <v>10</v>
      </c>
      <c r="D138">
        <v>100</v>
      </c>
    </row>
    <row r="139" spans="2:4">
      <c r="B139" s="13">
        <v>42807</v>
      </c>
      <c r="C139">
        <v>11</v>
      </c>
      <c r="D139">
        <v>114</v>
      </c>
    </row>
    <row r="140" spans="2:4">
      <c r="B140" s="13">
        <v>42814</v>
      </c>
      <c r="C140">
        <v>12</v>
      </c>
      <c r="D140">
        <v>131</v>
      </c>
    </row>
    <row r="141" spans="2:4">
      <c r="B141" s="13">
        <v>42821</v>
      </c>
      <c r="C141">
        <v>13</v>
      </c>
      <c r="D141">
        <v>145</v>
      </c>
    </row>
    <row r="142" spans="2:4">
      <c r="B142" s="13">
        <v>42828</v>
      </c>
      <c r="C142">
        <v>14</v>
      </c>
      <c r="D142">
        <v>154</v>
      </c>
    </row>
    <row r="143" spans="2:4">
      <c r="B143" s="13">
        <v>42835</v>
      </c>
      <c r="C143">
        <v>15</v>
      </c>
      <c r="D143">
        <v>166</v>
      </c>
    </row>
    <row r="144" spans="2:4">
      <c r="B144" s="13">
        <v>42842</v>
      </c>
      <c r="C144">
        <v>16</v>
      </c>
      <c r="D144">
        <v>185</v>
      </c>
    </row>
    <row r="145" spans="2:4">
      <c r="B145" s="13">
        <v>42849</v>
      </c>
      <c r="C145">
        <v>17</v>
      </c>
      <c r="D145">
        <v>189</v>
      </c>
    </row>
    <row r="146" spans="2:4">
      <c r="B146" s="13">
        <v>42856</v>
      </c>
      <c r="C146">
        <v>18</v>
      </c>
      <c r="D146">
        <v>199</v>
      </c>
    </row>
    <row r="147" spans="2:4">
      <c r="B147" s="13">
        <v>42863</v>
      </c>
      <c r="C147">
        <v>19</v>
      </c>
      <c r="D147">
        <v>217</v>
      </c>
    </row>
    <row r="148" spans="2:4">
      <c r="B148" s="13">
        <v>42870</v>
      </c>
      <c r="C148">
        <v>20</v>
      </c>
      <c r="D148">
        <v>233</v>
      </c>
    </row>
    <row r="149" spans="2:4">
      <c r="B149" s="13">
        <v>42877</v>
      </c>
      <c r="C149">
        <v>21</v>
      </c>
      <c r="D149">
        <v>239</v>
      </c>
    </row>
    <row r="150" spans="2:4">
      <c r="B150" s="13">
        <v>42884</v>
      </c>
      <c r="C150">
        <v>22</v>
      </c>
      <c r="D150">
        <v>244</v>
      </c>
    </row>
    <row r="151" spans="2:4">
      <c r="B151" s="13">
        <v>42891</v>
      </c>
      <c r="C151">
        <v>23</v>
      </c>
      <c r="D151">
        <v>260</v>
      </c>
    </row>
    <row r="152" spans="2:4">
      <c r="B152" s="13">
        <v>42898</v>
      </c>
      <c r="C152">
        <v>24</v>
      </c>
      <c r="D152">
        <v>276</v>
      </c>
    </row>
    <row r="153" spans="2:4">
      <c r="B153" s="13">
        <v>42905</v>
      </c>
      <c r="C153">
        <v>25</v>
      </c>
      <c r="D153">
        <v>286</v>
      </c>
    </row>
    <row r="154" spans="2:4">
      <c r="B154" s="13">
        <v>42912</v>
      </c>
      <c r="C154">
        <v>26</v>
      </c>
      <c r="D154">
        <v>299</v>
      </c>
    </row>
    <row r="155" spans="2:4">
      <c r="B155" s="13">
        <v>42919</v>
      </c>
      <c r="C155">
        <v>27</v>
      </c>
      <c r="D155">
        <v>303</v>
      </c>
    </row>
    <row r="156" spans="2:4">
      <c r="B156" s="13">
        <v>42926</v>
      </c>
      <c r="C156">
        <v>28</v>
      </c>
      <c r="D156">
        <v>316</v>
      </c>
    </row>
    <row r="157" spans="2:4">
      <c r="B157" s="13">
        <v>42933</v>
      </c>
      <c r="C157">
        <v>29</v>
      </c>
      <c r="D157">
        <v>322</v>
      </c>
    </row>
    <row r="158" spans="2:4">
      <c r="B158" s="13">
        <v>42940</v>
      </c>
      <c r="C158">
        <v>30</v>
      </c>
      <c r="D158">
        <v>330</v>
      </c>
    </row>
    <row r="159" spans="2:4">
      <c r="B159" s="13">
        <v>42947</v>
      </c>
      <c r="C159">
        <v>31</v>
      </c>
      <c r="D159">
        <v>335</v>
      </c>
    </row>
    <row r="160" spans="2:4">
      <c r="B160" s="13">
        <v>42954</v>
      </c>
      <c r="C160">
        <v>32</v>
      </c>
      <c r="D160">
        <v>348</v>
      </c>
    </row>
    <row r="161" spans="2:4">
      <c r="B161" s="13">
        <v>42961</v>
      </c>
      <c r="C161">
        <v>33</v>
      </c>
      <c r="D161">
        <v>367</v>
      </c>
    </row>
    <row r="162" spans="2:4">
      <c r="B162" s="13">
        <v>42968</v>
      </c>
      <c r="C162">
        <v>34</v>
      </c>
      <c r="D162">
        <v>392</v>
      </c>
    </row>
    <row r="163" spans="2:4">
      <c r="B163" s="13">
        <v>42975</v>
      </c>
      <c r="C163">
        <v>35</v>
      </c>
      <c r="D163">
        <v>402</v>
      </c>
    </row>
    <row r="164" spans="2:4">
      <c r="B164" s="13">
        <v>42982</v>
      </c>
      <c r="C164">
        <v>36</v>
      </c>
      <c r="D164">
        <v>410</v>
      </c>
    </row>
    <row r="165" spans="2:4">
      <c r="B165" s="13">
        <v>42989</v>
      </c>
      <c r="C165">
        <v>37</v>
      </c>
      <c r="D165">
        <v>415</v>
      </c>
    </row>
    <row r="166" spans="2:4">
      <c r="B166" s="13">
        <v>42996</v>
      </c>
      <c r="C166">
        <v>38</v>
      </c>
      <c r="D166">
        <v>438</v>
      </c>
    </row>
    <row r="167" spans="2:4">
      <c r="B167" s="13">
        <v>43003</v>
      </c>
      <c r="C167">
        <v>39</v>
      </c>
      <c r="D167">
        <v>460</v>
      </c>
    </row>
    <row r="168" spans="2:4">
      <c r="B168" s="13">
        <v>43010</v>
      </c>
      <c r="C168">
        <v>40</v>
      </c>
      <c r="D168">
        <v>478</v>
      </c>
    </row>
    <row r="169" spans="2:4">
      <c r="B169" s="13">
        <v>43017</v>
      </c>
      <c r="C169">
        <v>41</v>
      </c>
      <c r="D169">
        <v>486</v>
      </c>
    </row>
    <row r="170" spans="2:4">
      <c r="B170" s="13">
        <v>43024</v>
      </c>
      <c r="C170">
        <v>42</v>
      </c>
      <c r="D170">
        <v>497</v>
      </c>
    </row>
    <row r="171" spans="2:4">
      <c r="B171" s="13">
        <v>43031</v>
      </c>
      <c r="C171">
        <v>43</v>
      </c>
      <c r="D171">
        <v>501</v>
      </c>
    </row>
    <row r="172" spans="2:4">
      <c r="B172" s="13">
        <v>43038</v>
      </c>
      <c r="C172">
        <v>44</v>
      </c>
      <c r="D172">
        <v>506</v>
      </c>
    </row>
    <row r="173" spans="2:4">
      <c r="B173" s="13">
        <v>43045</v>
      </c>
      <c r="C173">
        <v>45</v>
      </c>
      <c r="D173">
        <v>514</v>
      </c>
    </row>
    <row r="174" spans="2:4">
      <c r="B174" s="13">
        <v>43052</v>
      </c>
      <c r="C174">
        <v>46</v>
      </c>
      <c r="D174">
        <v>521</v>
      </c>
    </row>
    <row r="175" spans="2:4">
      <c r="B175" s="13">
        <v>43059</v>
      </c>
      <c r="C175">
        <v>47</v>
      </c>
      <c r="D175">
        <v>531</v>
      </c>
    </row>
    <row r="176" spans="2:4">
      <c r="B176" s="13">
        <v>43066</v>
      </c>
      <c r="C176">
        <v>48</v>
      </c>
      <c r="D176">
        <v>534</v>
      </c>
    </row>
    <row r="177" spans="1:4">
      <c r="B177" s="13">
        <v>43073</v>
      </c>
      <c r="C177">
        <v>49</v>
      </c>
      <c r="D177">
        <v>541</v>
      </c>
    </row>
    <row r="178" spans="1:4">
      <c r="B178" s="13">
        <v>43080</v>
      </c>
      <c r="C178">
        <v>50</v>
      </c>
      <c r="D178">
        <v>546</v>
      </c>
    </row>
    <row r="179" spans="1:4">
      <c r="B179" s="13">
        <v>43087</v>
      </c>
      <c r="C179">
        <v>51</v>
      </c>
      <c r="D179">
        <v>549</v>
      </c>
    </row>
    <row r="180" spans="1:4">
      <c r="B180" s="13">
        <v>43101</v>
      </c>
      <c r="C180">
        <v>52</v>
      </c>
      <c r="D180">
        <v>553</v>
      </c>
    </row>
    <row r="181" spans="1:4">
      <c r="B181" s="13">
        <v>43108</v>
      </c>
      <c r="C181">
        <v>53</v>
      </c>
      <c r="D181">
        <v>566</v>
      </c>
    </row>
    <row r="182" spans="1:4">
      <c r="B182" s="13">
        <v>43115</v>
      </c>
      <c r="C182">
        <v>54</v>
      </c>
      <c r="D182">
        <v>568</v>
      </c>
    </row>
    <row r="183" spans="1:4">
      <c r="B183" s="13">
        <v>43122</v>
      </c>
      <c r="C183">
        <v>55</v>
      </c>
      <c r="D183">
        <v>575</v>
      </c>
    </row>
    <row r="184" spans="1:4">
      <c r="A184" t="s">
        <v>109</v>
      </c>
      <c r="B184" s="13">
        <v>43129</v>
      </c>
      <c r="C184">
        <v>56</v>
      </c>
      <c r="D184">
        <v>574</v>
      </c>
    </row>
    <row r="185" spans="1:4">
      <c r="B185" s="13">
        <v>43136</v>
      </c>
      <c r="C185">
        <v>57</v>
      </c>
      <c r="D185">
        <v>578</v>
      </c>
    </row>
    <row r="186" spans="1:4">
      <c r="B186" s="13">
        <v>43143</v>
      </c>
      <c r="C186">
        <v>58</v>
      </c>
      <c r="D186">
        <v>584</v>
      </c>
    </row>
    <row r="187" spans="1:4">
      <c r="B187" s="13">
        <v>43150</v>
      </c>
      <c r="C187">
        <v>59</v>
      </c>
      <c r="D187">
        <v>587</v>
      </c>
    </row>
    <row r="188" spans="1:4">
      <c r="B188" s="13">
        <v>43157</v>
      </c>
      <c r="C188">
        <v>60</v>
      </c>
      <c r="D188">
        <v>592</v>
      </c>
    </row>
    <row r="189" spans="1:4">
      <c r="B189" s="13">
        <v>43164</v>
      </c>
      <c r="C189">
        <v>61</v>
      </c>
      <c r="D189">
        <v>595</v>
      </c>
    </row>
    <row r="190" spans="1:4">
      <c r="B190" s="13">
        <v>43171</v>
      </c>
      <c r="C190">
        <v>62</v>
      </c>
      <c r="D190">
        <v>601</v>
      </c>
    </row>
    <row r="191" spans="1:4">
      <c r="B191" s="13">
        <v>43178</v>
      </c>
      <c r="C191">
        <v>63</v>
      </c>
      <c r="D191">
        <v>610</v>
      </c>
    </row>
    <row r="192" spans="1:4">
      <c r="B192" s="13">
        <v>43185</v>
      </c>
      <c r="C192">
        <v>64</v>
      </c>
      <c r="D192">
        <v>612</v>
      </c>
    </row>
    <row r="193" spans="2:8">
      <c r="B193" s="13">
        <v>43192</v>
      </c>
      <c r="C193">
        <v>65</v>
      </c>
      <c r="D193">
        <v>620</v>
      </c>
    </row>
    <row r="194" spans="2:8">
      <c r="B194" s="13">
        <v>43199</v>
      </c>
      <c r="C194">
        <v>66</v>
      </c>
      <c r="D194">
        <v>625</v>
      </c>
    </row>
    <row r="195" spans="2:8">
      <c r="B195" s="13">
        <v>43206</v>
      </c>
      <c r="C195">
        <v>67</v>
      </c>
      <c r="D195">
        <v>627</v>
      </c>
    </row>
    <row r="196" spans="2:8">
      <c r="B196" s="13">
        <v>43213</v>
      </c>
      <c r="C196">
        <v>68</v>
      </c>
      <c r="D196">
        <v>632</v>
      </c>
    </row>
    <row r="197" spans="2:8">
      <c r="B197" s="13"/>
    </row>
    <row r="198" spans="2:8">
      <c r="B198" s="13"/>
    </row>
    <row r="199" spans="2:8">
      <c r="C199" s="10" t="s">
        <v>60</v>
      </c>
      <c r="D199" s="10"/>
      <c r="E199" s="10"/>
      <c r="F199" s="10"/>
      <c r="G199" s="10"/>
      <c r="H199" s="10"/>
    </row>
    <row r="200" spans="2:8">
      <c r="C200" s="11" t="s">
        <v>6</v>
      </c>
      <c r="D200" t="s">
        <v>52</v>
      </c>
      <c r="E200" t="s">
        <v>96</v>
      </c>
    </row>
    <row r="201" spans="2:8">
      <c r="C201" s="11" t="s">
        <v>6</v>
      </c>
      <c r="D201" t="s">
        <v>53</v>
      </c>
      <c r="E201" t="s">
        <v>96</v>
      </c>
    </row>
    <row r="202" spans="2:8">
      <c r="C202" s="11">
        <f>1/16</f>
        <v>6.25E-2</v>
      </c>
      <c r="D202" t="s">
        <v>54</v>
      </c>
    </row>
    <row r="203" spans="2:8">
      <c r="C203" s="11">
        <f>1/19</f>
        <v>5.2631578947368418E-2</v>
      </c>
      <c r="D203" t="s">
        <v>56</v>
      </c>
    </row>
    <row r="204" spans="2:8">
      <c r="C204" s="11">
        <f>3/9</f>
        <v>0.33333333333333331</v>
      </c>
      <c r="D204" t="s">
        <v>58</v>
      </c>
    </row>
    <row r="206" spans="2:8">
      <c r="C206" s="10" t="s">
        <v>102</v>
      </c>
    </row>
    <row r="207" spans="2:8">
      <c r="C207" s="11" t="s">
        <v>6</v>
      </c>
      <c r="D207" t="s">
        <v>52</v>
      </c>
      <c r="E207" t="s">
        <v>96</v>
      </c>
    </row>
    <row r="208" spans="2:8">
      <c r="C208" s="11" t="s">
        <v>6</v>
      </c>
      <c r="D208" t="s">
        <v>53</v>
      </c>
      <c r="E208" t="s">
        <v>96</v>
      </c>
    </row>
    <row r="209" spans="3:4">
      <c r="C209" s="11">
        <f>1/4</f>
        <v>0.25</v>
      </c>
      <c r="D209" t="s">
        <v>54</v>
      </c>
    </row>
    <row r="210" spans="3:4">
      <c r="C210" s="11">
        <f>1/4</f>
        <v>0.25</v>
      </c>
      <c r="D210" t="s">
        <v>56</v>
      </c>
    </row>
    <row r="211" spans="3:4">
      <c r="C211" s="11">
        <f>1/4</f>
        <v>0.25</v>
      </c>
      <c r="D211" t="s">
        <v>58</v>
      </c>
    </row>
    <row r="212" spans="3:4">
      <c r="C212" s="11">
        <f>1/4</f>
        <v>0.25</v>
      </c>
      <c r="D212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J214"/>
  <sheetViews>
    <sheetView topLeftCell="A185" workbookViewId="0">
      <selection activeCell="A216" sqref="A216"/>
    </sheetView>
  </sheetViews>
  <sheetFormatPr defaultRowHeight="15"/>
  <cols>
    <col min="2" max="2" width="18" customWidth="1"/>
    <col min="3" max="3" width="22.7109375" customWidth="1"/>
    <col min="5" max="5" width="21.7109375" customWidth="1"/>
    <col min="7" max="7" width="15.7109375" customWidth="1"/>
    <col min="9" max="9" width="49" customWidth="1"/>
    <col min="10" max="10" width="10.71093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599</v>
      </c>
      <c r="D3" s="1">
        <v>2</v>
      </c>
      <c r="E3" s="1">
        <v>44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588</v>
      </c>
      <c r="D6" s="1">
        <f>D3+D4-D5</f>
        <v>2</v>
      </c>
      <c r="E6" s="1">
        <f>E3+E4-E5</f>
        <v>43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375</v>
      </c>
      <c r="D10" s="1">
        <v>3</v>
      </c>
      <c r="E10" s="1">
        <v>257</v>
      </c>
      <c r="F10" s="2">
        <v>3</v>
      </c>
      <c r="G10" s="1">
        <v>190</v>
      </c>
      <c r="H10" s="1">
        <v>2</v>
      </c>
    </row>
    <row r="11" spans="2:10">
      <c r="B11" s="1" t="s">
        <v>31</v>
      </c>
      <c r="C11" s="1">
        <v>31</v>
      </c>
      <c r="D11" s="1">
        <v>0</v>
      </c>
      <c r="E11" s="1">
        <v>149</v>
      </c>
      <c r="F11" s="2">
        <v>0</v>
      </c>
      <c r="G11" s="1">
        <v>21</v>
      </c>
      <c r="H11" s="1">
        <v>0</v>
      </c>
    </row>
    <row r="12" spans="2:10">
      <c r="B12" s="1" t="s">
        <v>8</v>
      </c>
      <c r="C12" s="1">
        <f t="shared" ref="C12:H12" si="0">C10+C11</f>
        <v>406</v>
      </c>
      <c r="D12" s="1">
        <f t="shared" si="0"/>
        <v>3</v>
      </c>
      <c r="E12" s="1">
        <f t="shared" si="0"/>
        <v>406</v>
      </c>
      <c r="F12" s="2">
        <f t="shared" si="0"/>
        <v>3</v>
      </c>
      <c r="G12" s="1">
        <f t="shared" si="0"/>
        <v>211</v>
      </c>
      <c r="H12" s="1">
        <f t="shared" si="0"/>
        <v>2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129</v>
      </c>
      <c r="D16" s="5">
        <v>2</v>
      </c>
      <c r="E16" s="5">
        <v>63</v>
      </c>
      <c r="F16" s="3">
        <v>1</v>
      </c>
      <c r="G16" s="1">
        <v>92</v>
      </c>
      <c r="H16" s="1">
        <v>0</v>
      </c>
      <c r="I16" s="16" t="s">
        <v>86</v>
      </c>
      <c r="J16" s="18">
        <v>375</v>
      </c>
    </row>
    <row r="17" spans="2:10">
      <c r="B17" s="1" t="s">
        <v>89</v>
      </c>
      <c r="C17" s="1">
        <v>119</v>
      </c>
      <c r="D17" s="1"/>
      <c r="E17" s="1">
        <v>59</v>
      </c>
      <c r="F17" s="2"/>
      <c r="G17" s="1">
        <v>92</v>
      </c>
      <c r="H17" s="1"/>
      <c r="I17" s="25" t="s">
        <v>87</v>
      </c>
      <c r="J17" s="26">
        <v>257</v>
      </c>
    </row>
    <row r="18" spans="2:10">
      <c r="I18" s="22" t="s">
        <v>108</v>
      </c>
      <c r="J18" s="18">
        <v>190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192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24">
        <v>92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201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0</v>
      </c>
      <c r="I23" s="27" t="s">
        <v>90</v>
      </c>
      <c r="J23" s="26">
        <v>180</v>
      </c>
    </row>
    <row r="24" spans="2:10">
      <c r="I24" s="16" t="s">
        <v>91</v>
      </c>
      <c r="J24" s="18">
        <v>108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4</v>
      </c>
    </row>
    <row r="29" spans="2:10">
      <c r="B29" s="1" t="s">
        <v>5</v>
      </c>
      <c r="C29" s="1">
        <v>41</v>
      </c>
      <c r="D29" s="1">
        <v>0</v>
      </c>
      <c r="E29" s="1">
        <v>39</v>
      </c>
      <c r="F29" s="1">
        <v>1</v>
      </c>
      <c r="I29" s="23" t="s">
        <v>144</v>
      </c>
      <c r="J29" s="23">
        <v>0</v>
      </c>
    </row>
    <row r="30" spans="2:10">
      <c r="B30" s="1" t="s">
        <v>7</v>
      </c>
      <c r="C30" s="1">
        <v>24</v>
      </c>
      <c r="D30" s="1">
        <v>2</v>
      </c>
      <c r="E30" s="1">
        <v>0</v>
      </c>
      <c r="F30" s="1">
        <v>1</v>
      </c>
      <c r="G30" t="s">
        <v>155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65</v>
      </c>
      <c r="D31" s="1">
        <f>D29+D30</f>
        <v>2</v>
      </c>
      <c r="E31" s="1">
        <f>E29+E30</f>
        <v>39</v>
      </c>
      <c r="F31" s="1">
        <f>F29+F30</f>
        <v>2</v>
      </c>
    </row>
    <row r="32" spans="2:10">
      <c r="I32" t="s">
        <v>156</v>
      </c>
    </row>
    <row r="33" spans="2:10">
      <c r="I33" s="30" t="s">
        <v>114</v>
      </c>
      <c r="J33" s="30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31" t="s">
        <v>157</v>
      </c>
      <c r="J34" s="32">
        <v>50</v>
      </c>
    </row>
    <row r="35" spans="2:10">
      <c r="B35" s="1" t="s">
        <v>5</v>
      </c>
      <c r="C35" s="1">
        <v>67</v>
      </c>
      <c r="D35" s="1">
        <v>0</v>
      </c>
      <c r="E35" s="1">
        <v>54</v>
      </c>
      <c r="F35" s="1">
        <v>1</v>
      </c>
      <c r="I35" s="16" t="s">
        <v>116</v>
      </c>
      <c r="J35" s="24">
        <v>13.8</v>
      </c>
    </row>
    <row r="36" spans="2:10">
      <c r="B36" s="1" t="s">
        <v>7</v>
      </c>
      <c r="C36" s="1">
        <v>34</v>
      </c>
      <c r="D36" s="1">
        <v>1</v>
      </c>
      <c r="E36" s="1">
        <v>13</v>
      </c>
      <c r="F36" s="1">
        <v>2</v>
      </c>
      <c r="I36" s="25" t="s">
        <v>158</v>
      </c>
      <c r="J36" s="26"/>
    </row>
    <row r="37" spans="2:10">
      <c r="B37" s="1" t="s">
        <v>8</v>
      </c>
      <c r="C37" s="1">
        <f>C35+C36</f>
        <v>101</v>
      </c>
      <c r="D37" s="1">
        <f>D35+D36</f>
        <v>1</v>
      </c>
      <c r="E37" s="1">
        <f>E35+E36</f>
        <v>67</v>
      </c>
      <c r="F37" s="1">
        <f>F35+F36</f>
        <v>3</v>
      </c>
      <c r="I37" s="25" t="s">
        <v>118</v>
      </c>
      <c r="J37" s="28">
        <v>319</v>
      </c>
    </row>
    <row r="38" spans="2:10">
      <c r="I38" s="25" t="s">
        <v>119</v>
      </c>
      <c r="J38" s="28">
        <v>83</v>
      </c>
    </row>
    <row r="39" spans="2:10">
      <c r="I39" s="22" t="s">
        <v>159</v>
      </c>
      <c r="J39" s="18"/>
    </row>
    <row r="40" spans="2:10">
      <c r="C40" s="1" t="s">
        <v>14</v>
      </c>
      <c r="D40" s="1"/>
      <c r="E40" s="1"/>
      <c r="I40" s="16" t="s">
        <v>121</v>
      </c>
      <c r="J40" s="24">
        <v>21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4">
        <v>1</v>
      </c>
    </row>
    <row r="42" spans="2:10">
      <c r="C42" s="1" t="s">
        <v>37</v>
      </c>
      <c r="D42" s="1">
        <v>189</v>
      </c>
      <c r="E42" s="1">
        <v>0</v>
      </c>
      <c r="I42" s="16" t="s">
        <v>123</v>
      </c>
      <c r="J42" s="24">
        <v>370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24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24">
        <v>6</v>
      </c>
    </row>
    <row r="45" spans="2:10">
      <c r="C45" s="1" t="s">
        <v>19</v>
      </c>
      <c r="D45" s="1">
        <v>0</v>
      </c>
      <c r="E45" s="1">
        <v>0</v>
      </c>
      <c r="I45" s="27" t="s">
        <v>160</v>
      </c>
      <c r="J45" s="26"/>
    </row>
    <row r="46" spans="2:10">
      <c r="C46" s="1" t="s">
        <v>20</v>
      </c>
      <c r="D46" s="1">
        <v>317</v>
      </c>
      <c r="E46" s="1">
        <v>1</v>
      </c>
      <c r="I46" s="25" t="s">
        <v>127</v>
      </c>
      <c r="J46" s="28">
        <v>5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8">
        <v>383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8">
        <v>12</v>
      </c>
    </row>
    <row r="49" spans="2:10">
      <c r="C49" s="1" t="s">
        <v>59</v>
      </c>
      <c r="D49" s="1">
        <v>7</v>
      </c>
      <c r="E49" s="1">
        <v>0</v>
      </c>
      <c r="I49" s="16" t="s">
        <v>161</v>
      </c>
      <c r="J49" s="24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24">
        <v>377</v>
      </c>
    </row>
    <row r="51" spans="2:10">
      <c r="C51" s="1" t="s">
        <v>69</v>
      </c>
      <c r="D51" s="1">
        <v>7</v>
      </c>
      <c r="E51" s="1">
        <v>0</v>
      </c>
      <c r="I51" s="16" t="s">
        <v>132</v>
      </c>
      <c r="J51" s="24">
        <v>10</v>
      </c>
    </row>
    <row r="52" spans="2:10">
      <c r="C52" s="1" t="s">
        <v>113</v>
      </c>
      <c r="D52" s="1">
        <v>2</v>
      </c>
      <c r="E52" s="1">
        <v>0</v>
      </c>
      <c r="I52" s="27" t="s">
        <v>162</v>
      </c>
      <c r="J52" s="26"/>
    </row>
    <row r="53" spans="2:10">
      <c r="C53" s="1" t="s">
        <v>151</v>
      </c>
      <c r="D53" s="1">
        <v>7</v>
      </c>
      <c r="E53" s="1">
        <v>0</v>
      </c>
      <c r="I53" s="25" t="s">
        <v>134</v>
      </c>
      <c r="J53" s="28">
        <v>5</v>
      </c>
    </row>
    <row r="54" spans="2:10">
      <c r="C54" s="1" t="s">
        <v>8</v>
      </c>
      <c r="D54" s="1">
        <f>SUM(D42,D43,D44,D45,D46,D47,D48,D49,D50,D51,D52,D53)</f>
        <v>592</v>
      </c>
      <c r="E54" s="1">
        <f>E42+E43+E44+E45+E46+E47+E48+E49+E50+E51+E52+E53</f>
        <v>1</v>
      </c>
      <c r="I54" s="25" t="s">
        <v>135</v>
      </c>
      <c r="J54" s="28">
        <v>3</v>
      </c>
    </row>
    <row r="55" spans="2:10">
      <c r="I55" s="25" t="s">
        <v>136</v>
      </c>
      <c r="J55" s="28">
        <v>45</v>
      </c>
    </row>
    <row r="56" spans="2:10">
      <c r="I56" s="25" t="s">
        <v>137</v>
      </c>
      <c r="J56" s="28">
        <v>155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8">
        <v>43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8">
        <v>21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8">
        <v>8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/>
    </row>
    <row r="129" spans="2:4">
      <c r="B129" s="9" t="s">
        <v>70</v>
      </c>
      <c r="C129" s="9" t="s">
        <v>32</v>
      </c>
      <c r="D129" s="9" t="s">
        <v>33</v>
      </c>
    </row>
    <row r="130" spans="2:4">
      <c r="B130" s="13">
        <v>42737</v>
      </c>
      <c r="C130">
        <v>1</v>
      </c>
      <c r="D130">
        <v>1</v>
      </c>
    </row>
    <row r="131" spans="2:4">
      <c r="B131" s="13">
        <v>42744</v>
      </c>
      <c r="C131">
        <v>2</v>
      </c>
      <c r="D131">
        <v>10</v>
      </c>
    </row>
    <row r="132" spans="2:4">
      <c r="B132" s="13">
        <v>42751</v>
      </c>
      <c r="C132">
        <v>3</v>
      </c>
      <c r="D132">
        <v>20</v>
      </c>
    </row>
    <row r="133" spans="2:4">
      <c r="B133" s="13">
        <v>42758</v>
      </c>
      <c r="C133">
        <v>4</v>
      </c>
      <c r="D133">
        <v>31</v>
      </c>
    </row>
    <row r="134" spans="2:4">
      <c r="B134" s="13">
        <v>42765</v>
      </c>
      <c r="C134">
        <v>5</v>
      </c>
      <c r="D134">
        <v>43</v>
      </c>
    </row>
    <row r="135" spans="2:4">
      <c r="B135" s="13">
        <v>42772</v>
      </c>
      <c r="C135">
        <v>6</v>
      </c>
      <c r="D135">
        <v>56</v>
      </c>
    </row>
    <row r="136" spans="2:4">
      <c r="B136" s="13">
        <v>42779</v>
      </c>
      <c r="C136">
        <v>7</v>
      </c>
      <c r="D136">
        <v>63</v>
      </c>
    </row>
    <row r="137" spans="2:4">
      <c r="B137" s="13">
        <v>42786</v>
      </c>
      <c r="C137">
        <v>8</v>
      </c>
      <c r="D137">
        <v>70</v>
      </c>
    </row>
    <row r="138" spans="2:4">
      <c r="B138" s="13">
        <v>42793</v>
      </c>
      <c r="C138">
        <v>9</v>
      </c>
      <c r="D138">
        <v>84</v>
      </c>
    </row>
    <row r="139" spans="2:4">
      <c r="B139" s="13">
        <v>42800</v>
      </c>
      <c r="C139">
        <v>10</v>
      </c>
      <c r="D139">
        <v>100</v>
      </c>
    </row>
    <row r="140" spans="2:4">
      <c r="B140" s="13">
        <v>42807</v>
      </c>
      <c r="C140">
        <v>11</v>
      </c>
      <c r="D140">
        <v>114</v>
      </c>
    </row>
    <row r="141" spans="2:4">
      <c r="B141" s="13">
        <v>42814</v>
      </c>
      <c r="C141">
        <v>12</v>
      </c>
      <c r="D141">
        <v>131</v>
      </c>
    </row>
    <row r="142" spans="2:4">
      <c r="B142" s="13">
        <v>42821</v>
      </c>
      <c r="C142">
        <v>13</v>
      </c>
      <c r="D142">
        <v>145</v>
      </c>
    </row>
    <row r="143" spans="2:4">
      <c r="B143" s="13">
        <v>42828</v>
      </c>
      <c r="C143">
        <v>14</v>
      </c>
      <c r="D143">
        <v>154</v>
      </c>
    </row>
    <row r="144" spans="2:4">
      <c r="B144" s="13">
        <v>42835</v>
      </c>
      <c r="C144">
        <v>15</v>
      </c>
      <c r="D144">
        <v>166</v>
      </c>
    </row>
    <row r="145" spans="2:4">
      <c r="B145" s="13">
        <v>42842</v>
      </c>
      <c r="C145">
        <v>16</v>
      </c>
      <c r="D145">
        <v>185</v>
      </c>
    </row>
    <row r="146" spans="2:4">
      <c r="B146" s="13">
        <v>42849</v>
      </c>
      <c r="C146">
        <v>17</v>
      </c>
      <c r="D146">
        <v>189</v>
      </c>
    </row>
    <row r="147" spans="2:4">
      <c r="B147" s="13">
        <v>42856</v>
      </c>
      <c r="C147">
        <v>18</v>
      </c>
      <c r="D147">
        <v>199</v>
      </c>
    </row>
    <row r="148" spans="2:4">
      <c r="B148" s="13">
        <v>42863</v>
      </c>
      <c r="C148">
        <v>19</v>
      </c>
      <c r="D148">
        <v>217</v>
      </c>
    </row>
    <row r="149" spans="2:4">
      <c r="B149" s="13">
        <v>42870</v>
      </c>
      <c r="C149">
        <v>20</v>
      </c>
      <c r="D149">
        <v>233</v>
      </c>
    </row>
    <row r="150" spans="2:4">
      <c r="B150" s="13">
        <v>42877</v>
      </c>
      <c r="C150">
        <v>21</v>
      </c>
      <c r="D150">
        <v>239</v>
      </c>
    </row>
    <row r="151" spans="2:4">
      <c r="B151" s="13">
        <v>42884</v>
      </c>
      <c r="C151">
        <v>22</v>
      </c>
      <c r="D151">
        <v>244</v>
      </c>
    </row>
    <row r="152" spans="2:4">
      <c r="B152" s="13">
        <v>42891</v>
      </c>
      <c r="C152">
        <v>23</v>
      </c>
      <c r="D152">
        <v>260</v>
      </c>
    </row>
    <row r="153" spans="2:4">
      <c r="B153" s="13">
        <v>42898</v>
      </c>
      <c r="C153">
        <v>24</v>
      </c>
      <c r="D153">
        <v>276</v>
      </c>
    </row>
    <row r="154" spans="2:4">
      <c r="B154" s="13">
        <v>42905</v>
      </c>
      <c r="C154">
        <v>25</v>
      </c>
      <c r="D154">
        <v>286</v>
      </c>
    </row>
    <row r="155" spans="2:4">
      <c r="B155" s="13">
        <v>42912</v>
      </c>
      <c r="C155">
        <v>26</v>
      </c>
      <c r="D155">
        <v>299</v>
      </c>
    </row>
    <row r="156" spans="2:4">
      <c r="B156" s="13">
        <v>42919</v>
      </c>
      <c r="C156">
        <v>27</v>
      </c>
      <c r="D156">
        <v>303</v>
      </c>
    </row>
    <row r="157" spans="2:4">
      <c r="B157" s="13">
        <v>42926</v>
      </c>
      <c r="C157">
        <v>28</v>
      </c>
      <c r="D157">
        <v>316</v>
      </c>
    </row>
    <row r="158" spans="2:4">
      <c r="B158" s="13">
        <v>42933</v>
      </c>
      <c r="C158">
        <v>29</v>
      </c>
      <c r="D158">
        <v>322</v>
      </c>
    </row>
    <row r="159" spans="2:4">
      <c r="B159" s="13">
        <v>42940</v>
      </c>
      <c r="C159">
        <v>30</v>
      </c>
      <c r="D159">
        <v>330</v>
      </c>
    </row>
    <row r="160" spans="2:4">
      <c r="B160" s="13">
        <v>42947</v>
      </c>
      <c r="C160">
        <v>31</v>
      </c>
      <c r="D160">
        <v>335</v>
      </c>
    </row>
    <row r="161" spans="2:4">
      <c r="B161" s="13">
        <v>42954</v>
      </c>
      <c r="C161">
        <v>32</v>
      </c>
      <c r="D161">
        <v>348</v>
      </c>
    </row>
    <row r="162" spans="2:4">
      <c r="B162" s="13">
        <v>42961</v>
      </c>
      <c r="C162">
        <v>33</v>
      </c>
      <c r="D162">
        <v>367</v>
      </c>
    </row>
    <row r="163" spans="2:4">
      <c r="B163" s="13">
        <v>42968</v>
      </c>
      <c r="C163">
        <v>34</v>
      </c>
      <c r="D163">
        <v>392</v>
      </c>
    </row>
    <row r="164" spans="2:4">
      <c r="B164" s="13">
        <v>42975</v>
      </c>
      <c r="C164">
        <v>35</v>
      </c>
      <c r="D164">
        <v>402</v>
      </c>
    </row>
    <row r="165" spans="2:4">
      <c r="B165" s="13">
        <v>42982</v>
      </c>
      <c r="C165">
        <v>36</v>
      </c>
      <c r="D165">
        <v>410</v>
      </c>
    </row>
    <row r="166" spans="2:4">
      <c r="B166" s="13">
        <v>42989</v>
      </c>
      <c r="C166">
        <v>37</v>
      </c>
      <c r="D166">
        <v>415</v>
      </c>
    </row>
    <row r="167" spans="2:4">
      <c r="B167" s="13">
        <v>42996</v>
      </c>
      <c r="C167">
        <v>38</v>
      </c>
      <c r="D167">
        <v>438</v>
      </c>
    </row>
    <row r="168" spans="2:4">
      <c r="B168" s="13">
        <v>43003</v>
      </c>
      <c r="C168">
        <v>39</v>
      </c>
      <c r="D168">
        <v>460</v>
      </c>
    </row>
    <row r="169" spans="2:4">
      <c r="B169" s="13">
        <v>43010</v>
      </c>
      <c r="C169">
        <v>40</v>
      </c>
      <c r="D169">
        <v>478</v>
      </c>
    </row>
    <row r="170" spans="2:4">
      <c r="B170" s="13">
        <v>43017</v>
      </c>
      <c r="C170">
        <v>41</v>
      </c>
      <c r="D170">
        <v>486</v>
      </c>
    </row>
    <row r="171" spans="2:4">
      <c r="B171" s="13">
        <v>43024</v>
      </c>
      <c r="C171">
        <v>42</v>
      </c>
      <c r="D171">
        <v>497</v>
      </c>
    </row>
    <row r="172" spans="2:4">
      <c r="B172" s="13">
        <v>43031</v>
      </c>
      <c r="C172">
        <v>43</v>
      </c>
      <c r="D172">
        <v>501</v>
      </c>
    </row>
    <row r="173" spans="2:4">
      <c r="B173" s="13">
        <v>43038</v>
      </c>
      <c r="C173">
        <v>44</v>
      </c>
      <c r="D173">
        <v>506</v>
      </c>
    </row>
    <row r="174" spans="2:4">
      <c r="B174" s="13">
        <v>43045</v>
      </c>
      <c r="C174">
        <v>45</v>
      </c>
      <c r="D174">
        <v>514</v>
      </c>
    </row>
    <row r="175" spans="2:4">
      <c r="B175" s="13">
        <v>43052</v>
      </c>
      <c r="C175">
        <v>46</v>
      </c>
      <c r="D175">
        <v>521</v>
      </c>
    </row>
    <row r="176" spans="2:4">
      <c r="B176" s="13">
        <v>43059</v>
      </c>
      <c r="C176">
        <v>47</v>
      </c>
      <c r="D176">
        <v>531</v>
      </c>
    </row>
    <row r="177" spans="1:4">
      <c r="B177" s="13">
        <v>43066</v>
      </c>
      <c r="C177">
        <v>48</v>
      </c>
      <c r="D177">
        <v>534</v>
      </c>
    </row>
    <row r="178" spans="1:4">
      <c r="B178" s="13">
        <v>43073</v>
      </c>
      <c r="C178">
        <v>49</v>
      </c>
      <c r="D178">
        <v>541</v>
      </c>
    </row>
    <row r="179" spans="1:4">
      <c r="B179" s="13">
        <v>43080</v>
      </c>
      <c r="C179">
        <v>50</v>
      </c>
      <c r="D179">
        <v>546</v>
      </c>
    </row>
    <row r="180" spans="1:4">
      <c r="B180" s="13">
        <v>43087</v>
      </c>
      <c r="C180">
        <v>51</v>
      </c>
      <c r="D180">
        <v>549</v>
      </c>
    </row>
    <row r="181" spans="1:4">
      <c r="B181" s="13">
        <v>43101</v>
      </c>
      <c r="C181">
        <v>52</v>
      </c>
      <c r="D181">
        <v>553</v>
      </c>
    </row>
    <row r="182" spans="1:4">
      <c r="B182" s="13">
        <v>43108</v>
      </c>
      <c r="C182">
        <v>53</v>
      </c>
      <c r="D182">
        <v>566</v>
      </c>
    </row>
    <row r="183" spans="1:4">
      <c r="B183" s="13">
        <v>43115</v>
      </c>
      <c r="C183">
        <v>54</v>
      </c>
      <c r="D183">
        <v>568</v>
      </c>
    </row>
    <row r="184" spans="1:4">
      <c r="B184" s="13">
        <v>43122</v>
      </c>
      <c r="C184">
        <v>55</v>
      </c>
      <c r="D184">
        <v>575</v>
      </c>
    </row>
    <row r="185" spans="1:4">
      <c r="A185" t="s">
        <v>109</v>
      </c>
      <c r="B185" s="13">
        <v>43129</v>
      </c>
      <c r="C185">
        <v>56</v>
      </c>
      <c r="D185">
        <v>574</v>
      </c>
    </row>
    <row r="186" spans="1:4">
      <c r="B186" s="13">
        <v>43136</v>
      </c>
      <c r="C186">
        <v>57</v>
      </c>
      <c r="D186">
        <v>578</v>
      </c>
    </row>
    <row r="187" spans="1:4">
      <c r="B187" s="13">
        <v>43143</v>
      </c>
      <c r="C187">
        <v>58</v>
      </c>
      <c r="D187">
        <v>584</v>
      </c>
    </row>
    <row r="188" spans="1:4">
      <c r="B188" s="13">
        <v>43150</v>
      </c>
      <c r="C188">
        <v>59</v>
      </c>
      <c r="D188">
        <v>587</v>
      </c>
    </row>
    <row r="189" spans="1:4">
      <c r="B189" s="13">
        <v>43157</v>
      </c>
      <c r="C189">
        <v>60</v>
      </c>
      <c r="D189">
        <v>592</v>
      </c>
    </row>
    <row r="190" spans="1:4">
      <c r="B190" s="13">
        <v>43164</v>
      </c>
      <c r="C190">
        <v>61</v>
      </c>
      <c r="D190">
        <v>595</v>
      </c>
    </row>
    <row r="191" spans="1:4">
      <c r="B191" s="13">
        <v>43171</v>
      </c>
      <c r="C191">
        <v>62</v>
      </c>
      <c r="D191">
        <v>601</v>
      </c>
    </row>
    <row r="192" spans="1:4">
      <c r="B192" s="13">
        <v>43178</v>
      </c>
      <c r="C192">
        <v>63</v>
      </c>
      <c r="D192">
        <v>610</v>
      </c>
    </row>
    <row r="193" spans="2:8">
      <c r="B193" s="13">
        <v>43185</v>
      </c>
      <c r="C193">
        <v>64</v>
      </c>
      <c r="D193">
        <v>612</v>
      </c>
    </row>
    <row r="194" spans="2:8">
      <c r="B194" s="13">
        <v>43192</v>
      </c>
      <c r="C194">
        <v>65</v>
      </c>
      <c r="D194">
        <v>620</v>
      </c>
    </row>
    <row r="195" spans="2:8">
      <c r="B195" s="13">
        <v>43199</v>
      </c>
      <c r="C195">
        <v>66</v>
      </c>
      <c r="D195">
        <v>625</v>
      </c>
    </row>
    <row r="196" spans="2:8">
      <c r="B196" s="13">
        <v>43206</v>
      </c>
      <c r="C196">
        <v>67</v>
      </c>
      <c r="D196">
        <v>627</v>
      </c>
    </row>
    <row r="197" spans="2:8">
      <c r="B197" s="13">
        <v>43213</v>
      </c>
      <c r="C197">
        <v>68</v>
      </c>
      <c r="D197">
        <v>632</v>
      </c>
    </row>
    <row r="198" spans="2:8">
      <c r="B198" s="13">
        <v>43220</v>
      </c>
      <c r="C198">
        <v>69</v>
      </c>
      <c r="D198">
        <v>634</v>
      </c>
    </row>
    <row r="199" spans="2:8">
      <c r="B199" s="13"/>
    </row>
    <row r="200" spans="2:8">
      <c r="B200" s="13"/>
    </row>
    <row r="201" spans="2:8">
      <c r="C201" s="10" t="s">
        <v>60</v>
      </c>
      <c r="D201" s="10"/>
      <c r="E201" s="10"/>
      <c r="F201" s="10"/>
      <c r="G201" s="10"/>
      <c r="H201" s="10"/>
    </row>
    <row r="202" spans="2:8">
      <c r="C202" s="11">
        <f>1/1</f>
        <v>1</v>
      </c>
      <c r="D202" t="s">
        <v>52</v>
      </c>
    </row>
    <row r="203" spans="2:8">
      <c r="C203" s="11">
        <f>0/6</f>
        <v>0</v>
      </c>
      <c r="D203" t="s">
        <v>53</v>
      </c>
    </row>
    <row r="204" spans="2:8">
      <c r="C204" s="11">
        <f>0/7</f>
        <v>0</v>
      </c>
      <c r="D204" t="s">
        <v>54</v>
      </c>
    </row>
    <row r="205" spans="2:8">
      <c r="C205" s="11">
        <f>0/15</f>
        <v>0</v>
      </c>
      <c r="D205" t="s">
        <v>56</v>
      </c>
    </row>
    <row r="206" spans="2:8">
      <c r="C206" s="11">
        <f>1/11</f>
        <v>9.0909090909090912E-2</v>
      </c>
      <c r="D206" t="s">
        <v>58</v>
      </c>
    </row>
    <row r="208" spans="2:8">
      <c r="C208" s="10" t="s">
        <v>102</v>
      </c>
    </row>
    <row r="209" spans="3:4">
      <c r="C209" s="11">
        <f>1/2</f>
        <v>0.5</v>
      </c>
      <c r="D209" t="s">
        <v>52</v>
      </c>
    </row>
    <row r="210" spans="3:4">
      <c r="C210" s="11">
        <f>0/1</f>
        <v>0</v>
      </c>
      <c r="D210" t="s">
        <v>53</v>
      </c>
    </row>
    <row r="211" spans="3:4">
      <c r="C211" s="11">
        <f>0/1</f>
        <v>0</v>
      </c>
      <c r="D211" t="s">
        <v>54</v>
      </c>
    </row>
    <row r="212" spans="3:4">
      <c r="C212" s="11">
        <f>0/1</f>
        <v>0</v>
      </c>
      <c r="D212" t="s">
        <v>56</v>
      </c>
    </row>
    <row r="213" spans="3:4">
      <c r="C213" s="11">
        <f>0/1</f>
        <v>0</v>
      </c>
      <c r="D213" t="s">
        <v>58</v>
      </c>
    </row>
    <row r="214" spans="3:4">
      <c r="C214" s="11">
        <f>1/2</f>
        <v>0.5</v>
      </c>
      <c r="D214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J215"/>
  <sheetViews>
    <sheetView topLeftCell="A192" workbookViewId="0">
      <selection activeCell="A219" sqref="A219"/>
    </sheetView>
  </sheetViews>
  <sheetFormatPr defaultRowHeight="15"/>
  <cols>
    <col min="2" max="2" width="17.28515625" customWidth="1"/>
    <col min="3" max="3" width="22.28515625" customWidth="1"/>
    <col min="5" max="5" width="22.140625" customWidth="1"/>
    <col min="7" max="7" width="16.140625" customWidth="1"/>
    <col min="9" max="9" width="50.42578125" customWidth="1"/>
    <col min="10" max="10" width="11.1406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603</v>
      </c>
      <c r="D3" s="1">
        <v>4</v>
      </c>
      <c r="E3" s="1">
        <v>44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1</v>
      </c>
      <c r="D4" s="1">
        <v>1</v>
      </c>
      <c r="E4" s="1">
        <v>1</v>
      </c>
      <c r="F4" s="1">
        <v>1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593</v>
      </c>
      <c r="D6" s="1">
        <f>D3+D4-D5</f>
        <v>5</v>
      </c>
      <c r="E6" s="1">
        <f>E3+E4-E5</f>
        <v>44</v>
      </c>
      <c r="F6" s="1">
        <f>F3+F4</f>
        <v>1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382</v>
      </c>
      <c r="D10" s="1">
        <v>7</v>
      </c>
      <c r="E10" s="1">
        <v>260</v>
      </c>
      <c r="F10" s="2">
        <v>3</v>
      </c>
      <c r="G10" s="1">
        <v>190</v>
      </c>
      <c r="H10" s="1">
        <v>0</v>
      </c>
    </row>
    <row r="11" spans="2:10">
      <c r="B11" s="1" t="s">
        <v>31</v>
      </c>
      <c r="C11" s="1">
        <v>31</v>
      </c>
      <c r="D11" s="1">
        <v>0</v>
      </c>
      <c r="E11" s="1">
        <v>153</v>
      </c>
      <c r="F11" s="2">
        <v>4</v>
      </c>
      <c r="G11" s="1">
        <v>21</v>
      </c>
      <c r="H11" s="1">
        <v>0</v>
      </c>
    </row>
    <row r="12" spans="2:10">
      <c r="B12" s="1" t="s">
        <v>8</v>
      </c>
      <c r="C12" s="1">
        <f t="shared" ref="C12:H12" si="0">C10+C11</f>
        <v>413</v>
      </c>
      <c r="D12" s="1">
        <f t="shared" si="0"/>
        <v>7</v>
      </c>
      <c r="E12" s="1">
        <f t="shared" si="0"/>
        <v>413</v>
      </c>
      <c r="F12" s="2">
        <f t="shared" si="0"/>
        <v>7</v>
      </c>
      <c r="G12" s="1">
        <f t="shared" si="0"/>
        <v>211</v>
      </c>
      <c r="H12" s="1">
        <f t="shared" si="0"/>
        <v>0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131</v>
      </c>
      <c r="D16" s="5">
        <v>2</v>
      </c>
      <c r="E16" s="5">
        <v>64</v>
      </c>
      <c r="F16" s="3">
        <v>1</v>
      </c>
      <c r="G16" s="1">
        <v>93</v>
      </c>
      <c r="H16" s="1">
        <v>1</v>
      </c>
      <c r="I16" s="16" t="s">
        <v>86</v>
      </c>
      <c r="J16" s="18">
        <v>382</v>
      </c>
    </row>
    <row r="17" spans="2:10">
      <c r="B17" s="1" t="s">
        <v>89</v>
      </c>
      <c r="C17" s="1">
        <v>119</v>
      </c>
      <c r="D17" s="1"/>
      <c r="E17" s="1">
        <v>60</v>
      </c>
      <c r="F17" s="2"/>
      <c r="G17" s="1">
        <v>93</v>
      </c>
      <c r="H17" s="1"/>
      <c r="I17" s="25" t="s">
        <v>87</v>
      </c>
      <c r="J17" s="26">
        <v>260</v>
      </c>
    </row>
    <row r="18" spans="2:10">
      <c r="I18" s="22" t="s">
        <v>108</v>
      </c>
      <c r="J18" s="18">
        <v>190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195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24">
        <v>93</v>
      </c>
    </row>
    <row r="21" spans="2:10">
      <c r="B21" s="1" t="s">
        <v>75</v>
      </c>
      <c r="C21" s="1">
        <v>3</v>
      </c>
      <c r="D21" s="1">
        <v>0</v>
      </c>
      <c r="I21" s="27" t="s">
        <v>88</v>
      </c>
      <c r="J21" s="26">
        <v>205</v>
      </c>
    </row>
    <row r="22" spans="2:10">
      <c r="B22" s="1" t="s">
        <v>76</v>
      </c>
      <c r="C22" s="1">
        <v>9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0</v>
      </c>
      <c r="I23" s="27" t="s">
        <v>90</v>
      </c>
      <c r="J23" s="26">
        <v>181</v>
      </c>
    </row>
    <row r="24" spans="2:10">
      <c r="I24" s="16" t="s">
        <v>91</v>
      </c>
      <c r="J24" s="18">
        <v>111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4</v>
      </c>
    </row>
    <row r="29" spans="2:10">
      <c r="B29" s="1" t="s">
        <v>5</v>
      </c>
      <c r="C29" s="1">
        <v>44</v>
      </c>
      <c r="D29" s="1">
        <v>2</v>
      </c>
      <c r="E29" s="1">
        <v>40</v>
      </c>
      <c r="F29" s="1">
        <v>0</v>
      </c>
      <c r="I29" s="23" t="s">
        <v>144</v>
      </c>
      <c r="J29" s="23">
        <v>0</v>
      </c>
    </row>
    <row r="30" spans="2:10">
      <c r="B30" s="1" t="s">
        <v>7</v>
      </c>
      <c r="C30" s="1">
        <v>23</v>
      </c>
      <c r="D30" s="1">
        <v>1</v>
      </c>
      <c r="E30" s="1">
        <v>1</v>
      </c>
      <c r="F30" s="1">
        <v>1</v>
      </c>
      <c r="G30" t="s">
        <v>155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67</v>
      </c>
      <c r="D31" s="1">
        <f>D29+D30</f>
        <v>3</v>
      </c>
      <c r="E31" s="1">
        <f>E29+E30</f>
        <v>41</v>
      </c>
      <c r="F31" s="1">
        <f>F29+F30</f>
        <v>1</v>
      </c>
    </row>
    <row r="32" spans="2:10">
      <c r="I32" t="s">
        <v>156</v>
      </c>
    </row>
    <row r="33" spans="2:10">
      <c r="I33" s="30" t="s">
        <v>114</v>
      </c>
      <c r="J33" s="30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31" t="s">
        <v>157</v>
      </c>
      <c r="J34" s="32">
        <v>50</v>
      </c>
    </row>
    <row r="35" spans="2:10">
      <c r="B35" s="1" t="s">
        <v>5</v>
      </c>
      <c r="C35" s="1">
        <v>67</v>
      </c>
      <c r="D35" s="1">
        <v>1</v>
      </c>
      <c r="E35" s="1">
        <v>54</v>
      </c>
      <c r="F35" s="1">
        <v>1</v>
      </c>
      <c r="I35" s="16" t="s">
        <v>116</v>
      </c>
      <c r="J35" s="24">
        <v>13.8</v>
      </c>
    </row>
    <row r="36" spans="2:10">
      <c r="B36" s="1" t="s">
        <v>7</v>
      </c>
      <c r="C36" s="1">
        <v>33</v>
      </c>
      <c r="D36" s="1">
        <v>1</v>
      </c>
      <c r="E36" s="1">
        <v>15</v>
      </c>
      <c r="F36" s="1">
        <v>2</v>
      </c>
      <c r="I36" s="25" t="s">
        <v>158</v>
      </c>
      <c r="J36" s="26"/>
    </row>
    <row r="37" spans="2:10">
      <c r="B37" s="1" t="s">
        <v>8</v>
      </c>
      <c r="C37" s="1">
        <f>C35+C36</f>
        <v>100</v>
      </c>
      <c r="D37" s="1">
        <f>D35+D36</f>
        <v>2</v>
      </c>
      <c r="E37" s="1">
        <f>E35+E36</f>
        <v>69</v>
      </c>
      <c r="F37" s="1">
        <f>F35+F36</f>
        <v>3</v>
      </c>
      <c r="I37" s="25" t="s">
        <v>118</v>
      </c>
      <c r="J37" s="28">
        <v>319</v>
      </c>
    </row>
    <row r="38" spans="2:10">
      <c r="I38" s="25" t="s">
        <v>119</v>
      </c>
      <c r="J38" s="28">
        <v>83</v>
      </c>
    </row>
    <row r="39" spans="2:10">
      <c r="I39" s="22" t="s">
        <v>159</v>
      </c>
      <c r="J39" s="18"/>
    </row>
    <row r="40" spans="2:10">
      <c r="C40" s="1" t="s">
        <v>14</v>
      </c>
      <c r="D40" s="1"/>
      <c r="E40" s="1"/>
      <c r="I40" s="16" t="s">
        <v>121</v>
      </c>
      <c r="J40" s="24">
        <v>21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4">
        <v>1</v>
      </c>
    </row>
    <row r="42" spans="2:10">
      <c r="C42" s="1" t="s">
        <v>37</v>
      </c>
      <c r="D42" s="1">
        <v>190</v>
      </c>
      <c r="E42" s="1">
        <v>1</v>
      </c>
      <c r="I42" s="16" t="s">
        <v>123</v>
      </c>
      <c r="J42" s="24">
        <v>370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24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24">
        <v>6</v>
      </c>
    </row>
    <row r="45" spans="2:10">
      <c r="C45" s="1" t="s">
        <v>19</v>
      </c>
      <c r="D45" s="1">
        <v>0</v>
      </c>
      <c r="E45" s="1">
        <v>0</v>
      </c>
      <c r="I45" s="27" t="s">
        <v>160</v>
      </c>
      <c r="J45" s="26"/>
    </row>
    <row r="46" spans="2:10">
      <c r="C46" s="1" t="s">
        <v>20</v>
      </c>
      <c r="D46" s="1">
        <v>319</v>
      </c>
      <c r="E46" s="1">
        <v>2</v>
      </c>
      <c r="I46" s="25" t="s">
        <v>127</v>
      </c>
      <c r="J46" s="28">
        <v>5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8">
        <v>383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8">
        <v>12</v>
      </c>
    </row>
    <row r="49" spans="2:10">
      <c r="C49" s="1" t="s">
        <v>59</v>
      </c>
      <c r="D49" s="1">
        <v>7</v>
      </c>
      <c r="E49" s="1">
        <v>0</v>
      </c>
      <c r="I49" s="16" t="s">
        <v>161</v>
      </c>
      <c r="J49" s="24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24">
        <v>377</v>
      </c>
    </row>
    <row r="51" spans="2:10">
      <c r="C51" s="1" t="s">
        <v>69</v>
      </c>
      <c r="D51" s="1">
        <v>7</v>
      </c>
      <c r="E51" s="1">
        <v>0</v>
      </c>
      <c r="I51" s="16" t="s">
        <v>132</v>
      </c>
      <c r="J51" s="24">
        <v>10</v>
      </c>
    </row>
    <row r="52" spans="2:10">
      <c r="C52" s="1" t="s">
        <v>113</v>
      </c>
      <c r="D52" s="1">
        <v>2</v>
      </c>
      <c r="E52" s="1">
        <v>0</v>
      </c>
      <c r="I52" s="27" t="s">
        <v>162</v>
      </c>
      <c r="J52" s="26"/>
    </row>
    <row r="53" spans="2:10">
      <c r="C53" s="1" t="s">
        <v>151</v>
      </c>
      <c r="D53" s="1">
        <v>8</v>
      </c>
      <c r="E53" s="1">
        <v>1</v>
      </c>
      <c r="I53" s="25" t="s">
        <v>134</v>
      </c>
      <c r="J53" s="28">
        <v>5</v>
      </c>
    </row>
    <row r="54" spans="2:10">
      <c r="C54" s="1" t="s">
        <v>8</v>
      </c>
      <c r="D54" s="1">
        <f>SUM(D42,D43,D44,D45,D46,D47,D48,D49,D50,D51,D52,D53)</f>
        <v>596</v>
      </c>
      <c r="E54" s="1">
        <f>E42+E43+E44+E45+E46+E47+E48+E49+E50+E51+E52+E53</f>
        <v>4</v>
      </c>
      <c r="I54" s="25" t="s">
        <v>135</v>
      </c>
      <c r="J54" s="28">
        <v>3</v>
      </c>
    </row>
    <row r="55" spans="2:10">
      <c r="I55" s="25" t="s">
        <v>136</v>
      </c>
      <c r="J55" s="28">
        <v>45</v>
      </c>
    </row>
    <row r="56" spans="2:10">
      <c r="I56" s="25" t="s">
        <v>137</v>
      </c>
      <c r="J56" s="28">
        <v>155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8">
        <v>43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8">
        <v>21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8">
        <v>8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9" spans="2:4">
      <c r="B129" s="9" t="s">
        <v>70</v>
      </c>
      <c r="C129" s="9" t="s">
        <v>32</v>
      </c>
      <c r="D129" s="9" t="s">
        <v>33</v>
      </c>
    </row>
    <row r="130" spans="2:4">
      <c r="B130" s="13">
        <v>42737</v>
      </c>
      <c r="C130">
        <v>1</v>
      </c>
      <c r="D130">
        <v>1</v>
      </c>
    </row>
    <row r="131" spans="2:4">
      <c r="B131" s="13">
        <v>42744</v>
      </c>
      <c r="C131">
        <v>2</v>
      </c>
      <c r="D131">
        <v>10</v>
      </c>
    </row>
    <row r="132" spans="2:4">
      <c r="B132" s="13">
        <v>42751</v>
      </c>
      <c r="C132">
        <v>3</v>
      </c>
      <c r="D132">
        <v>20</v>
      </c>
    </row>
    <row r="133" spans="2:4">
      <c r="B133" s="13">
        <v>42758</v>
      </c>
      <c r="C133">
        <v>4</v>
      </c>
      <c r="D133">
        <v>31</v>
      </c>
    </row>
    <row r="134" spans="2:4">
      <c r="B134" s="13">
        <v>42765</v>
      </c>
      <c r="C134">
        <v>5</v>
      </c>
      <c r="D134">
        <v>43</v>
      </c>
    </row>
    <row r="135" spans="2:4">
      <c r="B135" s="13">
        <v>42772</v>
      </c>
      <c r="C135">
        <v>6</v>
      </c>
      <c r="D135">
        <v>56</v>
      </c>
    </row>
    <row r="136" spans="2:4">
      <c r="B136" s="13">
        <v>42779</v>
      </c>
      <c r="C136">
        <v>7</v>
      </c>
      <c r="D136">
        <v>63</v>
      </c>
    </row>
    <row r="137" spans="2:4">
      <c r="B137" s="13">
        <v>42786</v>
      </c>
      <c r="C137">
        <v>8</v>
      </c>
      <c r="D137">
        <v>70</v>
      </c>
    </row>
    <row r="138" spans="2:4">
      <c r="B138" s="13">
        <v>42793</v>
      </c>
      <c r="C138">
        <v>9</v>
      </c>
      <c r="D138">
        <v>84</v>
      </c>
    </row>
    <row r="139" spans="2:4">
      <c r="B139" s="13">
        <v>42800</v>
      </c>
      <c r="C139">
        <v>10</v>
      </c>
      <c r="D139">
        <v>100</v>
      </c>
    </row>
    <row r="140" spans="2:4">
      <c r="B140" s="13">
        <v>42807</v>
      </c>
      <c r="C140">
        <v>11</v>
      </c>
      <c r="D140">
        <v>114</v>
      </c>
    </row>
    <row r="141" spans="2:4">
      <c r="B141" s="13">
        <v>42814</v>
      </c>
      <c r="C141">
        <v>12</v>
      </c>
      <c r="D141">
        <v>131</v>
      </c>
    </row>
    <row r="142" spans="2:4">
      <c r="B142" s="13">
        <v>42821</v>
      </c>
      <c r="C142">
        <v>13</v>
      </c>
      <c r="D142">
        <v>145</v>
      </c>
    </row>
    <row r="143" spans="2:4">
      <c r="B143" s="13">
        <v>42828</v>
      </c>
      <c r="C143">
        <v>14</v>
      </c>
      <c r="D143">
        <v>154</v>
      </c>
    </row>
    <row r="144" spans="2:4">
      <c r="B144" s="13">
        <v>42835</v>
      </c>
      <c r="C144">
        <v>15</v>
      </c>
      <c r="D144">
        <v>166</v>
      </c>
    </row>
    <row r="145" spans="2:4">
      <c r="B145" s="13">
        <v>42842</v>
      </c>
      <c r="C145">
        <v>16</v>
      </c>
      <c r="D145">
        <v>185</v>
      </c>
    </row>
    <row r="146" spans="2:4">
      <c r="B146" s="13">
        <v>42849</v>
      </c>
      <c r="C146">
        <v>17</v>
      </c>
      <c r="D146">
        <v>189</v>
      </c>
    </row>
    <row r="147" spans="2:4">
      <c r="B147" s="13">
        <v>42856</v>
      </c>
      <c r="C147">
        <v>18</v>
      </c>
      <c r="D147">
        <v>199</v>
      </c>
    </row>
    <row r="148" spans="2:4">
      <c r="B148" s="13">
        <v>42863</v>
      </c>
      <c r="C148">
        <v>19</v>
      </c>
      <c r="D148">
        <v>217</v>
      </c>
    </row>
    <row r="149" spans="2:4">
      <c r="B149" s="13">
        <v>42870</v>
      </c>
      <c r="C149">
        <v>20</v>
      </c>
      <c r="D149">
        <v>233</v>
      </c>
    </row>
    <row r="150" spans="2:4">
      <c r="B150" s="13">
        <v>42877</v>
      </c>
      <c r="C150">
        <v>21</v>
      </c>
      <c r="D150">
        <v>239</v>
      </c>
    </row>
    <row r="151" spans="2:4">
      <c r="B151" s="13">
        <v>42884</v>
      </c>
      <c r="C151">
        <v>22</v>
      </c>
      <c r="D151">
        <v>244</v>
      </c>
    </row>
    <row r="152" spans="2:4">
      <c r="B152" s="13">
        <v>42891</v>
      </c>
      <c r="C152">
        <v>23</v>
      </c>
      <c r="D152">
        <v>260</v>
      </c>
    </row>
    <row r="153" spans="2:4">
      <c r="B153" s="13">
        <v>42898</v>
      </c>
      <c r="C153">
        <v>24</v>
      </c>
      <c r="D153">
        <v>276</v>
      </c>
    </row>
    <row r="154" spans="2:4">
      <c r="B154" s="13">
        <v>42905</v>
      </c>
      <c r="C154">
        <v>25</v>
      </c>
      <c r="D154">
        <v>286</v>
      </c>
    </row>
    <row r="155" spans="2:4">
      <c r="B155" s="13">
        <v>42912</v>
      </c>
      <c r="C155">
        <v>26</v>
      </c>
      <c r="D155">
        <v>299</v>
      </c>
    </row>
    <row r="156" spans="2:4">
      <c r="B156" s="13">
        <v>42919</v>
      </c>
      <c r="C156">
        <v>27</v>
      </c>
      <c r="D156">
        <v>303</v>
      </c>
    </row>
    <row r="157" spans="2:4">
      <c r="B157" s="13">
        <v>42926</v>
      </c>
      <c r="C157">
        <v>28</v>
      </c>
      <c r="D157">
        <v>316</v>
      </c>
    </row>
    <row r="158" spans="2:4">
      <c r="B158" s="13">
        <v>42933</v>
      </c>
      <c r="C158">
        <v>29</v>
      </c>
      <c r="D158">
        <v>322</v>
      </c>
    </row>
    <row r="159" spans="2:4">
      <c r="B159" s="13">
        <v>42940</v>
      </c>
      <c r="C159">
        <v>30</v>
      </c>
      <c r="D159">
        <v>330</v>
      </c>
    </row>
    <row r="160" spans="2:4">
      <c r="B160" s="13">
        <v>42947</v>
      </c>
      <c r="C160">
        <v>31</v>
      </c>
      <c r="D160">
        <v>335</v>
      </c>
    </row>
    <row r="161" spans="2:4">
      <c r="B161" s="13">
        <v>42954</v>
      </c>
      <c r="C161">
        <v>32</v>
      </c>
      <c r="D161">
        <v>348</v>
      </c>
    </row>
    <row r="162" spans="2:4">
      <c r="B162" s="13">
        <v>42961</v>
      </c>
      <c r="C162">
        <v>33</v>
      </c>
      <c r="D162">
        <v>367</v>
      </c>
    </row>
    <row r="163" spans="2:4">
      <c r="B163" s="13">
        <v>42968</v>
      </c>
      <c r="C163">
        <v>34</v>
      </c>
      <c r="D163">
        <v>392</v>
      </c>
    </row>
    <row r="164" spans="2:4">
      <c r="B164" s="13">
        <v>42975</v>
      </c>
      <c r="C164">
        <v>35</v>
      </c>
      <c r="D164">
        <v>402</v>
      </c>
    </row>
    <row r="165" spans="2:4">
      <c r="B165" s="13">
        <v>42982</v>
      </c>
      <c r="C165">
        <v>36</v>
      </c>
      <c r="D165">
        <v>410</v>
      </c>
    </row>
    <row r="166" spans="2:4">
      <c r="B166" s="13">
        <v>42989</v>
      </c>
      <c r="C166">
        <v>37</v>
      </c>
      <c r="D166">
        <v>415</v>
      </c>
    </row>
    <row r="167" spans="2:4">
      <c r="B167" s="13">
        <v>42996</v>
      </c>
      <c r="C167">
        <v>38</v>
      </c>
      <c r="D167">
        <v>438</v>
      </c>
    </row>
    <row r="168" spans="2:4">
      <c r="B168" s="13">
        <v>43003</v>
      </c>
      <c r="C168">
        <v>39</v>
      </c>
      <c r="D168">
        <v>460</v>
      </c>
    </row>
    <row r="169" spans="2:4">
      <c r="B169" s="13">
        <v>43010</v>
      </c>
      <c r="C169">
        <v>40</v>
      </c>
      <c r="D169">
        <v>478</v>
      </c>
    </row>
    <row r="170" spans="2:4">
      <c r="B170" s="13">
        <v>43017</v>
      </c>
      <c r="C170">
        <v>41</v>
      </c>
      <c r="D170">
        <v>486</v>
      </c>
    </row>
    <row r="171" spans="2:4">
      <c r="B171" s="13">
        <v>43024</v>
      </c>
      <c r="C171">
        <v>42</v>
      </c>
      <c r="D171">
        <v>497</v>
      </c>
    </row>
    <row r="172" spans="2:4">
      <c r="B172" s="13">
        <v>43031</v>
      </c>
      <c r="C172">
        <v>43</v>
      </c>
      <c r="D172">
        <v>501</v>
      </c>
    </row>
    <row r="173" spans="2:4">
      <c r="B173" s="13">
        <v>43038</v>
      </c>
      <c r="C173">
        <v>44</v>
      </c>
      <c r="D173">
        <v>506</v>
      </c>
    </row>
    <row r="174" spans="2:4">
      <c r="B174" s="13">
        <v>43045</v>
      </c>
      <c r="C174">
        <v>45</v>
      </c>
      <c r="D174">
        <v>514</v>
      </c>
    </row>
    <row r="175" spans="2:4">
      <c r="B175" s="13">
        <v>43052</v>
      </c>
      <c r="C175">
        <v>46</v>
      </c>
      <c r="D175">
        <v>521</v>
      </c>
    </row>
    <row r="176" spans="2:4">
      <c r="B176" s="13">
        <v>43059</v>
      </c>
      <c r="C176">
        <v>47</v>
      </c>
      <c r="D176">
        <v>531</v>
      </c>
    </row>
    <row r="177" spans="1:4">
      <c r="B177" s="13">
        <v>43066</v>
      </c>
      <c r="C177">
        <v>48</v>
      </c>
      <c r="D177">
        <v>534</v>
      </c>
    </row>
    <row r="178" spans="1:4">
      <c r="B178" s="13">
        <v>43073</v>
      </c>
      <c r="C178">
        <v>49</v>
      </c>
      <c r="D178">
        <v>541</v>
      </c>
    </row>
    <row r="179" spans="1:4">
      <c r="B179" s="13">
        <v>43080</v>
      </c>
      <c r="C179">
        <v>50</v>
      </c>
      <c r="D179">
        <v>546</v>
      </c>
    </row>
    <row r="180" spans="1:4">
      <c r="B180" s="13">
        <v>43087</v>
      </c>
      <c r="C180">
        <v>51</v>
      </c>
      <c r="D180">
        <v>549</v>
      </c>
    </row>
    <row r="181" spans="1:4">
      <c r="B181" s="13">
        <v>43101</v>
      </c>
      <c r="C181">
        <v>52</v>
      </c>
      <c r="D181">
        <v>553</v>
      </c>
    </row>
    <row r="182" spans="1:4">
      <c r="B182" s="13">
        <v>43108</v>
      </c>
      <c r="C182">
        <v>53</v>
      </c>
      <c r="D182">
        <v>566</v>
      </c>
    </row>
    <row r="183" spans="1:4">
      <c r="B183" s="13">
        <v>43115</v>
      </c>
      <c r="C183">
        <v>54</v>
      </c>
      <c r="D183">
        <v>568</v>
      </c>
    </row>
    <row r="184" spans="1:4">
      <c r="B184" s="13">
        <v>43122</v>
      </c>
      <c r="C184">
        <v>55</v>
      </c>
      <c r="D184">
        <v>575</v>
      </c>
    </row>
    <row r="185" spans="1:4">
      <c r="A185" t="s">
        <v>109</v>
      </c>
      <c r="B185" s="13">
        <v>43129</v>
      </c>
      <c r="C185">
        <v>56</v>
      </c>
      <c r="D185">
        <v>574</v>
      </c>
    </row>
    <row r="186" spans="1:4">
      <c r="B186" s="13">
        <v>43136</v>
      </c>
      <c r="C186">
        <v>57</v>
      </c>
      <c r="D186">
        <v>578</v>
      </c>
    </row>
    <row r="187" spans="1:4">
      <c r="B187" s="13">
        <v>43143</v>
      </c>
      <c r="C187">
        <v>58</v>
      </c>
      <c r="D187">
        <v>584</v>
      </c>
    </row>
    <row r="188" spans="1:4">
      <c r="B188" s="13">
        <v>43150</v>
      </c>
      <c r="C188">
        <v>59</v>
      </c>
      <c r="D188">
        <v>587</v>
      </c>
    </row>
    <row r="189" spans="1:4">
      <c r="B189" s="13">
        <v>43157</v>
      </c>
      <c r="C189">
        <v>60</v>
      </c>
      <c r="D189">
        <v>592</v>
      </c>
    </row>
    <row r="190" spans="1:4">
      <c r="B190" s="13">
        <v>43164</v>
      </c>
      <c r="C190">
        <v>61</v>
      </c>
      <c r="D190">
        <v>595</v>
      </c>
    </row>
    <row r="191" spans="1:4">
      <c r="B191" s="13">
        <v>43171</v>
      </c>
      <c r="C191">
        <v>62</v>
      </c>
      <c r="D191">
        <v>601</v>
      </c>
    </row>
    <row r="192" spans="1:4">
      <c r="B192" s="13">
        <v>43178</v>
      </c>
      <c r="C192">
        <v>63</v>
      </c>
      <c r="D192">
        <v>610</v>
      </c>
    </row>
    <row r="193" spans="2:8">
      <c r="B193" s="13">
        <v>43185</v>
      </c>
      <c r="C193">
        <v>64</v>
      </c>
      <c r="D193">
        <v>612</v>
      </c>
    </row>
    <row r="194" spans="2:8">
      <c r="B194" s="13">
        <v>43192</v>
      </c>
      <c r="C194">
        <v>65</v>
      </c>
      <c r="D194">
        <v>620</v>
      </c>
    </row>
    <row r="195" spans="2:8">
      <c r="B195" s="13">
        <v>43199</v>
      </c>
      <c r="C195">
        <v>66</v>
      </c>
      <c r="D195">
        <v>625</v>
      </c>
    </row>
    <row r="196" spans="2:8">
      <c r="B196" s="13">
        <v>43206</v>
      </c>
      <c r="C196">
        <v>67</v>
      </c>
      <c r="D196">
        <v>627</v>
      </c>
    </row>
    <row r="197" spans="2:8">
      <c r="B197" s="13">
        <v>43213</v>
      </c>
      <c r="C197">
        <v>68</v>
      </c>
      <c r="D197">
        <v>632</v>
      </c>
    </row>
    <row r="198" spans="2:8">
      <c r="B198" s="13">
        <v>43220</v>
      </c>
      <c r="C198">
        <v>69</v>
      </c>
      <c r="D198">
        <v>634</v>
      </c>
    </row>
    <row r="199" spans="2:8">
      <c r="B199" s="13">
        <v>43227</v>
      </c>
      <c r="C199">
        <v>70</v>
      </c>
      <c r="D199">
        <v>638</v>
      </c>
    </row>
    <row r="200" spans="2:8">
      <c r="B200" s="13"/>
    </row>
    <row r="201" spans="2:8">
      <c r="B201" s="13"/>
    </row>
    <row r="202" spans="2:8">
      <c r="C202" s="10" t="s">
        <v>60</v>
      </c>
      <c r="D202" s="10"/>
      <c r="E202" s="10"/>
      <c r="F202" s="10"/>
      <c r="G202" s="10"/>
      <c r="H202" s="10"/>
    </row>
    <row r="203" spans="2:8">
      <c r="C203" s="11" t="s">
        <v>6</v>
      </c>
      <c r="D203" t="s">
        <v>52</v>
      </c>
      <c r="E203" t="s">
        <v>96</v>
      </c>
    </row>
    <row r="204" spans="2:8">
      <c r="C204" s="11" t="s">
        <v>6</v>
      </c>
      <c r="D204" t="s">
        <v>53</v>
      </c>
      <c r="E204" t="s">
        <v>96</v>
      </c>
    </row>
    <row r="205" spans="2:8">
      <c r="C205" s="11">
        <f>1/13</f>
        <v>7.6923076923076927E-2</v>
      </c>
      <c r="D205" t="s">
        <v>54</v>
      </c>
    </row>
    <row r="206" spans="2:8">
      <c r="C206" s="11">
        <f>1/5</f>
        <v>0.2</v>
      </c>
      <c r="D206" t="s">
        <v>56</v>
      </c>
    </row>
    <row r="207" spans="2:8">
      <c r="C207" s="11">
        <f>0/24</f>
        <v>0</v>
      </c>
      <c r="D207" t="s">
        <v>58</v>
      </c>
    </row>
    <row r="209" spans="3:5">
      <c r="C209" s="10" t="s">
        <v>102</v>
      </c>
    </row>
    <row r="210" spans="3:5">
      <c r="C210" s="11" t="s">
        <v>6</v>
      </c>
      <c r="D210" t="s">
        <v>52</v>
      </c>
      <c r="E210" t="s">
        <v>96</v>
      </c>
    </row>
    <row r="211" spans="3:5">
      <c r="C211" s="11" t="s">
        <v>6</v>
      </c>
      <c r="D211" t="s">
        <v>53</v>
      </c>
      <c r="E211" t="s">
        <v>96</v>
      </c>
    </row>
    <row r="212" spans="3:5">
      <c r="C212" s="11">
        <f>1/4</f>
        <v>0.25</v>
      </c>
      <c r="D212" t="s">
        <v>54</v>
      </c>
    </row>
    <row r="213" spans="3:5">
      <c r="C213" s="11">
        <f>1/4</f>
        <v>0.25</v>
      </c>
      <c r="D213" t="s">
        <v>56</v>
      </c>
    </row>
    <row r="214" spans="3:5">
      <c r="C214" s="11">
        <f>0/4</f>
        <v>0</v>
      </c>
      <c r="D214" t="s">
        <v>58</v>
      </c>
    </row>
    <row r="215" spans="3:5">
      <c r="C215" s="11">
        <f>2/4</f>
        <v>0.5</v>
      </c>
      <c r="D215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J216"/>
  <sheetViews>
    <sheetView topLeftCell="A31" workbookViewId="0"/>
  </sheetViews>
  <sheetFormatPr defaultRowHeight="15"/>
  <cols>
    <col min="2" max="2" width="17" customWidth="1"/>
    <col min="3" max="3" width="23.42578125" customWidth="1"/>
    <col min="5" max="5" width="22.140625" customWidth="1"/>
    <col min="7" max="7" width="15.7109375" customWidth="1"/>
    <col min="9" max="9" width="50.28515625" customWidth="1"/>
    <col min="10" max="10" width="10.71093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609</v>
      </c>
      <c r="D3" s="1">
        <v>6</v>
      </c>
      <c r="E3" s="1">
        <v>44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>C3+C4-C5</f>
        <v>598</v>
      </c>
      <c r="D6" s="1">
        <f>D3+D4-D5</f>
        <v>6</v>
      </c>
      <c r="E6" s="1">
        <f>E3+E4-E5</f>
        <v>44</v>
      </c>
      <c r="F6" s="1">
        <f>F3+F4</f>
        <v>0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386</v>
      </c>
      <c r="D10" s="1">
        <v>4</v>
      </c>
      <c r="E10" s="1">
        <v>265</v>
      </c>
      <c r="F10" s="2">
        <v>5</v>
      </c>
      <c r="G10" s="1">
        <v>190</v>
      </c>
      <c r="H10" s="1">
        <v>0</v>
      </c>
    </row>
    <row r="11" spans="2:10">
      <c r="B11" s="1" t="s">
        <v>31</v>
      </c>
      <c r="C11" s="1">
        <v>32</v>
      </c>
      <c r="D11" s="1">
        <v>1</v>
      </c>
      <c r="E11" s="1">
        <v>153</v>
      </c>
      <c r="F11" s="2">
        <v>0</v>
      </c>
      <c r="G11" s="1">
        <v>22</v>
      </c>
      <c r="H11" s="1">
        <v>1</v>
      </c>
    </row>
    <row r="12" spans="2:10">
      <c r="B12" s="1" t="s">
        <v>8</v>
      </c>
      <c r="C12" s="1">
        <f t="shared" ref="C12:H12" si="0">C10+C11</f>
        <v>418</v>
      </c>
      <c r="D12" s="1">
        <f t="shared" si="0"/>
        <v>5</v>
      </c>
      <c r="E12" s="1">
        <f t="shared" si="0"/>
        <v>418</v>
      </c>
      <c r="F12" s="2">
        <f t="shared" si="0"/>
        <v>5</v>
      </c>
      <c r="G12" s="1">
        <f t="shared" si="0"/>
        <v>212</v>
      </c>
      <c r="H12" s="1">
        <f t="shared" si="0"/>
        <v>1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135</v>
      </c>
      <c r="D16" s="5">
        <v>4</v>
      </c>
      <c r="E16" s="5">
        <v>64</v>
      </c>
      <c r="F16" s="3">
        <v>0</v>
      </c>
      <c r="G16" s="1">
        <v>97</v>
      </c>
      <c r="H16" s="1">
        <v>4</v>
      </c>
      <c r="I16" s="16" t="s">
        <v>86</v>
      </c>
      <c r="J16" s="18">
        <v>386</v>
      </c>
    </row>
    <row r="17" spans="2:10">
      <c r="B17" s="1" t="s">
        <v>89</v>
      </c>
      <c r="C17" s="1">
        <v>121</v>
      </c>
      <c r="D17" s="1"/>
      <c r="E17" s="1">
        <v>60</v>
      </c>
      <c r="F17" s="2"/>
      <c r="G17" s="1">
        <v>97</v>
      </c>
      <c r="H17" s="1"/>
      <c r="I17" s="25" t="s">
        <v>87</v>
      </c>
      <c r="J17" s="26">
        <v>265</v>
      </c>
    </row>
    <row r="18" spans="2:10">
      <c r="I18" s="22" t="s">
        <v>108</v>
      </c>
      <c r="J18" s="18">
        <v>190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199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24">
        <v>97</v>
      </c>
    </row>
    <row r="21" spans="2:10">
      <c r="B21" s="1" t="s">
        <v>75</v>
      </c>
      <c r="C21" s="1">
        <v>4</v>
      </c>
      <c r="D21" s="1">
        <v>1</v>
      </c>
      <c r="I21" s="27" t="s">
        <v>88</v>
      </c>
      <c r="J21" s="26">
        <v>207</v>
      </c>
    </row>
    <row r="22" spans="2:10">
      <c r="B22" s="1" t="s">
        <v>76</v>
      </c>
      <c r="C22" s="1">
        <v>10</v>
      </c>
      <c r="D22" s="1">
        <v>1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0</v>
      </c>
      <c r="I23" s="27" t="s">
        <v>90</v>
      </c>
      <c r="J23" s="26">
        <v>182</v>
      </c>
    </row>
    <row r="24" spans="2:10">
      <c r="I24" s="16" t="s">
        <v>91</v>
      </c>
      <c r="J24" s="18">
        <v>112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4</v>
      </c>
    </row>
    <row r="29" spans="2:10">
      <c r="B29" s="1" t="s">
        <v>5</v>
      </c>
      <c r="C29" s="1">
        <v>45</v>
      </c>
      <c r="D29" s="1">
        <v>1</v>
      </c>
      <c r="E29" s="1">
        <v>41</v>
      </c>
      <c r="F29" s="1">
        <v>1</v>
      </c>
      <c r="I29" s="23" t="s">
        <v>144</v>
      </c>
      <c r="J29" s="23">
        <v>0</v>
      </c>
    </row>
    <row r="30" spans="2:10">
      <c r="B30" s="1" t="s">
        <v>7</v>
      </c>
      <c r="C30" s="1">
        <v>23</v>
      </c>
      <c r="D30" s="1">
        <v>0</v>
      </c>
      <c r="E30" s="1">
        <v>1</v>
      </c>
      <c r="F30" s="1">
        <v>0</v>
      </c>
      <c r="G30" t="s">
        <v>155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68</v>
      </c>
      <c r="D31" s="1">
        <f>D29+D30</f>
        <v>1</v>
      </c>
      <c r="E31" s="1">
        <f>E29+E30</f>
        <v>42</v>
      </c>
      <c r="F31" s="1">
        <f>F29+F30</f>
        <v>1</v>
      </c>
    </row>
    <row r="32" spans="2:10">
      <c r="I32" t="s">
        <v>156</v>
      </c>
    </row>
    <row r="33" spans="2:10">
      <c r="I33" s="30" t="s">
        <v>114</v>
      </c>
      <c r="J33" s="30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31" t="s">
        <v>157</v>
      </c>
      <c r="J34" s="32">
        <v>50</v>
      </c>
    </row>
    <row r="35" spans="2:10">
      <c r="B35" s="1" t="s">
        <v>5</v>
      </c>
      <c r="C35" s="1">
        <v>67</v>
      </c>
      <c r="D35" s="1">
        <v>0</v>
      </c>
      <c r="E35" s="1">
        <v>54</v>
      </c>
      <c r="F35" s="1">
        <v>0</v>
      </c>
      <c r="I35" s="16" t="s">
        <v>116</v>
      </c>
      <c r="J35" s="24">
        <v>13.8</v>
      </c>
    </row>
    <row r="36" spans="2:10">
      <c r="B36" s="1" t="s">
        <v>7</v>
      </c>
      <c r="C36" s="1">
        <v>33</v>
      </c>
      <c r="D36" s="1">
        <v>1</v>
      </c>
      <c r="E36" s="1">
        <v>15</v>
      </c>
      <c r="F36" s="1">
        <v>2</v>
      </c>
      <c r="I36" s="25" t="s">
        <v>158</v>
      </c>
      <c r="J36" s="26"/>
    </row>
    <row r="37" spans="2:10">
      <c r="B37" s="1" t="s">
        <v>8</v>
      </c>
      <c r="C37" s="1">
        <f>C35+C36</f>
        <v>100</v>
      </c>
      <c r="D37" s="1">
        <f>D35+D36</f>
        <v>1</v>
      </c>
      <c r="E37" s="1">
        <f>E35+E36</f>
        <v>69</v>
      </c>
      <c r="F37" s="1">
        <f>F35+F36</f>
        <v>2</v>
      </c>
      <c r="I37" s="25" t="s">
        <v>118</v>
      </c>
      <c r="J37" s="28">
        <v>319</v>
      </c>
    </row>
    <row r="38" spans="2:10">
      <c r="I38" s="25" t="s">
        <v>119</v>
      </c>
      <c r="J38" s="28">
        <v>83</v>
      </c>
    </row>
    <row r="39" spans="2:10">
      <c r="I39" s="22" t="s">
        <v>159</v>
      </c>
      <c r="J39" s="18"/>
    </row>
    <row r="40" spans="2:10">
      <c r="C40" s="1" t="s">
        <v>14</v>
      </c>
      <c r="D40" s="1"/>
      <c r="E40" s="1"/>
      <c r="I40" s="16" t="s">
        <v>121</v>
      </c>
      <c r="J40" s="24">
        <v>21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4">
        <v>1</v>
      </c>
    </row>
    <row r="42" spans="2:10">
      <c r="C42" s="1" t="s">
        <v>37</v>
      </c>
      <c r="D42" s="1">
        <v>190</v>
      </c>
      <c r="E42" s="1">
        <v>0</v>
      </c>
      <c r="I42" s="16" t="s">
        <v>123</v>
      </c>
      <c r="J42" s="24">
        <v>370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24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24">
        <v>6</v>
      </c>
    </row>
    <row r="45" spans="2:10">
      <c r="C45" s="1" t="s">
        <v>19</v>
      </c>
      <c r="D45" s="1">
        <v>0</v>
      </c>
      <c r="E45" s="1">
        <v>0</v>
      </c>
      <c r="I45" s="27" t="s">
        <v>160</v>
      </c>
      <c r="J45" s="26"/>
    </row>
    <row r="46" spans="2:10">
      <c r="C46" s="1" t="s">
        <v>20</v>
      </c>
      <c r="D46" s="1">
        <v>319</v>
      </c>
      <c r="E46" s="1">
        <v>4</v>
      </c>
      <c r="I46" s="25" t="s">
        <v>127</v>
      </c>
      <c r="J46" s="28">
        <v>5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8">
        <v>383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8">
        <v>12</v>
      </c>
    </row>
    <row r="49" spans="2:10">
      <c r="C49" s="1" t="s">
        <v>59</v>
      </c>
      <c r="D49" s="1">
        <v>9</v>
      </c>
      <c r="E49" s="1">
        <v>2</v>
      </c>
      <c r="I49" s="16" t="s">
        <v>161</v>
      </c>
      <c r="J49" s="24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24">
        <v>377</v>
      </c>
    </row>
    <row r="51" spans="2:10">
      <c r="C51" s="1" t="s">
        <v>69</v>
      </c>
      <c r="D51" s="1">
        <v>7</v>
      </c>
      <c r="E51" s="1">
        <v>0</v>
      </c>
      <c r="I51" s="16" t="s">
        <v>132</v>
      </c>
      <c r="J51" s="24">
        <v>10</v>
      </c>
    </row>
    <row r="52" spans="2:10">
      <c r="C52" s="1" t="s">
        <v>113</v>
      </c>
      <c r="D52" s="1">
        <v>2</v>
      </c>
      <c r="E52" s="1">
        <v>0</v>
      </c>
      <c r="I52" s="27" t="s">
        <v>162</v>
      </c>
      <c r="J52" s="26"/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8">
        <v>5</v>
      </c>
    </row>
    <row r="54" spans="2:10">
      <c r="C54" s="1" t="s">
        <v>8</v>
      </c>
      <c r="D54" s="1">
        <f>SUM(D42,D43,D44,D45,D46,D47,D48,D49,D50,D51,D52,D53)</f>
        <v>598</v>
      </c>
      <c r="E54" s="1">
        <f>E42+E43+E44+E45+E46+E47+E48+E49+E50+E51+E52+E53</f>
        <v>6</v>
      </c>
      <c r="I54" s="25" t="s">
        <v>135</v>
      </c>
      <c r="J54" s="28">
        <v>3</v>
      </c>
    </row>
    <row r="55" spans="2:10">
      <c r="I55" s="25" t="s">
        <v>136</v>
      </c>
      <c r="J55" s="28">
        <v>45</v>
      </c>
    </row>
    <row r="56" spans="2:10">
      <c r="I56" s="25" t="s">
        <v>137</v>
      </c>
      <c r="J56" s="28">
        <v>155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8">
        <v>43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8">
        <v>21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8">
        <v>8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30" spans="2:4">
      <c r="B130" s="9" t="s">
        <v>70</v>
      </c>
      <c r="C130" s="9" t="s">
        <v>32</v>
      </c>
      <c r="D130" s="9" t="s">
        <v>33</v>
      </c>
    </row>
    <row r="131" spans="2:4">
      <c r="B131" s="13">
        <v>42737</v>
      </c>
      <c r="C131">
        <v>1</v>
      </c>
      <c r="D131">
        <v>1</v>
      </c>
    </row>
    <row r="132" spans="2:4">
      <c r="B132" s="13">
        <v>42744</v>
      </c>
      <c r="C132">
        <v>2</v>
      </c>
      <c r="D132">
        <v>10</v>
      </c>
    </row>
    <row r="133" spans="2:4">
      <c r="B133" s="13">
        <v>42751</v>
      </c>
      <c r="C133">
        <v>3</v>
      </c>
      <c r="D133">
        <v>20</v>
      </c>
    </row>
    <row r="134" spans="2:4">
      <c r="B134" s="13">
        <v>42758</v>
      </c>
      <c r="C134">
        <v>4</v>
      </c>
      <c r="D134">
        <v>31</v>
      </c>
    </row>
    <row r="135" spans="2:4">
      <c r="B135" s="13">
        <v>42765</v>
      </c>
      <c r="C135">
        <v>5</v>
      </c>
      <c r="D135">
        <v>43</v>
      </c>
    </row>
    <row r="136" spans="2:4">
      <c r="B136" s="13">
        <v>42772</v>
      </c>
      <c r="C136">
        <v>6</v>
      </c>
      <c r="D136">
        <v>56</v>
      </c>
    </row>
    <row r="137" spans="2:4">
      <c r="B137" s="13">
        <v>42779</v>
      </c>
      <c r="C137">
        <v>7</v>
      </c>
      <c r="D137">
        <v>63</v>
      </c>
    </row>
    <row r="138" spans="2:4">
      <c r="B138" s="13">
        <v>42786</v>
      </c>
      <c r="C138">
        <v>8</v>
      </c>
      <c r="D138">
        <v>70</v>
      </c>
    </row>
    <row r="139" spans="2:4">
      <c r="B139" s="13">
        <v>42793</v>
      </c>
      <c r="C139">
        <v>9</v>
      </c>
      <c r="D139">
        <v>84</v>
      </c>
    </row>
    <row r="140" spans="2:4">
      <c r="B140" s="13">
        <v>42800</v>
      </c>
      <c r="C140">
        <v>10</v>
      </c>
      <c r="D140">
        <v>100</v>
      </c>
    </row>
    <row r="141" spans="2:4">
      <c r="B141" s="13">
        <v>42807</v>
      </c>
      <c r="C141">
        <v>11</v>
      </c>
      <c r="D141">
        <v>114</v>
      </c>
    </row>
    <row r="142" spans="2:4">
      <c r="B142" s="13">
        <v>42814</v>
      </c>
      <c r="C142">
        <v>12</v>
      </c>
      <c r="D142">
        <v>131</v>
      </c>
    </row>
    <row r="143" spans="2:4">
      <c r="B143" s="13">
        <v>42821</v>
      </c>
      <c r="C143">
        <v>13</v>
      </c>
      <c r="D143">
        <v>145</v>
      </c>
    </row>
    <row r="144" spans="2:4">
      <c r="B144" s="13">
        <v>42828</v>
      </c>
      <c r="C144">
        <v>14</v>
      </c>
      <c r="D144">
        <v>154</v>
      </c>
    </row>
    <row r="145" spans="2:4">
      <c r="B145" s="13">
        <v>42835</v>
      </c>
      <c r="C145">
        <v>15</v>
      </c>
      <c r="D145">
        <v>166</v>
      </c>
    </row>
    <row r="146" spans="2:4">
      <c r="B146" s="13">
        <v>42842</v>
      </c>
      <c r="C146">
        <v>16</v>
      </c>
      <c r="D146">
        <v>185</v>
      </c>
    </row>
    <row r="147" spans="2:4">
      <c r="B147" s="13">
        <v>42849</v>
      </c>
      <c r="C147">
        <v>17</v>
      </c>
      <c r="D147">
        <v>189</v>
      </c>
    </row>
    <row r="148" spans="2:4">
      <c r="B148" s="13">
        <v>42856</v>
      </c>
      <c r="C148">
        <v>18</v>
      </c>
      <c r="D148">
        <v>199</v>
      </c>
    </row>
    <row r="149" spans="2:4">
      <c r="B149" s="13">
        <v>42863</v>
      </c>
      <c r="C149">
        <v>19</v>
      </c>
      <c r="D149">
        <v>217</v>
      </c>
    </row>
    <row r="150" spans="2:4">
      <c r="B150" s="13">
        <v>42870</v>
      </c>
      <c r="C150">
        <v>20</v>
      </c>
      <c r="D150">
        <v>233</v>
      </c>
    </row>
    <row r="151" spans="2:4">
      <c r="B151" s="13">
        <v>42877</v>
      </c>
      <c r="C151">
        <v>21</v>
      </c>
      <c r="D151">
        <v>239</v>
      </c>
    </row>
    <row r="152" spans="2:4">
      <c r="B152" s="13">
        <v>42884</v>
      </c>
      <c r="C152">
        <v>22</v>
      </c>
      <c r="D152">
        <v>244</v>
      </c>
    </row>
    <row r="153" spans="2:4">
      <c r="B153" s="13">
        <v>42891</v>
      </c>
      <c r="C153">
        <v>23</v>
      </c>
      <c r="D153">
        <v>260</v>
      </c>
    </row>
    <row r="154" spans="2:4">
      <c r="B154" s="13">
        <v>42898</v>
      </c>
      <c r="C154">
        <v>24</v>
      </c>
      <c r="D154">
        <v>276</v>
      </c>
    </row>
    <row r="155" spans="2:4">
      <c r="B155" s="13">
        <v>42905</v>
      </c>
      <c r="C155">
        <v>25</v>
      </c>
      <c r="D155">
        <v>286</v>
      </c>
    </row>
    <row r="156" spans="2:4">
      <c r="B156" s="13">
        <v>42912</v>
      </c>
      <c r="C156">
        <v>26</v>
      </c>
      <c r="D156">
        <v>299</v>
      </c>
    </row>
    <row r="157" spans="2:4">
      <c r="B157" s="13">
        <v>42919</v>
      </c>
      <c r="C157">
        <v>27</v>
      </c>
      <c r="D157">
        <v>303</v>
      </c>
    </row>
    <row r="158" spans="2:4">
      <c r="B158" s="13">
        <v>42926</v>
      </c>
      <c r="C158">
        <v>28</v>
      </c>
      <c r="D158">
        <v>316</v>
      </c>
    </row>
    <row r="159" spans="2:4">
      <c r="B159" s="13">
        <v>42933</v>
      </c>
      <c r="C159">
        <v>29</v>
      </c>
      <c r="D159">
        <v>322</v>
      </c>
    </row>
    <row r="160" spans="2:4">
      <c r="B160" s="13">
        <v>42940</v>
      </c>
      <c r="C160">
        <v>30</v>
      </c>
      <c r="D160">
        <v>330</v>
      </c>
    </row>
    <row r="161" spans="2:4">
      <c r="B161" s="13">
        <v>42947</v>
      </c>
      <c r="C161">
        <v>31</v>
      </c>
      <c r="D161">
        <v>335</v>
      </c>
    </row>
    <row r="162" spans="2:4">
      <c r="B162" s="13">
        <v>42954</v>
      </c>
      <c r="C162">
        <v>32</v>
      </c>
      <c r="D162">
        <v>348</v>
      </c>
    </row>
    <row r="163" spans="2:4">
      <c r="B163" s="13">
        <v>42961</v>
      </c>
      <c r="C163">
        <v>33</v>
      </c>
      <c r="D163">
        <v>367</v>
      </c>
    </row>
    <row r="164" spans="2:4">
      <c r="B164" s="13">
        <v>42968</v>
      </c>
      <c r="C164">
        <v>34</v>
      </c>
      <c r="D164">
        <v>392</v>
      </c>
    </row>
    <row r="165" spans="2:4">
      <c r="B165" s="13">
        <v>42975</v>
      </c>
      <c r="C165">
        <v>35</v>
      </c>
      <c r="D165">
        <v>402</v>
      </c>
    </row>
    <row r="166" spans="2:4">
      <c r="B166" s="13">
        <v>42982</v>
      </c>
      <c r="C166">
        <v>36</v>
      </c>
      <c r="D166">
        <v>410</v>
      </c>
    </row>
    <row r="167" spans="2:4">
      <c r="B167" s="13">
        <v>42989</v>
      </c>
      <c r="C167">
        <v>37</v>
      </c>
      <c r="D167">
        <v>415</v>
      </c>
    </row>
    <row r="168" spans="2:4">
      <c r="B168" s="13">
        <v>42996</v>
      </c>
      <c r="C168">
        <v>38</v>
      </c>
      <c r="D168">
        <v>438</v>
      </c>
    </row>
    <row r="169" spans="2:4">
      <c r="B169" s="13">
        <v>43003</v>
      </c>
      <c r="C169">
        <v>39</v>
      </c>
      <c r="D169">
        <v>460</v>
      </c>
    </row>
    <row r="170" spans="2:4">
      <c r="B170" s="13">
        <v>43010</v>
      </c>
      <c r="C170">
        <v>40</v>
      </c>
      <c r="D170">
        <v>478</v>
      </c>
    </row>
    <row r="171" spans="2:4">
      <c r="B171" s="13">
        <v>43017</v>
      </c>
      <c r="C171">
        <v>41</v>
      </c>
      <c r="D171">
        <v>486</v>
      </c>
    </row>
    <row r="172" spans="2:4">
      <c r="B172" s="13">
        <v>43024</v>
      </c>
      <c r="C172">
        <v>42</v>
      </c>
      <c r="D172">
        <v>497</v>
      </c>
    </row>
    <row r="173" spans="2:4">
      <c r="B173" s="13">
        <v>43031</v>
      </c>
      <c r="C173">
        <v>43</v>
      </c>
      <c r="D173">
        <v>501</v>
      </c>
    </row>
    <row r="174" spans="2:4">
      <c r="B174" s="13">
        <v>43038</v>
      </c>
      <c r="C174">
        <v>44</v>
      </c>
      <c r="D174">
        <v>506</v>
      </c>
    </row>
    <row r="175" spans="2:4">
      <c r="B175" s="13">
        <v>43045</v>
      </c>
      <c r="C175">
        <v>45</v>
      </c>
      <c r="D175">
        <v>514</v>
      </c>
    </row>
    <row r="176" spans="2:4">
      <c r="B176" s="13">
        <v>43052</v>
      </c>
      <c r="C176">
        <v>46</v>
      </c>
      <c r="D176">
        <v>521</v>
      </c>
    </row>
    <row r="177" spans="1:4">
      <c r="B177" s="13">
        <v>43059</v>
      </c>
      <c r="C177">
        <v>47</v>
      </c>
      <c r="D177">
        <v>531</v>
      </c>
    </row>
    <row r="178" spans="1:4">
      <c r="B178" s="13">
        <v>43066</v>
      </c>
      <c r="C178">
        <v>48</v>
      </c>
      <c r="D178">
        <v>534</v>
      </c>
    </row>
    <row r="179" spans="1:4">
      <c r="B179" s="13">
        <v>43073</v>
      </c>
      <c r="C179">
        <v>49</v>
      </c>
      <c r="D179">
        <v>541</v>
      </c>
    </row>
    <row r="180" spans="1:4">
      <c r="B180" s="13">
        <v>43080</v>
      </c>
      <c r="C180">
        <v>50</v>
      </c>
      <c r="D180">
        <v>546</v>
      </c>
    </row>
    <row r="181" spans="1:4">
      <c r="B181" s="13">
        <v>43087</v>
      </c>
      <c r="C181">
        <v>51</v>
      </c>
      <c r="D181">
        <v>549</v>
      </c>
    </row>
    <row r="182" spans="1:4">
      <c r="B182" s="13">
        <v>43101</v>
      </c>
      <c r="C182">
        <v>52</v>
      </c>
      <c r="D182">
        <v>553</v>
      </c>
    </row>
    <row r="183" spans="1:4">
      <c r="B183" s="13">
        <v>43108</v>
      </c>
      <c r="C183">
        <v>53</v>
      </c>
      <c r="D183">
        <v>566</v>
      </c>
    </row>
    <row r="184" spans="1:4">
      <c r="B184" s="13">
        <v>43115</v>
      </c>
      <c r="C184">
        <v>54</v>
      </c>
      <c r="D184">
        <v>568</v>
      </c>
    </row>
    <row r="185" spans="1:4">
      <c r="B185" s="13">
        <v>43122</v>
      </c>
      <c r="C185">
        <v>55</v>
      </c>
      <c r="D185">
        <v>575</v>
      </c>
    </row>
    <row r="186" spans="1:4">
      <c r="A186" t="s">
        <v>109</v>
      </c>
      <c r="B186" s="13">
        <v>43129</v>
      </c>
      <c r="C186">
        <v>56</v>
      </c>
      <c r="D186">
        <v>574</v>
      </c>
    </row>
    <row r="187" spans="1:4">
      <c r="B187" s="13">
        <v>43136</v>
      </c>
      <c r="C187">
        <v>57</v>
      </c>
      <c r="D187">
        <v>578</v>
      </c>
    </row>
    <row r="188" spans="1:4">
      <c r="B188" s="13">
        <v>43143</v>
      </c>
      <c r="C188">
        <v>58</v>
      </c>
      <c r="D188">
        <v>584</v>
      </c>
    </row>
    <row r="189" spans="1:4">
      <c r="B189" s="13">
        <v>43150</v>
      </c>
      <c r="C189">
        <v>59</v>
      </c>
      <c r="D189">
        <v>587</v>
      </c>
    </row>
    <row r="190" spans="1:4">
      <c r="B190" s="13">
        <v>43157</v>
      </c>
      <c r="C190">
        <v>60</v>
      </c>
      <c r="D190">
        <v>592</v>
      </c>
    </row>
    <row r="191" spans="1:4">
      <c r="B191" s="13">
        <v>43164</v>
      </c>
      <c r="C191">
        <v>61</v>
      </c>
      <c r="D191">
        <v>595</v>
      </c>
    </row>
    <row r="192" spans="1:4">
      <c r="B192" s="13">
        <v>43171</v>
      </c>
      <c r="C192">
        <v>62</v>
      </c>
      <c r="D192">
        <v>601</v>
      </c>
    </row>
    <row r="193" spans="2:8">
      <c r="B193" s="13">
        <v>43178</v>
      </c>
      <c r="C193">
        <v>63</v>
      </c>
      <c r="D193">
        <v>610</v>
      </c>
    </row>
    <row r="194" spans="2:8">
      <c r="B194" s="13">
        <v>43185</v>
      </c>
      <c r="C194">
        <v>64</v>
      </c>
      <c r="D194">
        <v>612</v>
      </c>
    </row>
    <row r="195" spans="2:8">
      <c r="B195" s="13">
        <v>43192</v>
      </c>
      <c r="C195">
        <v>65</v>
      </c>
      <c r="D195">
        <v>620</v>
      </c>
    </row>
    <row r="196" spans="2:8">
      <c r="B196" s="13">
        <v>43199</v>
      </c>
      <c r="C196">
        <v>66</v>
      </c>
      <c r="D196">
        <v>625</v>
      </c>
    </row>
    <row r="197" spans="2:8">
      <c r="B197" s="13">
        <v>43206</v>
      </c>
      <c r="C197">
        <v>67</v>
      </c>
      <c r="D197">
        <v>627</v>
      </c>
    </row>
    <row r="198" spans="2:8">
      <c r="B198" s="13">
        <v>43213</v>
      </c>
      <c r="C198">
        <v>68</v>
      </c>
      <c r="D198">
        <v>632</v>
      </c>
    </row>
    <row r="199" spans="2:8">
      <c r="B199" s="13">
        <v>43220</v>
      </c>
      <c r="C199">
        <v>69</v>
      </c>
      <c r="D199">
        <v>634</v>
      </c>
    </row>
    <row r="200" spans="2:8">
      <c r="B200" s="13">
        <v>43227</v>
      </c>
      <c r="C200">
        <v>70</v>
      </c>
      <c r="D200">
        <v>638</v>
      </c>
    </row>
    <row r="201" spans="2:8">
      <c r="B201" s="13">
        <v>43234</v>
      </c>
      <c r="C201">
        <v>71</v>
      </c>
      <c r="D201">
        <v>644</v>
      </c>
    </row>
    <row r="202" spans="2:8">
      <c r="B202" s="13"/>
    </row>
    <row r="203" spans="2:8">
      <c r="C203" s="10" t="s">
        <v>60</v>
      </c>
      <c r="D203" s="10"/>
      <c r="E203" s="10"/>
      <c r="F203" s="10"/>
      <c r="G203" s="10"/>
      <c r="H203" s="10"/>
    </row>
    <row r="204" spans="2:8">
      <c r="C204" s="11">
        <f>2/2</f>
        <v>1</v>
      </c>
      <c r="D204" t="s">
        <v>52</v>
      </c>
    </row>
    <row r="205" spans="2:8">
      <c r="C205" s="11">
        <f>1/6</f>
        <v>0.16666666666666666</v>
      </c>
      <c r="D205" t="s">
        <v>53</v>
      </c>
    </row>
    <row r="206" spans="2:8">
      <c r="C206" s="11">
        <f>0/16</f>
        <v>0</v>
      </c>
      <c r="D206" t="s">
        <v>54</v>
      </c>
    </row>
    <row r="207" spans="2:8">
      <c r="C207" s="11">
        <f>0/12</f>
        <v>0</v>
      </c>
      <c r="D207" t="s">
        <v>56</v>
      </c>
    </row>
    <row r="208" spans="2:8">
      <c r="C208" s="11">
        <f>3/16</f>
        <v>0.1875</v>
      </c>
      <c r="D208" t="s">
        <v>58</v>
      </c>
    </row>
    <row r="210" spans="3:4">
      <c r="C210" s="10" t="s">
        <v>102</v>
      </c>
    </row>
    <row r="211" spans="3:4">
      <c r="C211" s="11">
        <f>2/6</f>
        <v>0.33333333333333331</v>
      </c>
      <c r="D211" t="s">
        <v>52</v>
      </c>
    </row>
    <row r="212" spans="3:4">
      <c r="C212" s="11">
        <f>1/6</f>
        <v>0.16666666666666666</v>
      </c>
      <c r="D212" t="s">
        <v>53</v>
      </c>
    </row>
    <row r="213" spans="3:4">
      <c r="C213" s="11">
        <f>0/6</f>
        <v>0</v>
      </c>
      <c r="D213" t="s">
        <v>54</v>
      </c>
    </row>
    <row r="214" spans="3:4">
      <c r="C214" s="11">
        <f>0/6</f>
        <v>0</v>
      </c>
      <c r="D214" t="s">
        <v>56</v>
      </c>
    </row>
    <row r="215" spans="3:4">
      <c r="C215" s="11">
        <f>1/6</f>
        <v>0.16666666666666666</v>
      </c>
      <c r="D215" t="s">
        <v>58</v>
      </c>
    </row>
    <row r="216" spans="3:4">
      <c r="C216" s="11">
        <f>2/6</f>
        <v>0.33333333333333331</v>
      </c>
      <c r="D216" t="s">
        <v>67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J220"/>
  <sheetViews>
    <sheetView workbookViewId="0">
      <selection activeCell="C216" sqref="C216"/>
    </sheetView>
  </sheetViews>
  <sheetFormatPr defaultRowHeight="15"/>
  <cols>
    <col min="2" max="2" width="17.42578125" customWidth="1"/>
    <col min="3" max="3" width="23.5703125" customWidth="1"/>
    <col min="5" max="5" width="22.5703125" customWidth="1"/>
    <col min="7" max="7" width="15.28515625" customWidth="1"/>
    <col min="9" max="9" width="50.7109375" customWidth="1"/>
    <col min="10" max="10" width="10.8554687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615</v>
      </c>
      <c r="D3" s="1">
        <v>6</v>
      </c>
      <c r="E3" s="1">
        <v>46</v>
      </c>
      <c r="F3" s="1">
        <v>2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v>604</v>
      </c>
      <c r="D6" s="1">
        <v>6</v>
      </c>
      <c r="E6" s="1">
        <v>46</v>
      </c>
      <c r="F6" s="1">
        <v>2</v>
      </c>
      <c r="G6" s="1">
        <v>0</v>
      </c>
      <c r="H6" s="1">
        <v>0</v>
      </c>
      <c r="I6" s="1">
        <v>40</v>
      </c>
      <c r="J6" s="1"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1" t="s">
        <v>1</v>
      </c>
    </row>
    <row r="10" spans="2:10">
      <c r="B10" s="1" t="s">
        <v>5</v>
      </c>
      <c r="C10" s="1">
        <v>392</v>
      </c>
      <c r="D10" s="1">
        <v>6</v>
      </c>
      <c r="E10" s="1">
        <v>270</v>
      </c>
      <c r="F10" s="2">
        <v>0</v>
      </c>
      <c r="G10" s="1">
        <v>191</v>
      </c>
      <c r="H10" s="1">
        <v>1</v>
      </c>
    </row>
    <row r="11" spans="2:10">
      <c r="B11" s="1" t="s">
        <v>31</v>
      </c>
      <c r="C11" s="1">
        <v>32</v>
      </c>
      <c r="D11" s="1">
        <v>0</v>
      </c>
      <c r="E11" s="1">
        <v>154</v>
      </c>
      <c r="F11" s="2">
        <v>1</v>
      </c>
      <c r="G11" s="1">
        <v>22</v>
      </c>
      <c r="H11" s="1">
        <v>0</v>
      </c>
    </row>
    <row r="12" spans="2:10">
      <c r="B12" s="1" t="s">
        <v>8</v>
      </c>
      <c r="C12" s="1">
        <v>424</v>
      </c>
      <c r="D12" s="1">
        <v>6</v>
      </c>
      <c r="E12" s="1">
        <v>424</v>
      </c>
      <c r="F12" s="2">
        <v>1</v>
      </c>
      <c r="G12" s="1">
        <v>213</v>
      </c>
      <c r="H12" s="1">
        <v>1</v>
      </c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1" t="s">
        <v>1</v>
      </c>
      <c r="I15" s="21" t="s">
        <v>6</v>
      </c>
      <c r="J15" s="17" t="s">
        <v>85</v>
      </c>
    </row>
    <row r="16" spans="2:10">
      <c r="B16" s="5" t="s">
        <v>8</v>
      </c>
      <c r="C16" s="5">
        <v>138</v>
      </c>
      <c r="D16" s="5">
        <v>3</v>
      </c>
      <c r="E16" s="5">
        <v>64</v>
      </c>
      <c r="F16" s="3">
        <v>0</v>
      </c>
      <c r="G16" s="1">
        <v>100</v>
      </c>
      <c r="H16" s="1">
        <v>3</v>
      </c>
      <c r="I16" s="16" t="s">
        <v>86</v>
      </c>
      <c r="J16" s="18">
        <v>392</v>
      </c>
    </row>
    <row r="17" spans="2:10">
      <c r="B17" s="1" t="s">
        <v>89</v>
      </c>
      <c r="C17" s="1">
        <v>122</v>
      </c>
      <c r="D17" s="1"/>
      <c r="E17" s="1">
        <v>60</v>
      </c>
      <c r="F17" s="2"/>
      <c r="G17" s="1">
        <v>100</v>
      </c>
      <c r="H17" s="1"/>
      <c r="I17" s="25" t="s">
        <v>87</v>
      </c>
      <c r="J17" s="26">
        <v>270</v>
      </c>
    </row>
    <row r="18" spans="2:10">
      <c r="I18" s="22" t="s">
        <v>108</v>
      </c>
      <c r="J18" s="18">
        <v>191</v>
      </c>
    </row>
    <row r="19" spans="2:10">
      <c r="B19" s="1"/>
      <c r="C19" s="1" t="s">
        <v>73</v>
      </c>
      <c r="D19" s="1" t="s">
        <v>1</v>
      </c>
      <c r="I19" s="27" t="s">
        <v>10</v>
      </c>
      <c r="J19" s="26">
        <v>202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24">
        <v>100</v>
      </c>
    </row>
    <row r="21" spans="2:10">
      <c r="B21" s="1" t="s">
        <v>75</v>
      </c>
      <c r="C21" s="1">
        <v>5</v>
      </c>
      <c r="D21" s="1">
        <v>1</v>
      </c>
      <c r="I21" s="27" t="s">
        <v>88</v>
      </c>
      <c r="J21" s="26">
        <v>210</v>
      </c>
    </row>
    <row r="22" spans="2:10">
      <c r="B22" s="1" t="s">
        <v>76</v>
      </c>
      <c r="C22" s="1">
        <v>10</v>
      </c>
      <c r="D22" s="1">
        <v>0</v>
      </c>
      <c r="I22" s="22" t="s">
        <v>93</v>
      </c>
      <c r="J22" s="18">
        <v>6</v>
      </c>
    </row>
    <row r="23" spans="2:10">
      <c r="B23" s="1" t="s">
        <v>77</v>
      </c>
      <c r="C23" s="1">
        <v>5</v>
      </c>
      <c r="D23" s="1">
        <v>0</v>
      </c>
      <c r="I23" s="27" t="s">
        <v>90</v>
      </c>
      <c r="J23" s="26">
        <v>183</v>
      </c>
    </row>
    <row r="24" spans="2:10">
      <c r="I24" s="16" t="s">
        <v>91</v>
      </c>
      <c r="J24" s="18">
        <v>113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7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22"/>
    </row>
    <row r="27" spans="2:10">
      <c r="I27" s="16" t="s">
        <v>142</v>
      </c>
      <c r="J27" s="22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23" t="s">
        <v>143</v>
      </c>
      <c r="J28" s="29">
        <v>4</v>
      </c>
    </row>
    <row r="29" spans="2:10">
      <c r="B29" s="1" t="s">
        <v>5</v>
      </c>
      <c r="C29" s="1">
        <v>45</v>
      </c>
      <c r="D29" s="1">
        <v>0</v>
      </c>
      <c r="E29" s="1">
        <v>42</v>
      </c>
      <c r="F29" s="1">
        <v>1</v>
      </c>
      <c r="I29" s="23" t="s">
        <v>144</v>
      </c>
      <c r="J29" s="23">
        <v>0</v>
      </c>
    </row>
    <row r="30" spans="2:10">
      <c r="B30" s="1" t="s">
        <v>7</v>
      </c>
      <c r="C30" s="1">
        <v>24</v>
      </c>
      <c r="D30" s="1">
        <v>0</v>
      </c>
      <c r="E30" s="1">
        <v>1</v>
      </c>
      <c r="F30" s="1">
        <v>0</v>
      </c>
      <c r="G30" t="s">
        <v>155</v>
      </c>
      <c r="I30" s="16" t="s">
        <v>145</v>
      </c>
      <c r="J30" s="16">
        <v>1</v>
      </c>
    </row>
    <row r="31" spans="2:10">
      <c r="B31" s="1" t="s">
        <v>8</v>
      </c>
      <c r="C31" s="1">
        <v>69</v>
      </c>
      <c r="D31" s="1">
        <v>0</v>
      </c>
      <c r="E31" s="1">
        <v>43</v>
      </c>
      <c r="F31" s="1">
        <v>1</v>
      </c>
    </row>
    <row r="32" spans="2:10">
      <c r="I32" t="s">
        <v>156</v>
      </c>
    </row>
    <row r="33" spans="2:10">
      <c r="I33" s="30" t="s">
        <v>114</v>
      </c>
      <c r="J33" s="30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31" t="s">
        <v>157</v>
      </c>
      <c r="J34" s="32">
        <v>50</v>
      </c>
    </row>
    <row r="35" spans="2:10">
      <c r="B35" s="1" t="s">
        <v>5</v>
      </c>
      <c r="C35" s="1">
        <v>68</v>
      </c>
      <c r="D35" s="1">
        <v>1</v>
      </c>
      <c r="E35" s="1">
        <v>55</v>
      </c>
      <c r="F35" s="1">
        <v>1</v>
      </c>
      <c r="I35" s="16" t="s">
        <v>116</v>
      </c>
      <c r="J35" s="24">
        <v>13.8</v>
      </c>
    </row>
    <row r="36" spans="2:10">
      <c r="B36" s="1" t="s">
        <v>7</v>
      </c>
      <c r="C36" s="1">
        <v>33</v>
      </c>
      <c r="D36" s="1">
        <v>1</v>
      </c>
      <c r="E36" s="1">
        <v>15</v>
      </c>
      <c r="F36" s="1">
        <v>2</v>
      </c>
      <c r="I36" s="25" t="s">
        <v>158</v>
      </c>
      <c r="J36" s="26"/>
    </row>
    <row r="37" spans="2:10">
      <c r="B37" s="1" t="s">
        <v>8</v>
      </c>
      <c r="C37" s="1">
        <v>101</v>
      </c>
      <c r="D37" s="1">
        <v>2</v>
      </c>
      <c r="E37" s="1">
        <v>70</v>
      </c>
      <c r="F37" s="1">
        <v>3</v>
      </c>
      <c r="I37" s="25" t="s">
        <v>118</v>
      </c>
      <c r="J37" s="28">
        <v>319</v>
      </c>
    </row>
    <row r="38" spans="2:10">
      <c r="I38" s="25" t="s">
        <v>119</v>
      </c>
      <c r="J38" s="28">
        <v>83</v>
      </c>
    </row>
    <row r="39" spans="2:10">
      <c r="I39" s="22" t="s">
        <v>159</v>
      </c>
      <c r="J39" s="18"/>
    </row>
    <row r="40" spans="2:10">
      <c r="C40" s="1" t="s">
        <v>14</v>
      </c>
      <c r="D40" s="1"/>
      <c r="E40" s="1"/>
      <c r="I40" s="16" t="s">
        <v>121</v>
      </c>
      <c r="J40" s="24">
        <v>21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4">
        <v>1</v>
      </c>
    </row>
    <row r="42" spans="2:10">
      <c r="C42" s="1" t="s">
        <v>37</v>
      </c>
      <c r="D42" s="1">
        <v>190</v>
      </c>
      <c r="E42" s="1">
        <v>0</v>
      </c>
      <c r="I42" s="16" t="s">
        <v>123</v>
      </c>
      <c r="J42" s="24">
        <v>370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24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24">
        <v>6</v>
      </c>
    </row>
    <row r="45" spans="2:10">
      <c r="C45" s="1" t="s">
        <v>19</v>
      </c>
      <c r="D45" s="1">
        <v>0</v>
      </c>
      <c r="E45" s="1">
        <v>0</v>
      </c>
      <c r="I45" s="27" t="s">
        <v>160</v>
      </c>
      <c r="J45" s="26"/>
    </row>
    <row r="46" spans="2:10">
      <c r="C46" s="1" t="s">
        <v>20</v>
      </c>
      <c r="D46" s="1">
        <v>324</v>
      </c>
      <c r="E46" s="1">
        <v>5</v>
      </c>
      <c r="I46" s="25" t="s">
        <v>127</v>
      </c>
      <c r="J46" s="28">
        <v>5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8">
        <v>383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8">
        <v>12</v>
      </c>
    </row>
    <row r="49" spans="2:10">
      <c r="C49" s="1" t="s">
        <v>59</v>
      </c>
      <c r="D49" s="1">
        <v>10</v>
      </c>
      <c r="E49" s="1">
        <v>1</v>
      </c>
      <c r="I49" s="16" t="s">
        <v>161</v>
      </c>
      <c r="J49" s="24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24">
        <v>377</v>
      </c>
    </row>
    <row r="51" spans="2:10">
      <c r="C51" s="1" t="s">
        <v>69</v>
      </c>
      <c r="D51" s="1">
        <v>7</v>
      </c>
      <c r="E51" s="1">
        <v>0</v>
      </c>
      <c r="I51" s="16" t="s">
        <v>132</v>
      </c>
      <c r="J51" s="24">
        <v>10</v>
      </c>
    </row>
    <row r="52" spans="2:10">
      <c r="C52" s="1" t="s">
        <v>113</v>
      </c>
      <c r="D52" s="1">
        <v>2</v>
      </c>
      <c r="E52" s="1">
        <v>0</v>
      </c>
      <c r="I52" s="27" t="s">
        <v>162</v>
      </c>
      <c r="J52" s="26"/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8">
        <v>5</v>
      </c>
    </row>
    <row r="54" spans="2:10">
      <c r="C54" s="1" t="s">
        <v>8</v>
      </c>
      <c r="D54" s="1">
        <v>604</v>
      </c>
      <c r="E54" s="1">
        <v>6</v>
      </c>
      <c r="I54" s="25" t="s">
        <v>135</v>
      </c>
      <c r="J54" s="28">
        <v>3</v>
      </c>
    </row>
    <row r="55" spans="2:10">
      <c r="I55" s="25" t="s">
        <v>136</v>
      </c>
      <c r="J55" s="28">
        <v>45</v>
      </c>
    </row>
    <row r="56" spans="2:10">
      <c r="I56" s="25" t="s">
        <v>137</v>
      </c>
      <c r="J56" s="28">
        <v>155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8">
        <v>43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8">
        <v>21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8">
        <v>8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29" spans="2:4">
      <c r="B129" s="13">
        <v>43241</v>
      </c>
      <c r="C129">
        <v>72</v>
      </c>
      <c r="D129">
        <v>8</v>
      </c>
    </row>
    <row r="130" spans="2:4">
      <c r="B130" s="13"/>
    </row>
    <row r="132" spans="2:4">
      <c r="B132" s="9" t="s">
        <v>70</v>
      </c>
      <c r="C132" s="9" t="s">
        <v>32</v>
      </c>
      <c r="D132" s="9" t="s">
        <v>33</v>
      </c>
    </row>
    <row r="133" spans="2:4">
      <c r="B133" s="13">
        <v>42737</v>
      </c>
      <c r="C133">
        <v>1</v>
      </c>
      <c r="D133">
        <v>1</v>
      </c>
    </row>
    <row r="134" spans="2:4">
      <c r="B134" s="13">
        <v>42744</v>
      </c>
      <c r="C134">
        <v>2</v>
      </c>
      <c r="D134">
        <v>10</v>
      </c>
    </row>
    <row r="135" spans="2:4">
      <c r="B135" s="13">
        <v>42751</v>
      </c>
      <c r="C135">
        <v>3</v>
      </c>
      <c r="D135">
        <v>20</v>
      </c>
    </row>
    <row r="136" spans="2:4">
      <c r="B136" s="13">
        <v>42758</v>
      </c>
      <c r="C136">
        <v>4</v>
      </c>
      <c r="D136">
        <v>31</v>
      </c>
    </row>
    <row r="137" spans="2:4">
      <c r="B137" s="13">
        <v>42765</v>
      </c>
      <c r="C137">
        <v>5</v>
      </c>
      <c r="D137">
        <v>43</v>
      </c>
    </row>
    <row r="138" spans="2:4">
      <c r="B138" s="13">
        <v>42772</v>
      </c>
      <c r="C138">
        <v>6</v>
      </c>
      <c r="D138">
        <v>56</v>
      </c>
    </row>
    <row r="139" spans="2:4">
      <c r="B139" s="13">
        <v>42779</v>
      </c>
      <c r="C139">
        <v>7</v>
      </c>
      <c r="D139">
        <v>63</v>
      </c>
    </row>
    <row r="140" spans="2:4">
      <c r="B140" s="13">
        <v>42786</v>
      </c>
      <c r="C140">
        <v>8</v>
      </c>
      <c r="D140">
        <v>70</v>
      </c>
    </row>
    <row r="141" spans="2:4">
      <c r="B141" s="13">
        <v>42793</v>
      </c>
      <c r="C141">
        <v>9</v>
      </c>
      <c r="D141">
        <v>84</v>
      </c>
    </row>
    <row r="142" spans="2:4">
      <c r="B142" s="13">
        <v>42800</v>
      </c>
      <c r="C142">
        <v>10</v>
      </c>
      <c r="D142">
        <v>100</v>
      </c>
    </row>
    <row r="143" spans="2:4">
      <c r="B143" s="13">
        <v>42807</v>
      </c>
      <c r="C143">
        <v>11</v>
      </c>
      <c r="D143">
        <v>114</v>
      </c>
    </row>
    <row r="144" spans="2:4">
      <c r="B144" s="13">
        <v>42814</v>
      </c>
      <c r="C144">
        <v>12</v>
      </c>
      <c r="D144">
        <v>131</v>
      </c>
    </row>
    <row r="145" spans="2:4">
      <c r="B145" s="13">
        <v>42821</v>
      </c>
      <c r="C145">
        <v>13</v>
      </c>
      <c r="D145">
        <v>145</v>
      </c>
    </row>
    <row r="146" spans="2:4">
      <c r="B146" s="13">
        <v>42828</v>
      </c>
      <c r="C146">
        <v>14</v>
      </c>
      <c r="D146">
        <v>154</v>
      </c>
    </row>
    <row r="147" spans="2:4">
      <c r="B147" s="13">
        <v>42835</v>
      </c>
      <c r="C147">
        <v>15</v>
      </c>
      <c r="D147">
        <v>166</v>
      </c>
    </row>
    <row r="148" spans="2:4">
      <c r="B148" s="13">
        <v>42842</v>
      </c>
      <c r="C148">
        <v>16</v>
      </c>
      <c r="D148">
        <v>185</v>
      </c>
    </row>
    <row r="149" spans="2:4">
      <c r="B149" s="13">
        <v>42849</v>
      </c>
      <c r="C149">
        <v>17</v>
      </c>
      <c r="D149">
        <v>189</v>
      </c>
    </row>
    <row r="150" spans="2:4">
      <c r="B150" s="13">
        <v>42856</v>
      </c>
      <c r="C150">
        <v>18</v>
      </c>
      <c r="D150">
        <v>199</v>
      </c>
    </row>
    <row r="151" spans="2:4">
      <c r="B151" s="13">
        <v>42863</v>
      </c>
      <c r="C151">
        <v>19</v>
      </c>
      <c r="D151">
        <v>217</v>
      </c>
    </row>
    <row r="152" spans="2:4">
      <c r="B152" s="13">
        <v>42870</v>
      </c>
      <c r="C152">
        <v>20</v>
      </c>
      <c r="D152">
        <v>233</v>
      </c>
    </row>
    <row r="153" spans="2:4">
      <c r="B153" s="13">
        <v>42877</v>
      </c>
      <c r="C153">
        <v>21</v>
      </c>
      <c r="D153">
        <v>239</v>
      </c>
    </row>
    <row r="154" spans="2:4">
      <c r="B154" s="13">
        <v>42884</v>
      </c>
      <c r="C154">
        <v>22</v>
      </c>
      <c r="D154">
        <v>244</v>
      </c>
    </row>
    <row r="155" spans="2:4">
      <c r="B155" s="13">
        <v>42891</v>
      </c>
      <c r="C155">
        <v>23</v>
      </c>
      <c r="D155">
        <v>260</v>
      </c>
    </row>
    <row r="156" spans="2:4">
      <c r="B156" s="13">
        <v>42898</v>
      </c>
      <c r="C156">
        <v>24</v>
      </c>
      <c r="D156">
        <v>276</v>
      </c>
    </row>
    <row r="157" spans="2:4">
      <c r="B157" s="13">
        <v>42905</v>
      </c>
      <c r="C157">
        <v>25</v>
      </c>
      <c r="D157">
        <v>286</v>
      </c>
    </row>
    <row r="158" spans="2:4">
      <c r="B158" s="13">
        <v>42912</v>
      </c>
      <c r="C158">
        <v>26</v>
      </c>
      <c r="D158">
        <v>299</v>
      </c>
    </row>
    <row r="159" spans="2:4">
      <c r="B159" s="13">
        <v>42919</v>
      </c>
      <c r="C159">
        <v>27</v>
      </c>
      <c r="D159">
        <v>303</v>
      </c>
    </row>
    <row r="160" spans="2:4">
      <c r="B160" s="13">
        <v>42926</v>
      </c>
      <c r="C160">
        <v>28</v>
      </c>
      <c r="D160">
        <v>316</v>
      </c>
    </row>
    <row r="161" spans="2:4">
      <c r="B161" s="13">
        <v>42933</v>
      </c>
      <c r="C161">
        <v>29</v>
      </c>
      <c r="D161">
        <v>322</v>
      </c>
    </row>
    <row r="162" spans="2:4">
      <c r="B162" s="13">
        <v>42940</v>
      </c>
      <c r="C162">
        <v>30</v>
      </c>
      <c r="D162">
        <v>330</v>
      </c>
    </row>
    <row r="163" spans="2:4">
      <c r="B163" s="13">
        <v>42947</v>
      </c>
      <c r="C163">
        <v>31</v>
      </c>
      <c r="D163">
        <v>335</v>
      </c>
    </row>
    <row r="164" spans="2:4">
      <c r="B164" s="13">
        <v>42954</v>
      </c>
      <c r="C164">
        <v>32</v>
      </c>
      <c r="D164">
        <v>348</v>
      </c>
    </row>
    <row r="165" spans="2:4">
      <c r="B165" s="13">
        <v>42961</v>
      </c>
      <c r="C165">
        <v>33</v>
      </c>
      <c r="D165">
        <v>367</v>
      </c>
    </row>
    <row r="166" spans="2:4">
      <c r="B166" s="13">
        <v>42968</v>
      </c>
      <c r="C166">
        <v>34</v>
      </c>
      <c r="D166">
        <v>392</v>
      </c>
    </row>
    <row r="167" spans="2:4">
      <c r="B167" s="13">
        <v>42975</v>
      </c>
      <c r="C167">
        <v>35</v>
      </c>
      <c r="D167">
        <v>402</v>
      </c>
    </row>
    <row r="168" spans="2:4">
      <c r="B168" s="13">
        <v>42982</v>
      </c>
      <c r="C168">
        <v>36</v>
      </c>
      <c r="D168">
        <v>410</v>
      </c>
    </row>
    <row r="169" spans="2:4">
      <c r="B169" s="13">
        <v>42989</v>
      </c>
      <c r="C169">
        <v>37</v>
      </c>
      <c r="D169">
        <v>415</v>
      </c>
    </row>
    <row r="170" spans="2:4">
      <c r="B170" s="13">
        <v>42996</v>
      </c>
      <c r="C170">
        <v>38</v>
      </c>
      <c r="D170">
        <v>438</v>
      </c>
    </row>
    <row r="171" spans="2:4">
      <c r="B171" s="13">
        <v>43003</v>
      </c>
      <c r="C171">
        <v>39</v>
      </c>
      <c r="D171">
        <v>460</v>
      </c>
    </row>
    <row r="172" spans="2:4">
      <c r="B172" s="13">
        <v>43010</v>
      </c>
      <c r="C172">
        <v>40</v>
      </c>
      <c r="D172">
        <v>478</v>
      </c>
    </row>
    <row r="173" spans="2:4">
      <c r="B173" s="13">
        <v>43017</v>
      </c>
      <c r="C173">
        <v>41</v>
      </c>
      <c r="D173">
        <v>486</v>
      </c>
    </row>
    <row r="174" spans="2:4">
      <c r="B174" s="13">
        <v>43024</v>
      </c>
      <c r="C174">
        <v>42</v>
      </c>
      <c r="D174">
        <v>497</v>
      </c>
    </row>
    <row r="175" spans="2:4">
      <c r="B175" s="13">
        <v>43031</v>
      </c>
      <c r="C175">
        <v>43</v>
      </c>
      <c r="D175">
        <v>501</v>
      </c>
    </row>
    <row r="176" spans="2:4">
      <c r="B176" s="13">
        <v>43038</v>
      </c>
      <c r="C176">
        <v>44</v>
      </c>
      <c r="D176">
        <v>506</v>
      </c>
    </row>
    <row r="177" spans="1:4">
      <c r="B177" s="13">
        <v>43045</v>
      </c>
      <c r="C177">
        <v>45</v>
      </c>
      <c r="D177">
        <v>514</v>
      </c>
    </row>
    <row r="178" spans="1:4">
      <c r="B178" s="13">
        <v>43052</v>
      </c>
      <c r="C178">
        <v>46</v>
      </c>
      <c r="D178">
        <v>521</v>
      </c>
    </row>
    <row r="179" spans="1:4">
      <c r="B179" s="13">
        <v>43059</v>
      </c>
      <c r="C179">
        <v>47</v>
      </c>
      <c r="D179">
        <v>531</v>
      </c>
    </row>
    <row r="180" spans="1:4">
      <c r="B180" s="13">
        <v>43066</v>
      </c>
      <c r="C180">
        <v>48</v>
      </c>
      <c r="D180">
        <v>534</v>
      </c>
    </row>
    <row r="181" spans="1:4">
      <c r="B181" s="13">
        <v>43073</v>
      </c>
      <c r="C181">
        <v>49</v>
      </c>
      <c r="D181">
        <v>541</v>
      </c>
    </row>
    <row r="182" spans="1:4">
      <c r="B182" s="13">
        <v>43080</v>
      </c>
      <c r="C182">
        <v>50</v>
      </c>
      <c r="D182">
        <v>546</v>
      </c>
    </row>
    <row r="183" spans="1:4">
      <c r="B183" s="13">
        <v>43087</v>
      </c>
      <c r="C183">
        <v>51</v>
      </c>
      <c r="D183">
        <v>549</v>
      </c>
    </row>
    <row r="184" spans="1:4">
      <c r="B184" s="13">
        <v>43101</v>
      </c>
      <c r="C184">
        <v>52</v>
      </c>
      <c r="D184">
        <v>553</v>
      </c>
    </row>
    <row r="185" spans="1:4">
      <c r="B185" s="13">
        <v>43108</v>
      </c>
      <c r="C185">
        <v>53</v>
      </c>
      <c r="D185">
        <v>566</v>
      </c>
    </row>
    <row r="186" spans="1:4">
      <c r="B186" s="13">
        <v>43115</v>
      </c>
      <c r="C186">
        <v>54</v>
      </c>
      <c r="D186">
        <v>568</v>
      </c>
    </row>
    <row r="187" spans="1:4">
      <c r="B187" s="13">
        <v>43122</v>
      </c>
      <c r="C187">
        <v>55</v>
      </c>
      <c r="D187">
        <v>575</v>
      </c>
    </row>
    <row r="188" spans="1:4">
      <c r="A188" t="s">
        <v>109</v>
      </c>
      <c r="B188" s="13">
        <v>43129</v>
      </c>
      <c r="C188">
        <v>56</v>
      </c>
      <c r="D188">
        <v>574</v>
      </c>
    </row>
    <row r="189" spans="1:4">
      <c r="B189" s="13">
        <v>43136</v>
      </c>
      <c r="C189">
        <v>57</v>
      </c>
      <c r="D189">
        <v>578</v>
      </c>
    </row>
    <row r="190" spans="1:4">
      <c r="B190" s="13">
        <v>43143</v>
      </c>
      <c r="C190">
        <v>58</v>
      </c>
      <c r="D190">
        <v>584</v>
      </c>
    </row>
    <row r="191" spans="1:4">
      <c r="B191" s="13">
        <v>43150</v>
      </c>
      <c r="C191">
        <v>59</v>
      </c>
      <c r="D191">
        <v>587</v>
      </c>
    </row>
    <row r="192" spans="1:4">
      <c r="B192" s="13">
        <v>43157</v>
      </c>
      <c r="C192">
        <v>60</v>
      </c>
      <c r="D192">
        <v>592</v>
      </c>
    </row>
    <row r="193" spans="2:8">
      <c r="B193" s="13">
        <v>43164</v>
      </c>
      <c r="C193">
        <v>61</v>
      </c>
      <c r="D193">
        <v>595</v>
      </c>
    </row>
    <row r="194" spans="2:8">
      <c r="B194" s="13">
        <v>43171</v>
      </c>
      <c r="C194">
        <v>62</v>
      </c>
      <c r="D194">
        <v>601</v>
      </c>
    </row>
    <row r="195" spans="2:8">
      <c r="B195" s="13">
        <v>43178</v>
      </c>
      <c r="C195">
        <v>63</v>
      </c>
      <c r="D195">
        <v>610</v>
      </c>
    </row>
    <row r="196" spans="2:8">
      <c r="B196" s="13">
        <v>43185</v>
      </c>
      <c r="C196">
        <v>64</v>
      </c>
      <c r="D196">
        <v>612</v>
      </c>
    </row>
    <row r="197" spans="2:8">
      <c r="B197" s="13">
        <v>43192</v>
      </c>
      <c r="C197">
        <v>65</v>
      </c>
      <c r="D197">
        <v>620</v>
      </c>
    </row>
    <row r="198" spans="2:8">
      <c r="B198" s="13">
        <v>43199</v>
      </c>
      <c r="C198">
        <v>66</v>
      </c>
      <c r="D198">
        <v>625</v>
      </c>
    </row>
    <row r="199" spans="2:8">
      <c r="B199" s="13">
        <v>43206</v>
      </c>
      <c r="C199">
        <v>67</v>
      </c>
      <c r="D199">
        <v>627</v>
      </c>
    </row>
    <row r="200" spans="2:8">
      <c r="B200" s="13">
        <v>43213</v>
      </c>
      <c r="C200">
        <v>68</v>
      </c>
      <c r="D200">
        <v>632</v>
      </c>
    </row>
    <row r="201" spans="2:8">
      <c r="B201" s="13">
        <v>43220</v>
      </c>
      <c r="C201">
        <v>69</v>
      </c>
      <c r="D201">
        <v>634</v>
      </c>
    </row>
    <row r="202" spans="2:8">
      <c r="B202" s="13">
        <v>43227</v>
      </c>
      <c r="C202">
        <v>70</v>
      </c>
      <c r="D202">
        <v>638</v>
      </c>
    </row>
    <row r="203" spans="2:8">
      <c r="B203" s="13">
        <v>43234</v>
      </c>
      <c r="C203">
        <v>71</v>
      </c>
      <c r="D203">
        <v>644</v>
      </c>
    </row>
    <row r="204" spans="2:8">
      <c r="B204" s="13">
        <v>43241</v>
      </c>
      <c r="C204">
        <v>72</v>
      </c>
      <c r="D204">
        <v>652</v>
      </c>
    </row>
    <row r="205" spans="2:8">
      <c r="B205" s="13"/>
    </row>
    <row r="206" spans="2:8">
      <c r="B206" s="13"/>
    </row>
    <row r="207" spans="2:8">
      <c r="C207" s="10" t="s">
        <v>60</v>
      </c>
      <c r="D207" s="10"/>
      <c r="E207" s="10"/>
      <c r="F207" s="10"/>
      <c r="G207" s="10"/>
      <c r="H207" s="10"/>
    </row>
    <row r="208" spans="2:8">
      <c r="C208" s="11">
        <v>0</v>
      </c>
      <c r="D208" t="s">
        <v>52</v>
      </c>
    </row>
    <row r="209" spans="3:4">
      <c r="C209" s="11">
        <v>0.28000000000000003</v>
      </c>
      <c r="D209" t="s">
        <v>53</v>
      </c>
    </row>
    <row r="210" spans="3:4">
      <c r="C210" s="11">
        <v>0</v>
      </c>
      <c r="D210" t="s">
        <v>54</v>
      </c>
    </row>
    <row r="211" spans="3:4">
      <c r="C211" s="11">
        <v>0.1429</v>
      </c>
      <c r="D211" t="s">
        <v>56</v>
      </c>
    </row>
    <row r="212" spans="3:4">
      <c r="C212" s="11">
        <v>0.25</v>
      </c>
      <c r="D212" t="s">
        <v>58</v>
      </c>
    </row>
    <row r="214" spans="3:4">
      <c r="C214" s="10" t="s">
        <v>102</v>
      </c>
    </row>
    <row r="215" spans="3:4">
      <c r="C215" s="11">
        <v>0</v>
      </c>
      <c r="D215" t="s">
        <v>52</v>
      </c>
    </row>
    <row r="216" spans="3:4">
      <c r="C216" s="11">
        <v>0.83330000000000004</v>
      </c>
      <c r="D216" t="s">
        <v>53</v>
      </c>
    </row>
    <row r="217" spans="3:4">
      <c r="C217" s="11">
        <v>0</v>
      </c>
      <c r="D217" t="s">
        <v>54</v>
      </c>
    </row>
    <row r="218" spans="3:4">
      <c r="C218" s="11">
        <v>0</v>
      </c>
      <c r="D218" t="s">
        <v>56</v>
      </c>
    </row>
    <row r="219" spans="3:4">
      <c r="C219" s="11">
        <v>0</v>
      </c>
      <c r="D219" t="s">
        <v>58</v>
      </c>
    </row>
    <row r="220" spans="3:4">
      <c r="C220" s="11">
        <v>0.16669999999999999</v>
      </c>
      <c r="D220" t="s">
        <v>67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J222"/>
  <sheetViews>
    <sheetView topLeftCell="A202" workbookViewId="0">
      <selection activeCell="C218" sqref="C218"/>
    </sheetView>
  </sheetViews>
  <sheetFormatPr defaultRowHeight="15"/>
  <cols>
    <col min="2" max="2" width="17.42578125" customWidth="1"/>
    <col min="3" max="3" width="23" customWidth="1"/>
    <col min="5" max="5" width="19.7109375" customWidth="1"/>
    <col min="7" max="7" width="15.42578125" customWidth="1"/>
    <col min="9" max="9" width="50.42578125" customWidth="1"/>
    <col min="10" max="10" width="8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618</v>
      </c>
      <c r="D3" s="1">
        <v>3</v>
      </c>
      <c r="E3" s="1">
        <v>46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11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 t="shared" ref="C6:J6" si="0">C3+C4-C5</f>
        <v>607</v>
      </c>
      <c r="D6" s="1">
        <f t="shared" si="0"/>
        <v>3</v>
      </c>
      <c r="E6" s="1">
        <f t="shared" si="0"/>
        <v>46</v>
      </c>
      <c r="F6" s="1">
        <f t="shared" si="0"/>
        <v>0</v>
      </c>
      <c r="G6" s="1">
        <f t="shared" si="0"/>
        <v>0</v>
      </c>
      <c r="H6" s="1">
        <f t="shared" si="0"/>
        <v>0</v>
      </c>
      <c r="I6" s="1">
        <f t="shared" si="0"/>
        <v>40</v>
      </c>
      <c r="J6" s="1">
        <f t="shared" si="0"/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2" t="s">
        <v>1</v>
      </c>
      <c r="I9" s="1" t="s">
        <v>164</v>
      </c>
      <c r="J9" s="1" t="s">
        <v>1</v>
      </c>
    </row>
    <row r="10" spans="2:10">
      <c r="B10" s="1" t="s">
        <v>5</v>
      </c>
      <c r="C10" s="1">
        <v>395</v>
      </c>
      <c r="D10" s="1">
        <v>3</v>
      </c>
      <c r="E10" s="1">
        <v>275</v>
      </c>
      <c r="F10" s="2">
        <v>5</v>
      </c>
      <c r="G10" s="1">
        <v>192</v>
      </c>
      <c r="H10" s="2">
        <v>1</v>
      </c>
      <c r="I10" s="1">
        <v>74</v>
      </c>
      <c r="J10" s="1"/>
    </row>
    <row r="11" spans="2:10">
      <c r="B11" s="1" t="s">
        <v>31</v>
      </c>
      <c r="C11" s="1">
        <v>32</v>
      </c>
      <c r="D11" s="1">
        <v>0</v>
      </c>
      <c r="E11" s="1">
        <v>152</v>
      </c>
      <c r="F11" s="2">
        <v>-2</v>
      </c>
      <c r="G11" s="1">
        <v>22</v>
      </c>
      <c r="H11" s="2">
        <v>0</v>
      </c>
      <c r="I11" s="1">
        <v>1</v>
      </c>
      <c r="J11" s="1"/>
    </row>
    <row r="12" spans="2:10">
      <c r="B12" s="1" t="s">
        <v>8</v>
      </c>
      <c r="C12" s="1">
        <f>C10+C11</f>
        <v>427</v>
      </c>
      <c r="D12" s="1">
        <f>D10+D11</f>
        <v>3</v>
      </c>
      <c r="E12" s="1">
        <f>E10+E11</f>
        <v>427</v>
      </c>
      <c r="F12" s="2">
        <f>F10+F11</f>
        <v>3</v>
      </c>
      <c r="G12" s="1">
        <f>G10+G11</f>
        <v>214</v>
      </c>
      <c r="H12" s="2">
        <v>1</v>
      </c>
      <c r="I12" s="1">
        <f>I10+I11</f>
        <v>75</v>
      </c>
      <c r="J12" s="1"/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2" t="s">
        <v>1</v>
      </c>
      <c r="I15" s="30" t="s">
        <v>6</v>
      </c>
      <c r="J15" s="33" t="s">
        <v>85</v>
      </c>
    </row>
    <row r="16" spans="2:10">
      <c r="B16" s="5" t="s">
        <v>8</v>
      </c>
      <c r="C16" s="5">
        <v>141</v>
      </c>
      <c r="D16" s="5">
        <v>3</v>
      </c>
      <c r="E16" s="5">
        <v>65</v>
      </c>
      <c r="F16" s="3">
        <v>1</v>
      </c>
      <c r="G16" s="1">
        <v>100</v>
      </c>
      <c r="H16" s="2">
        <v>0</v>
      </c>
      <c r="I16" s="16" t="s">
        <v>86</v>
      </c>
      <c r="J16" s="16">
        <v>395</v>
      </c>
    </row>
    <row r="17" spans="2:10">
      <c r="B17" s="1" t="s">
        <v>89</v>
      </c>
      <c r="C17" s="1">
        <v>122</v>
      </c>
      <c r="D17" s="1"/>
      <c r="E17" s="1">
        <v>61</v>
      </c>
      <c r="F17" s="2"/>
      <c r="G17" s="1">
        <v>100</v>
      </c>
      <c r="H17" s="2"/>
      <c r="I17" s="25" t="s">
        <v>87</v>
      </c>
      <c r="J17" s="25">
        <v>275</v>
      </c>
    </row>
    <row r="18" spans="2:10">
      <c r="I18" s="16" t="s">
        <v>108</v>
      </c>
      <c r="J18" s="16">
        <v>192</v>
      </c>
    </row>
    <row r="19" spans="2:10">
      <c r="B19" s="1"/>
      <c r="C19" s="1" t="s">
        <v>73</v>
      </c>
      <c r="D19" s="1" t="s">
        <v>1</v>
      </c>
      <c r="I19" s="25" t="s">
        <v>10</v>
      </c>
      <c r="J19" s="25">
        <v>202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16">
        <v>100</v>
      </c>
    </row>
    <row r="21" spans="2:10">
      <c r="B21" s="1" t="s">
        <v>75</v>
      </c>
      <c r="C21" s="1">
        <v>5</v>
      </c>
      <c r="D21" s="1">
        <v>0</v>
      </c>
      <c r="I21" s="25" t="s">
        <v>88</v>
      </c>
      <c r="J21" s="25">
        <v>210</v>
      </c>
    </row>
    <row r="22" spans="2:10">
      <c r="B22" s="1" t="s">
        <v>76</v>
      </c>
      <c r="C22" s="1">
        <v>10</v>
      </c>
      <c r="D22" s="1">
        <v>0</v>
      </c>
      <c r="I22" s="16" t="s">
        <v>93</v>
      </c>
      <c r="J22" s="16">
        <v>6</v>
      </c>
    </row>
    <row r="23" spans="2:10">
      <c r="B23" s="1" t="s">
        <v>77</v>
      </c>
      <c r="C23" s="1">
        <v>5</v>
      </c>
      <c r="D23" s="1">
        <v>0</v>
      </c>
      <c r="I23" s="25" t="s">
        <v>90</v>
      </c>
      <c r="J23" s="25">
        <v>184</v>
      </c>
    </row>
    <row r="24" spans="2:10">
      <c r="I24" s="16" t="s">
        <v>91</v>
      </c>
      <c r="J24" s="16">
        <v>113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5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16"/>
    </row>
    <row r="27" spans="2:10">
      <c r="I27" s="16" t="s">
        <v>142</v>
      </c>
      <c r="J27" s="16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16" t="s">
        <v>143</v>
      </c>
      <c r="J28" s="16">
        <v>4</v>
      </c>
    </row>
    <row r="29" spans="2:10">
      <c r="B29" s="1" t="s">
        <v>5</v>
      </c>
      <c r="C29" s="1">
        <v>43</v>
      </c>
      <c r="D29" s="1">
        <v>1</v>
      </c>
      <c r="E29" s="1">
        <v>42</v>
      </c>
      <c r="F29" s="1">
        <v>0</v>
      </c>
      <c r="I29" s="16" t="s">
        <v>144</v>
      </c>
      <c r="J29" s="16">
        <v>0</v>
      </c>
    </row>
    <row r="30" spans="2:10">
      <c r="B30" s="1" t="s">
        <v>7</v>
      </c>
      <c r="C30" s="1">
        <v>23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v>66</v>
      </c>
      <c r="D31" s="1">
        <v>0</v>
      </c>
      <c r="E31" s="1">
        <v>43</v>
      </c>
      <c r="F31" s="1">
        <v>1</v>
      </c>
    </row>
    <row r="32" spans="2:10">
      <c r="I32" t="s">
        <v>165</v>
      </c>
    </row>
    <row r="33" spans="2:10">
      <c r="I33" s="30" t="s">
        <v>114</v>
      </c>
      <c r="J33" s="33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16" t="s">
        <v>157</v>
      </c>
      <c r="J34" s="16">
        <v>49.6</v>
      </c>
    </row>
    <row r="35" spans="2:10">
      <c r="B35" s="1" t="s">
        <v>5</v>
      </c>
      <c r="C35" s="1">
        <v>70</v>
      </c>
      <c r="D35" s="1">
        <v>1</v>
      </c>
      <c r="E35" s="1">
        <v>52</v>
      </c>
      <c r="F35" s="1">
        <v>0</v>
      </c>
      <c r="I35" s="16" t="s">
        <v>116</v>
      </c>
      <c r="J35" s="16">
        <v>13.8</v>
      </c>
    </row>
    <row r="36" spans="2:10">
      <c r="B36" s="1" t="s">
        <v>7</v>
      </c>
      <c r="C36" s="1">
        <v>33</v>
      </c>
      <c r="D36" s="1">
        <v>2</v>
      </c>
      <c r="E36" s="1">
        <v>15</v>
      </c>
      <c r="F36" s="1">
        <v>0</v>
      </c>
      <c r="I36" s="25" t="s">
        <v>158</v>
      </c>
      <c r="J36" s="25"/>
    </row>
    <row r="37" spans="2:10">
      <c r="B37" s="1" t="s">
        <v>8</v>
      </c>
      <c r="C37" s="1">
        <f>C35+C36</f>
        <v>103</v>
      </c>
      <c r="D37" s="1">
        <f>D35+D36</f>
        <v>3</v>
      </c>
      <c r="E37" s="1">
        <f>E35+E36</f>
        <v>67</v>
      </c>
      <c r="F37" s="1">
        <f>F35+F36</f>
        <v>0</v>
      </c>
      <c r="I37" s="25" t="s">
        <v>118</v>
      </c>
      <c r="J37" s="25">
        <v>333</v>
      </c>
    </row>
    <row r="38" spans="2:10">
      <c r="I38" s="25" t="s">
        <v>119</v>
      </c>
      <c r="J38" s="25">
        <v>90</v>
      </c>
    </row>
    <row r="39" spans="2:10">
      <c r="I39" s="16" t="s">
        <v>159</v>
      </c>
      <c r="J39" s="16"/>
    </row>
    <row r="40" spans="2:10">
      <c r="C40" s="1" t="s">
        <v>14</v>
      </c>
      <c r="D40" s="1"/>
      <c r="E40" s="1"/>
      <c r="I40" s="16" t="s">
        <v>121</v>
      </c>
      <c r="J40" s="16">
        <v>22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16">
        <v>1</v>
      </c>
    </row>
    <row r="42" spans="2:10">
      <c r="C42" s="1" t="s">
        <v>37</v>
      </c>
      <c r="D42" s="1">
        <v>190</v>
      </c>
      <c r="E42" s="1">
        <v>0</v>
      </c>
      <c r="I42" s="16" t="s">
        <v>123</v>
      </c>
      <c r="J42" s="16">
        <v>389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16">
        <v>1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16">
        <v>6</v>
      </c>
    </row>
    <row r="45" spans="2:10">
      <c r="C45" s="1" t="s">
        <v>19</v>
      </c>
      <c r="D45" s="1">
        <v>0</v>
      </c>
      <c r="E45" s="1">
        <v>0</v>
      </c>
      <c r="I45" s="25" t="s">
        <v>160</v>
      </c>
      <c r="J45" s="25"/>
    </row>
    <row r="46" spans="2:10">
      <c r="C46" s="1" t="s">
        <v>20</v>
      </c>
      <c r="D46" s="1">
        <v>326</v>
      </c>
      <c r="E46" s="1">
        <v>2</v>
      </c>
      <c r="I46" s="25" t="s">
        <v>127</v>
      </c>
      <c r="J46" s="25">
        <v>5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5">
        <v>403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5">
        <v>13</v>
      </c>
    </row>
    <row r="49" spans="2:10">
      <c r="C49" s="1" t="s">
        <v>59</v>
      </c>
      <c r="D49" s="1">
        <v>10</v>
      </c>
      <c r="E49" s="1">
        <v>0</v>
      </c>
      <c r="I49" s="16" t="s">
        <v>161</v>
      </c>
      <c r="J49" s="16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16">
        <v>377</v>
      </c>
    </row>
    <row r="51" spans="2:10">
      <c r="C51" s="1" t="s">
        <v>69</v>
      </c>
      <c r="D51" s="1">
        <v>8</v>
      </c>
      <c r="E51" s="1">
        <v>1</v>
      </c>
      <c r="I51" s="16" t="s">
        <v>132</v>
      </c>
      <c r="J51" s="16">
        <v>10</v>
      </c>
    </row>
    <row r="52" spans="2:10">
      <c r="C52" s="1" t="s">
        <v>113</v>
      </c>
      <c r="D52" s="1">
        <v>2</v>
      </c>
      <c r="E52" s="1">
        <v>0</v>
      </c>
      <c r="I52" s="25" t="s">
        <v>162</v>
      </c>
      <c r="J52" s="25"/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5">
        <v>6</v>
      </c>
    </row>
    <row r="54" spans="2:10">
      <c r="C54" s="1" t="s">
        <v>8</v>
      </c>
      <c r="D54" s="1">
        <f>D42+D43+D44+D45+D46+D47+D48+D49+D50+D51+D52+D53</f>
        <v>607</v>
      </c>
      <c r="E54" s="1">
        <f>E42+E43+E44+E45+E46+E47+E48+E49+E50+E51+E52+E53</f>
        <v>3</v>
      </c>
      <c r="I54" s="25" t="s">
        <v>135</v>
      </c>
      <c r="J54" s="25">
        <v>4</v>
      </c>
    </row>
    <row r="55" spans="2:10">
      <c r="I55" s="25" t="s">
        <v>136</v>
      </c>
      <c r="J55" s="25">
        <v>47</v>
      </c>
    </row>
    <row r="56" spans="2:10">
      <c r="I56" s="25" t="s">
        <v>137</v>
      </c>
      <c r="J56" s="25">
        <v>164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5">
        <v>46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5">
        <v>23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5">
        <v>8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29" spans="2:5">
      <c r="B129" s="13">
        <v>43241</v>
      </c>
      <c r="C129">
        <v>72</v>
      </c>
      <c r="D129">
        <v>8</v>
      </c>
    </row>
    <row r="130" spans="2:5">
      <c r="B130" s="13">
        <v>43248</v>
      </c>
      <c r="C130">
        <v>73</v>
      </c>
      <c r="D130">
        <v>3</v>
      </c>
      <c r="E130" t="s">
        <v>166</v>
      </c>
    </row>
    <row r="131" spans="2:5">
      <c r="B131" s="13"/>
    </row>
    <row r="133" spans="2:5">
      <c r="B133" s="9" t="s">
        <v>70</v>
      </c>
      <c r="C133" s="9" t="s">
        <v>32</v>
      </c>
      <c r="D133" s="9" t="s">
        <v>33</v>
      </c>
    </row>
    <row r="134" spans="2:5">
      <c r="B134" s="13">
        <v>42737</v>
      </c>
      <c r="C134">
        <v>1</v>
      </c>
      <c r="D134">
        <v>1</v>
      </c>
    </row>
    <row r="135" spans="2:5">
      <c r="B135" s="13">
        <v>42744</v>
      </c>
      <c r="C135">
        <v>2</v>
      </c>
      <c r="D135">
        <v>10</v>
      </c>
    </row>
    <row r="136" spans="2:5">
      <c r="B136" s="13">
        <v>42751</v>
      </c>
      <c r="C136">
        <v>3</v>
      </c>
      <c r="D136">
        <v>20</v>
      </c>
    </row>
    <row r="137" spans="2:5">
      <c r="B137" s="13">
        <v>42758</v>
      </c>
      <c r="C137">
        <v>4</v>
      </c>
      <c r="D137">
        <v>31</v>
      </c>
    </row>
    <row r="138" spans="2:5">
      <c r="B138" s="13">
        <v>42765</v>
      </c>
      <c r="C138">
        <v>5</v>
      </c>
      <c r="D138">
        <v>43</v>
      </c>
    </row>
    <row r="139" spans="2:5">
      <c r="B139" s="13">
        <v>42772</v>
      </c>
      <c r="C139">
        <v>6</v>
      </c>
      <c r="D139">
        <v>56</v>
      </c>
    </row>
    <row r="140" spans="2:5">
      <c r="B140" s="13">
        <v>42779</v>
      </c>
      <c r="C140">
        <v>7</v>
      </c>
      <c r="D140">
        <v>63</v>
      </c>
    </row>
    <row r="141" spans="2:5">
      <c r="B141" s="13">
        <v>42786</v>
      </c>
      <c r="C141">
        <v>8</v>
      </c>
      <c r="D141">
        <v>70</v>
      </c>
    </row>
    <row r="142" spans="2:5">
      <c r="B142" s="13">
        <v>42793</v>
      </c>
      <c r="C142">
        <v>9</v>
      </c>
      <c r="D142">
        <v>84</v>
      </c>
    </row>
    <row r="143" spans="2:5">
      <c r="B143" s="13">
        <v>42800</v>
      </c>
      <c r="C143">
        <v>10</v>
      </c>
      <c r="D143">
        <v>100</v>
      </c>
    </row>
    <row r="144" spans="2:5">
      <c r="B144" s="13">
        <v>42807</v>
      </c>
      <c r="C144">
        <v>11</v>
      </c>
      <c r="D144">
        <v>114</v>
      </c>
    </row>
    <row r="145" spans="2:4">
      <c r="B145" s="13">
        <v>42814</v>
      </c>
      <c r="C145">
        <v>12</v>
      </c>
      <c r="D145">
        <v>131</v>
      </c>
    </row>
    <row r="146" spans="2:4">
      <c r="B146" s="13">
        <v>42821</v>
      </c>
      <c r="C146">
        <v>13</v>
      </c>
      <c r="D146">
        <v>145</v>
      </c>
    </row>
    <row r="147" spans="2:4">
      <c r="B147" s="13">
        <v>42828</v>
      </c>
      <c r="C147">
        <v>14</v>
      </c>
      <c r="D147">
        <v>154</v>
      </c>
    </row>
    <row r="148" spans="2:4">
      <c r="B148" s="13">
        <v>42835</v>
      </c>
      <c r="C148">
        <v>15</v>
      </c>
      <c r="D148">
        <v>166</v>
      </c>
    </row>
    <row r="149" spans="2:4">
      <c r="B149" s="13">
        <v>42842</v>
      </c>
      <c r="C149">
        <v>16</v>
      </c>
      <c r="D149">
        <v>185</v>
      </c>
    </row>
    <row r="150" spans="2:4">
      <c r="B150" s="13">
        <v>42849</v>
      </c>
      <c r="C150">
        <v>17</v>
      </c>
      <c r="D150">
        <v>189</v>
      </c>
    </row>
    <row r="151" spans="2:4">
      <c r="B151" s="13">
        <v>42856</v>
      </c>
      <c r="C151">
        <v>18</v>
      </c>
      <c r="D151">
        <v>199</v>
      </c>
    </row>
    <row r="152" spans="2:4">
      <c r="B152" s="13">
        <v>42863</v>
      </c>
      <c r="C152">
        <v>19</v>
      </c>
      <c r="D152">
        <v>217</v>
      </c>
    </row>
    <row r="153" spans="2:4">
      <c r="B153" s="13">
        <v>42870</v>
      </c>
      <c r="C153">
        <v>20</v>
      </c>
      <c r="D153">
        <v>233</v>
      </c>
    </row>
    <row r="154" spans="2:4">
      <c r="B154" s="13">
        <v>42877</v>
      </c>
      <c r="C154">
        <v>21</v>
      </c>
      <c r="D154">
        <v>239</v>
      </c>
    </row>
    <row r="155" spans="2:4">
      <c r="B155" s="13">
        <v>42884</v>
      </c>
      <c r="C155">
        <v>22</v>
      </c>
      <c r="D155">
        <v>244</v>
      </c>
    </row>
    <row r="156" spans="2:4">
      <c r="B156" s="13">
        <v>42891</v>
      </c>
      <c r="C156">
        <v>23</v>
      </c>
      <c r="D156">
        <v>260</v>
      </c>
    </row>
    <row r="157" spans="2:4">
      <c r="B157" s="13">
        <v>42898</v>
      </c>
      <c r="C157">
        <v>24</v>
      </c>
      <c r="D157">
        <v>276</v>
      </c>
    </row>
    <row r="158" spans="2:4">
      <c r="B158" s="13">
        <v>42905</v>
      </c>
      <c r="C158">
        <v>25</v>
      </c>
      <c r="D158">
        <v>286</v>
      </c>
    </row>
    <row r="159" spans="2:4">
      <c r="B159" s="13">
        <v>42912</v>
      </c>
      <c r="C159">
        <v>26</v>
      </c>
      <c r="D159">
        <v>299</v>
      </c>
    </row>
    <row r="160" spans="2:4">
      <c r="B160" s="13">
        <v>42919</v>
      </c>
      <c r="C160">
        <v>27</v>
      </c>
      <c r="D160">
        <v>303</v>
      </c>
    </row>
    <row r="161" spans="2:4">
      <c r="B161" s="13">
        <v>42926</v>
      </c>
      <c r="C161">
        <v>28</v>
      </c>
      <c r="D161">
        <v>316</v>
      </c>
    </row>
    <row r="162" spans="2:4">
      <c r="B162" s="13">
        <v>42933</v>
      </c>
      <c r="C162">
        <v>29</v>
      </c>
      <c r="D162">
        <v>322</v>
      </c>
    </row>
    <row r="163" spans="2:4">
      <c r="B163" s="13">
        <v>42940</v>
      </c>
      <c r="C163">
        <v>30</v>
      </c>
      <c r="D163">
        <v>330</v>
      </c>
    </row>
    <row r="164" spans="2:4">
      <c r="B164" s="13">
        <v>42947</v>
      </c>
      <c r="C164">
        <v>31</v>
      </c>
      <c r="D164">
        <v>335</v>
      </c>
    </row>
    <row r="165" spans="2:4">
      <c r="B165" s="13">
        <v>42954</v>
      </c>
      <c r="C165">
        <v>32</v>
      </c>
      <c r="D165">
        <v>348</v>
      </c>
    </row>
    <row r="166" spans="2:4">
      <c r="B166" s="13">
        <v>42961</v>
      </c>
      <c r="C166">
        <v>33</v>
      </c>
      <c r="D166">
        <v>367</v>
      </c>
    </row>
    <row r="167" spans="2:4">
      <c r="B167" s="13">
        <v>42968</v>
      </c>
      <c r="C167">
        <v>34</v>
      </c>
      <c r="D167">
        <v>392</v>
      </c>
    </row>
    <row r="168" spans="2:4">
      <c r="B168" s="13">
        <v>42975</v>
      </c>
      <c r="C168">
        <v>35</v>
      </c>
      <c r="D168">
        <v>402</v>
      </c>
    </row>
    <row r="169" spans="2:4">
      <c r="B169" s="13">
        <v>42982</v>
      </c>
      <c r="C169">
        <v>36</v>
      </c>
      <c r="D169">
        <v>410</v>
      </c>
    </row>
    <row r="170" spans="2:4">
      <c r="B170" s="13">
        <v>42989</v>
      </c>
      <c r="C170">
        <v>37</v>
      </c>
      <c r="D170">
        <v>415</v>
      </c>
    </row>
    <row r="171" spans="2:4">
      <c r="B171" s="13">
        <v>42996</v>
      </c>
      <c r="C171">
        <v>38</v>
      </c>
      <c r="D171">
        <v>438</v>
      </c>
    </row>
    <row r="172" spans="2:4">
      <c r="B172" s="13">
        <v>43003</v>
      </c>
      <c r="C172">
        <v>39</v>
      </c>
      <c r="D172">
        <v>460</v>
      </c>
    </row>
    <row r="173" spans="2:4">
      <c r="B173" s="13">
        <v>43010</v>
      </c>
      <c r="C173">
        <v>40</v>
      </c>
      <c r="D173">
        <v>478</v>
      </c>
    </row>
    <row r="174" spans="2:4">
      <c r="B174" s="13">
        <v>43017</v>
      </c>
      <c r="C174">
        <v>41</v>
      </c>
      <c r="D174">
        <v>486</v>
      </c>
    </row>
    <row r="175" spans="2:4">
      <c r="B175" s="13">
        <v>43024</v>
      </c>
      <c r="C175">
        <v>42</v>
      </c>
      <c r="D175">
        <v>497</v>
      </c>
    </row>
    <row r="176" spans="2:4">
      <c r="B176" s="13">
        <v>43031</v>
      </c>
      <c r="C176">
        <v>43</v>
      </c>
      <c r="D176">
        <v>501</v>
      </c>
    </row>
    <row r="177" spans="1:4">
      <c r="B177" s="13">
        <v>43038</v>
      </c>
      <c r="C177">
        <v>44</v>
      </c>
      <c r="D177">
        <v>506</v>
      </c>
    </row>
    <row r="178" spans="1:4">
      <c r="B178" s="13">
        <v>43045</v>
      </c>
      <c r="C178">
        <v>45</v>
      </c>
      <c r="D178">
        <v>514</v>
      </c>
    </row>
    <row r="179" spans="1:4">
      <c r="B179" s="13">
        <v>43052</v>
      </c>
      <c r="C179">
        <v>46</v>
      </c>
      <c r="D179">
        <v>521</v>
      </c>
    </row>
    <row r="180" spans="1:4">
      <c r="B180" s="13">
        <v>43059</v>
      </c>
      <c r="C180">
        <v>47</v>
      </c>
      <c r="D180">
        <v>531</v>
      </c>
    </row>
    <row r="181" spans="1:4">
      <c r="B181" s="13">
        <v>43066</v>
      </c>
      <c r="C181">
        <v>48</v>
      </c>
      <c r="D181">
        <v>534</v>
      </c>
    </row>
    <row r="182" spans="1:4">
      <c r="B182" s="13">
        <v>43073</v>
      </c>
      <c r="C182">
        <v>49</v>
      </c>
      <c r="D182">
        <v>541</v>
      </c>
    </row>
    <row r="183" spans="1:4">
      <c r="B183" s="13">
        <v>43080</v>
      </c>
      <c r="C183">
        <v>50</v>
      </c>
      <c r="D183">
        <v>546</v>
      </c>
    </row>
    <row r="184" spans="1:4">
      <c r="B184" s="13">
        <v>43087</v>
      </c>
      <c r="C184">
        <v>51</v>
      </c>
      <c r="D184">
        <v>549</v>
      </c>
    </row>
    <row r="185" spans="1:4">
      <c r="B185" s="13">
        <v>43101</v>
      </c>
      <c r="C185">
        <v>52</v>
      </c>
      <c r="D185">
        <v>553</v>
      </c>
    </row>
    <row r="186" spans="1:4">
      <c r="B186" s="13">
        <v>43108</v>
      </c>
      <c r="C186">
        <v>53</v>
      </c>
      <c r="D186">
        <v>566</v>
      </c>
    </row>
    <row r="187" spans="1:4">
      <c r="B187" s="13">
        <v>43115</v>
      </c>
      <c r="C187">
        <v>54</v>
      </c>
      <c r="D187">
        <v>568</v>
      </c>
    </row>
    <row r="188" spans="1:4">
      <c r="B188" s="13">
        <v>43122</v>
      </c>
      <c r="C188">
        <v>55</v>
      </c>
      <c r="D188">
        <v>575</v>
      </c>
    </row>
    <row r="189" spans="1:4">
      <c r="A189" t="s">
        <v>109</v>
      </c>
      <c r="B189" s="13">
        <v>43129</v>
      </c>
      <c r="C189">
        <v>56</v>
      </c>
      <c r="D189">
        <v>574</v>
      </c>
    </row>
    <row r="190" spans="1:4">
      <c r="B190" s="13">
        <v>43136</v>
      </c>
      <c r="C190">
        <v>57</v>
      </c>
      <c r="D190">
        <v>578</v>
      </c>
    </row>
    <row r="191" spans="1:4">
      <c r="B191" s="13">
        <v>43143</v>
      </c>
      <c r="C191">
        <v>58</v>
      </c>
      <c r="D191">
        <v>584</v>
      </c>
    </row>
    <row r="192" spans="1:4">
      <c r="B192" s="13">
        <v>43150</v>
      </c>
      <c r="C192">
        <v>59</v>
      </c>
      <c r="D192">
        <v>587</v>
      </c>
    </row>
    <row r="193" spans="2:4">
      <c r="B193" s="13">
        <v>43157</v>
      </c>
      <c r="C193">
        <v>60</v>
      </c>
      <c r="D193">
        <v>592</v>
      </c>
    </row>
    <row r="194" spans="2:4">
      <c r="B194" s="13">
        <v>43164</v>
      </c>
      <c r="C194">
        <v>61</v>
      </c>
      <c r="D194">
        <v>595</v>
      </c>
    </row>
    <row r="195" spans="2:4">
      <c r="B195" s="13">
        <v>43171</v>
      </c>
      <c r="C195">
        <v>62</v>
      </c>
      <c r="D195">
        <v>601</v>
      </c>
    </row>
    <row r="196" spans="2:4">
      <c r="B196" s="13">
        <v>43178</v>
      </c>
      <c r="C196">
        <v>63</v>
      </c>
      <c r="D196">
        <v>610</v>
      </c>
    </row>
    <row r="197" spans="2:4">
      <c r="B197" s="13">
        <v>43185</v>
      </c>
      <c r="C197">
        <v>64</v>
      </c>
      <c r="D197">
        <v>612</v>
      </c>
    </row>
    <row r="198" spans="2:4">
      <c r="B198" s="13">
        <v>43192</v>
      </c>
      <c r="C198">
        <v>65</v>
      </c>
      <c r="D198">
        <v>620</v>
      </c>
    </row>
    <row r="199" spans="2:4">
      <c r="B199" s="13">
        <v>43199</v>
      </c>
      <c r="C199">
        <v>66</v>
      </c>
      <c r="D199">
        <v>625</v>
      </c>
    </row>
    <row r="200" spans="2:4">
      <c r="B200" s="13">
        <v>43206</v>
      </c>
      <c r="C200">
        <v>67</v>
      </c>
      <c r="D200">
        <v>627</v>
      </c>
    </row>
    <row r="201" spans="2:4">
      <c r="B201" s="13">
        <v>43213</v>
      </c>
      <c r="C201">
        <v>68</v>
      </c>
      <c r="D201">
        <v>632</v>
      </c>
    </row>
    <row r="202" spans="2:4">
      <c r="B202" s="13">
        <v>43220</v>
      </c>
      <c r="C202">
        <v>69</v>
      </c>
      <c r="D202">
        <v>634</v>
      </c>
    </row>
    <row r="203" spans="2:4">
      <c r="B203" s="13">
        <v>43227</v>
      </c>
      <c r="C203">
        <v>70</v>
      </c>
      <c r="D203">
        <v>638</v>
      </c>
    </row>
    <row r="204" spans="2:4">
      <c r="B204" s="13">
        <v>43234</v>
      </c>
      <c r="C204">
        <v>71</v>
      </c>
      <c r="D204">
        <v>644</v>
      </c>
    </row>
    <row r="205" spans="2:4">
      <c r="B205" s="13">
        <v>43241</v>
      </c>
      <c r="C205">
        <v>72</v>
      </c>
      <c r="D205">
        <v>652</v>
      </c>
    </row>
    <row r="206" spans="2:4">
      <c r="B206" s="13">
        <v>43248</v>
      </c>
      <c r="C206">
        <v>73</v>
      </c>
      <c r="D206">
        <v>655</v>
      </c>
    </row>
    <row r="207" spans="2:4">
      <c r="B207" s="13"/>
    </row>
    <row r="208" spans="2:4">
      <c r="B208" s="13"/>
    </row>
    <row r="209" spans="3:8">
      <c r="C209" s="10" t="s">
        <v>60</v>
      </c>
      <c r="D209" s="10"/>
      <c r="E209" s="10"/>
      <c r="F209" s="10"/>
      <c r="G209" s="10"/>
      <c r="H209" s="10"/>
    </row>
    <row r="210" spans="3:8">
      <c r="C210" s="11" t="s">
        <v>167</v>
      </c>
      <c r="D210" t="s">
        <v>52</v>
      </c>
      <c r="E210" t="s">
        <v>153</v>
      </c>
    </row>
    <row r="211" spans="3:8">
      <c r="C211" s="11">
        <f>2/9</f>
        <v>0.22222222222222221</v>
      </c>
      <c r="D211" t="s">
        <v>53</v>
      </c>
    </row>
    <row r="212" spans="3:8">
      <c r="C212" s="11">
        <v>0</v>
      </c>
      <c r="D212" t="s">
        <v>54</v>
      </c>
    </row>
    <row r="213" spans="3:8">
      <c r="C213" s="11">
        <v>0</v>
      </c>
      <c r="D213" t="s">
        <v>56</v>
      </c>
    </row>
    <row r="214" spans="3:8">
      <c r="C214" s="11">
        <v>0</v>
      </c>
      <c r="D214" t="s">
        <v>58</v>
      </c>
    </row>
    <row r="216" spans="3:8">
      <c r="C216" s="10" t="s">
        <v>102</v>
      </c>
    </row>
    <row r="217" spans="3:8">
      <c r="C217" s="11" t="s">
        <v>167</v>
      </c>
      <c r="D217" t="s">
        <v>52</v>
      </c>
      <c r="E217" t="s">
        <v>153</v>
      </c>
    </row>
    <row r="218" spans="3:8">
      <c r="C218" s="11">
        <f>2/3</f>
        <v>0.66666666666666663</v>
      </c>
      <c r="D218" t="s">
        <v>53</v>
      </c>
    </row>
    <row r="219" spans="3:8">
      <c r="C219" s="11">
        <v>0</v>
      </c>
      <c r="D219" t="s">
        <v>54</v>
      </c>
    </row>
    <row r="220" spans="3:8">
      <c r="C220" s="11">
        <v>0</v>
      </c>
      <c r="D220" t="s">
        <v>56</v>
      </c>
    </row>
    <row r="221" spans="3:8">
      <c r="C221" s="11">
        <v>0</v>
      </c>
      <c r="D221" t="s">
        <v>58</v>
      </c>
    </row>
    <row r="222" spans="3:8">
      <c r="C222" s="11">
        <f>1/3</f>
        <v>0.33333333333333331</v>
      </c>
      <c r="D222" t="s">
        <v>67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J224"/>
  <sheetViews>
    <sheetView topLeftCell="A24" workbookViewId="0">
      <selection activeCell="G32" sqref="G32"/>
    </sheetView>
  </sheetViews>
  <sheetFormatPr defaultRowHeight="15"/>
  <cols>
    <col min="2" max="2" width="17.140625" customWidth="1"/>
    <col min="3" max="3" width="22.5703125" customWidth="1"/>
    <col min="5" max="5" width="22.28515625" customWidth="1"/>
    <col min="7" max="7" width="15.42578125" customWidth="1"/>
    <col min="9" max="9" width="49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623</v>
      </c>
      <c r="D3" s="1">
        <v>5</v>
      </c>
      <c r="E3" s="1">
        <v>46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12</v>
      </c>
      <c r="D5" s="1">
        <v>1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 t="shared" ref="C6:J6" si="0">C3+C4-C5</f>
        <v>611</v>
      </c>
      <c r="D6" s="1">
        <f t="shared" si="0"/>
        <v>4</v>
      </c>
      <c r="E6" s="1">
        <f t="shared" si="0"/>
        <v>46</v>
      </c>
      <c r="F6" s="1">
        <f t="shared" si="0"/>
        <v>0</v>
      </c>
      <c r="G6" s="1">
        <f t="shared" si="0"/>
        <v>0</v>
      </c>
      <c r="H6" s="1">
        <f t="shared" si="0"/>
        <v>0</v>
      </c>
      <c r="I6" s="1">
        <f t="shared" si="0"/>
        <v>40</v>
      </c>
      <c r="J6" s="1">
        <f t="shared" si="0"/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2" t="s">
        <v>1</v>
      </c>
      <c r="I9" s="1" t="s">
        <v>164</v>
      </c>
      <c r="J9" s="1" t="s">
        <v>1</v>
      </c>
    </row>
    <row r="10" spans="2:10">
      <c r="B10" s="1" t="s">
        <v>5</v>
      </c>
      <c r="C10" s="1">
        <v>397</v>
      </c>
      <c r="D10" s="1">
        <v>2</v>
      </c>
      <c r="E10" s="1">
        <v>282</v>
      </c>
      <c r="F10" s="2">
        <v>7</v>
      </c>
      <c r="G10" s="1">
        <v>192</v>
      </c>
      <c r="H10" s="2">
        <v>0</v>
      </c>
      <c r="I10" s="1">
        <v>76</v>
      </c>
      <c r="J10" s="1">
        <v>1</v>
      </c>
    </row>
    <row r="11" spans="2:10">
      <c r="B11" s="1" t="s">
        <v>31</v>
      </c>
      <c r="C11" s="1">
        <v>33</v>
      </c>
      <c r="D11" s="1">
        <v>1</v>
      </c>
      <c r="E11" s="1">
        <v>148</v>
      </c>
      <c r="F11" s="2">
        <v>-4</v>
      </c>
      <c r="G11" s="1">
        <v>22</v>
      </c>
      <c r="H11" s="2">
        <v>0</v>
      </c>
      <c r="I11" s="1">
        <v>0</v>
      </c>
      <c r="J11" s="1">
        <v>-1</v>
      </c>
    </row>
    <row r="12" spans="2:10">
      <c r="B12" s="1" t="s">
        <v>8</v>
      </c>
      <c r="C12" s="1">
        <f>C10+C11</f>
        <v>430</v>
      </c>
      <c r="D12" s="1">
        <f>D10+D11</f>
        <v>3</v>
      </c>
      <c r="E12" s="1">
        <f>E10+E11</f>
        <v>430</v>
      </c>
      <c r="F12" s="2">
        <f>F10+F11</f>
        <v>3</v>
      </c>
      <c r="G12" s="1">
        <f>G10+G11</f>
        <v>214</v>
      </c>
      <c r="H12" s="2">
        <v>0</v>
      </c>
      <c r="I12" s="1">
        <f>I10+I11</f>
        <v>76</v>
      </c>
      <c r="J12" s="1"/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2" t="s">
        <v>1</v>
      </c>
      <c r="I15" s="30" t="s">
        <v>6</v>
      </c>
      <c r="J15" s="33" t="s">
        <v>85</v>
      </c>
    </row>
    <row r="16" spans="2:10">
      <c r="B16" s="5" t="s">
        <v>8</v>
      </c>
      <c r="C16" s="5">
        <v>147</v>
      </c>
      <c r="D16" s="5">
        <v>6</v>
      </c>
      <c r="E16" s="5">
        <v>65</v>
      </c>
      <c r="F16" s="3">
        <v>0</v>
      </c>
      <c r="G16" s="1">
        <v>100</v>
      </c>
      <c r="H16" s="2">
        <v>0</v>
      </c>
      <c r="I16" s="16" t="s">
        <v>86</v>
      </c>
      <c r="J16" s="16">
        <v>397</v>
      </c>
    </row>
    <row r="17" spans="2:10">
      <c r="B17" s="1" t="s">
        <v>89</v>
      </c>
      <c r="C17" s="1">
        <v>123</v>
      </c>
      <c r="D17" s="1"/>
      <c r="E17" s="1">
        <v>61</v>
      </c>
      <c r="F17" s="2"/>
      <c r="G17" s="1">
        <v>100</v>
      </c>
      <c r="H17" s="2"/>
      <c r="I17" s="25" t="s">
        <v>87</v>
      </c>
      <c r="J17" s="25">
        <v>282</v>
      </c>
    </row>
    <row r="18" spans="2:10">
      <c r="I18" s="16" t="s">
        <v>108</v>
      </c>
      <c r="J18" s="16">
        <v>192</v>
      </c>
    </row>
    <row r="19" spans="2:10">
      <c r="B19" s="1"/>
      <c r="C19" s="1" t="s">
        <v>73</v>
      </c>
      <c r="D19" s="1" t="s">
        <v>1</v>
      </c>
      <c r="I19" s="25" t="s">
        <v>10</v>
      </c>
      <c r="J19" s="25">
        <v>212</v>
      </c>
    </row>
    <row r="20" spans="2:10">
      <c r="B20" s="1" t="s">
        <v>74</v>
      </c>
      <c r="C20" s="1">
        <v>8</v>
      </c>
      <c r="D20" s="1">
        <v>0</v>
      </c>
      <c r="I20" s="16" t="s">
        <v>105</v>
      </c>
      <c r="J20" s="16">
        <v>100</v>
      </c>
    </row>
    <row r="21" spans="2:10">
      <c r="B21" s="1" t="s">
        <v>75</v>
      </c>
      <c r="C21" s="1">
        <v>5</v>
      </c>
      <c r="D21" s="1">
        <v>0</v>
      </c>
      <c r="I21" s="25" t="s">
        <v>88</v>
      </c>
      <c r="J21" s="25">
        <v>214</v>
      </c>
    </row>
    <row r="22" spans="2:10">
      <c r="B22" s="1" t="s">
        <v>76</v>
      </c>
      <c r="C22" s="1">
        <v>10</v>
      </c>
      <c r="D22" s="1">
        <v>0</v>
      </c>
      <c r="I22" s="16" t="s">
        <v>93</v>
      </c>
      <c r="J22" s="16">
        <v>6</v>
      </c>
    </row>
    <row r="23" spans="2:10">
      <c r="B23" s="1" t="s">
        <v>77</v>
      </c>
      <c r="C23" s="1">
        <v>5</v>
      </c>
      <c r="D23" s="1">
        <v>0</v>
      </c>
      <c r="I23" s="25" t="s">
        <v>90</v>
      </c>
      <c r="J23" s="25">
        <v>185</v>
      </c>
    </row>
    <row r="24" spans="2:10">
      <c r="I24" s="16" t="s">
        <v>91</v>
      </c>
      <c r="J24" s="16">
        <v>113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5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16"/>
    </row>
    <row r="27" spans="2:10">
      <c r="I27" s="16" t="s">
        <v>142</v>
      </c>
      <c r="J27" s="16">
        <v>2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16" t="s">
        <v>143</v>
      </c>
      <c r="J28" s="16">
        <v>4</v>
      </c>
    </row>
    <row r="29" spans="2:10">
      <c r="B29" s="1" t="s">
        <v>5</v>
      </c>
      <c r="C29" s="1">
        <v>43</v>
      </c>
      <c r="D29" s="1">
        <v>1</v>
      </c>
      <c r="E29" s="1">
        <v>42</v>
      </c>
      <c r="F29" s="1">
        <v>1</v>
      </c>
      <c r="I29" s="16" t="s">
        <v>144</v>
      </c>
      <c r="J29" s="16">
        <v>0</v>
      </c>
    </row>
    <row r="30" spans="2:10">
      <c r="B30" s="1" t="s">
        <v>7</v>
      </c>
      <c r="C30" s="1">
        <v>23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v>66</v>
      </c>
      <c r="D31" s="1">
        <v>0</v>
      </c>
      <c r="E31" s="1">
        <v>43</v>
      </c>
      <c r="F31" s="1">
        <v>1</v>
      </c>
    </row>
    <row r="32" spans="2:10">
      <c r="I32" t="s">
        <v>165</v>
      </c>
    </row>
    <row r="33" spans="2:10">
      <c r="I33" s="30" t="s">
        <v>114</v>
      </c>
      <c r="J33" s="33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16" t="s">
        <v>157</v>
      </c>
      <c r="J34" s="16">
        <v>50.3</v>
      </c>
    </row>
    <row r="35" spans="2:10">
      <c r="B35" s="1" t="s">
        <v>5</v>
      </c>
      <c r="C35" s="1">
        <v>70</v>
      </c>
      <c r="D35" s="1">
        <v>1</v>
      </c>
      <c r="E35" s="1">
        <v>52</v>
      </c>
      <c r="F35" s="1">
        <v>0</v>
      </c>
      <c r="I35" s="16" t="s">
        <v>116</v>
      </c>
      <c r="J35" s="16">
        <v>12.56</v>
      </c>
    </row>
    <row r="36" spans="2:10">
      <c r="B36" s="1" t="s">
        <v>7</v>
      </c>
      <c r="C36" s="1">
        <v>33</v>
      </c>
      <c r="D36" s="1">
        <v>2</v>
      </c>
      <c r="E36" s="1">
        <v>15</v>
      </c>
      <c r="F36" s="1">
        <v>0</v>
      </c>
      <c r="I36" s="25" t="s">
        <v>158</v>
      </c>
      <c r="J36" s="25"/>
    </row>
    <row r="37" spans="2:10">
      <c r="B37" s="1" t="s">
        <v>8</v>
      </c>
      <c r="C37" s="1">
        <f>C35+C36</f>
        <v>103</v>
      </c>
      <c r="D37" s="1">
        <f>D35+D36</f>
        <v>3</v>
      </c>
      <c r="E37" s="1">
        <f>E35+E36</f>
        <v>67</v>
      </c>
      <c r="F37" s="1">
        <f>F35+F36</f>
        <v>0</v>
      </c>
      <c r="I37" s="25" t="s">
        <v>118</v>
      </c>
      <c r="J37" s="25">
        <v>337</v>
      </c>
    </row>
    <row r="38" spans="2:10">
      <c r="I38" s="25" t="s">
        <v>119</v>
      </c>
      <c r="J38" s="25">
        <v>92</v>
      </c>
    </row>
    <row r="39" spans="2:10">
      <c r="I39" s="16" t="s">
        <v>159</v>
      </c>
      <c r="J39" s="16"/>
    </row>
    <row r="40" spans="2:10">
      <c r="C40" s="1" t="s">
        <v>14</v>
      </c>
      <c r="D40" s="1"/>
      <c r="E40" s="1"/>
      <c r="I40" s="16" t="s">
        <v>121</v>
      </c>
      <c r="J40" s="16">
        <v>22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16"/>
    </row>
    <row r="42" spans="2:10">
      <c r="C42" s="1" t="s">
        <v>37</v>
      </c>
      <c r="D42" s="1">
        <v>190</v>
      </c>
      <c r="E42" s="1">
        <v>1</v>
      </c>
      <c r="I42" s="16" t="s">
        <v>123</v>
      </c>
      <c r="J42" s="16">
        <v>1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16">
        <v>395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16">
        <v>1</v>
      </c>
    </row>
    <row r="45" spans="2:10">
      <c r="C45" s="1" t="s">
        <v>19</v>
      </c>
      <c r="D45" s="1">
        <v>0</v>
      </c>
      <c r="E45" s="1">
        <v>0</v>
      </c>
      <c r="I45" s="25" t="s">
        <v>160</v>
      </c>
      <c r="J45" s="25">
        <v>6</v>
      </c>
    </row>
    <row r="46" spans="2:10">
      <c r="C46" s="1" t="s">
        <v>20</v>
      </c>
      <c r="D46" s="1">
        <v>330</v>
      </c>
      <c r="E46" s="1">
        <v>4</v>
      </c>
      <c r="I46" s="25" t="s">
        <v>127</v>
      </c>
      <c r="J46" s="25"/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5">
        <v>5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5">
        <v>409</v>
      </c>
    </row>
    <row r="49" spans="2:10">
      <c r="C49" s="1" t="s">
        <v>59</v>
      </c>
      <c r="D49" s="1">
        <v>10</v>
      </c>
      <c r="E49" s="1">
        <v>0</v>
      </c>
      <c r="I49" s="16" t="s">
        <v>161</v>
      </c>
      <c r="J49" s="16">
        <v>13</v>
      </c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16"/>
    </row>
    <row r="51" spans="2:10">
      <c r="C51" s="1" t="s">
        <v>69</v>
      </c>
      <c r="D51" s="1">
        <v>8</v>
      </c>
      <c r="E51" s="1">
        <v>0</v>
      </c>
      <c r="I51" s="16" t="s">
        <v>132</v>
      </c>
      <c r="J51" s="16">
        <v>403</v>
      </c>
    </row>
    <row r="52" spans="2:10">
      <c r="C52" s="1" t="s">
        <v>113</v>
      </c>
      <c r="D52" s="1">
        <v>2</v>
      </c>
      <c r="E52" s="1">
        <v>0</v>
      </c>
      <c r="I52" s="25" t="s">
        <v>162</v>
      </c>
      <c r="J52" s="25">
        <v>10</v>
      </c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5"/>
    </row>
    <row r="54" spans="2:10">
      <c r="C54" s="1" t="s">
        <v>8</v>
      </c>
      <c r="D54" s="1">
        <f>D42+D43+D44+D45+D46+D47+D48+D49+D50+D51+D52+D53</f>
        <v>611</v>
      </c>
      <c r="E54" s="1">
        <f>E42+E43+E44+E45+E46+E47+E48+E49+E50+E51+E52+E53</f>
        <v>5</v>
      </c>
      <c r="I54" s="25" t="s">
        <v>135</v>
      </c>
      <c r="J54" s="25">
        <v>6</v>
      </c>
    </row>
    <row r="55" spans="2:10">
      <c r="I55" s="25" t="s">
        <v>136</v>
      </c>
      <c r="J55" s="25">
        <v>4</v>
      </c>
    </row>
    <row r="56" spans="2:10">
      <c r="I56" s="25" t="s">
        <v>137</v>
      </c>
      <c r="J56" s="25">
        <v>49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5">
        <v>170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5">
        <v>46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5">
        <v>23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29" spans="2:5">
      <c r="B129" s="13">
        <v>43241</v>
      </c>
      <c r="C129">
        <v>72</v>
      </c>
      <c r="D129">
        <v>8</v>
      </c>
    </row>
    <row r="130" spans="2:5">
      <c r="B130" s="13">
        <v>43248</v>
      </c>
      <c r="C130">
        <v>73</v>
      </c>
      <c r="D130">
        <v>3</v>
      </c>
      <c r="E130" t="s">
        <v>166</v>
      </c>
    </row>
    <row r="131" spans="2:5">
      <c r="B131" s="13">
        <v>43255</v>
      </c>
      <c r="C131">
        <v>74</v>
      </c>
      <c r="D131">
        <v>5</v>
      </c>
      <c r="E131" t="s">
        <v>168</v>
      </c>
    </row>
    <row r="132" spans="2:5">
      <c r="B132" s="13"/>
    </row>
    <row r="134" spans="2:5">
      <c r="B134" s="9" t="s">
        <v>70</v>
      </c>
      <c r="C134" s="9" t="s">
        <v>32</v>
      </c>
      <c r="D134" s="9" t="s">
        <v>33</v>
      </c>
    </row>
    <row r="135" spans="2:5">
      <c r="B135" s="13">
        <v>42737</v>
      </c>
      <c r="C135">
        <v>1</v>
      </c>
      <c r="D135">
        <v>1</v>
      </c>
    </row>
    <row r="136" spans="2:5">
      <c r="B136" s="13">
        <v>42744</v>
      </c>
      <c r="C136">
        <v>2</v>
      </c>
      <c r="D136">
        <v>10</v>
      </c>
    </row>
    <row r="137" spans="2:5">
      <c r="B137" s="13">
        <v>42751</v>
      </c>
      <c r="C137">
        <v>3</v>
      </c>
      <c r="D137">
        <v>20</v>
      </c>
    </row>
    <row r="138" spans="2:5">
      <c r="B138" s="13">
        <v>42758</v>
      </c>
      <c r="C138">
        <v>4</v>
      </c>
      <c r="D138">
        <v>31</v>
      </c>
    </row>
    <row r="139" spans="2:5">
      <c r="B139" s="13">
        <v>42765</v>
      </c>
      <c r="C139">
        <v>5</v>
      </c>
      <c r="D139">
        <v>43</v>
      </c>
    </row>
    <row r="140" spans="2:5">
      <c r="B140" s="13">
        <v>42772</v>
      </c>
      <c r="C140">
        <v>6</v>
      </c>
      <c r="D140">
        <v>56</v>
      </c>
    </row>
    <row r="141" spans="2:5">
      <c r="B141" s="13">
        <v>42779</v>
      </c>
      <c r="C141">
        <v>7</v>
      </c>
      <c r="D141">
        <v>63</v>
      </c>
    </row>
    <row r="142" spans="2:5">
      <c r="B142" s="13">
        <v>42786</v>
      </c>
      <c r="C142">
        <v>8</v>
      </c>
      <c r="D142">
        <v>70</v>
      </c>
    </row>
    <row r="143" spans="2:5">
      <c r="B143" s="13">
        <v>42793</v>
      </c>
      <c r="C143">
        <v>9</v>
      </c>
      <c r="D143">
        <v>84</v>
      </c>
    </row>
    <row r="144" spans="2:5">
      <c r="B144" s="13">
        <v>42800</v>
      </c>
      <c r="C144">
        <v>10</v>
      </c>
      <c r="D144">
        <v>100</v>
      </c>
    </row>
    <row r="145" spans="2:4">
      <c r="B145" s="13">
        <v>42807</v>
      </c>
      <c r="C145">
        <v>11</v>
      </c>
      <c r="D145">
        <v>114</v>
      </c>
    </row>
    <row r="146" spans="2:4">
      <c r="B146" s="13">
        <v>42814</v>
      </c>
      <c r="C146">
        <v>12</v>
      </c>
      <c r="D146">
        <v>131</v>
      </c>
    </row>
    <row r="147" spans="2:4">
      <c r="B147" s="13">
        <v>42821</v>
      </c>
      <c r="C147">
        <v>13</v>
      </c>
      <c r="D147">
        <v>145</v>
      </c>
    </row>
    <row r="148" spans="2:4">
      <c r="B148" s="13">
        <v>42828</v>
      </c>
      <c r="C148">
        <v>14</v>
      </c>
      <c r="D148">
        <v>154</v>
      </c>
    </row>
    <row r="149" spans="2:4">
      <c r="B149" s="13">
        <v>42835</v>
      </c>
      <c r="C149">
        <v>15</v>
      </c>
      <c r="D149">
        <v>166</v>
      </c>
    </row>
    <row r="150" spans="2:4">
      <c r="B150" s="13">
        <v>42842</v>
      </c>
      <c r="C150">
        <v>16</v>
      </c>
      <c r="D150">
        <v>185</v>
      </c>
    </row>
    <row r="151" spans="2:4">
      <c r="B151" s="13">
        <v>42849</v>
      </c>
      <c r="C151">
        <v>17</v>
      </c>
      <c r="D151">
        <v>189</v>
      </c>
    </row>
    <row r="152" spans="2:4">
      <c r="B152" s="13">
        <v>42856</v>
      </c>
      <c r="C152">
        <v>18</v>
      </c>
      <c r="D152">
        <v>199</v>
      </c>
    </row>
    <row r="153" spans="2:4">
      <c r="B153" s="13">
        <v>42863</v>
      </c>
      <c r="C153">
        <v>19</v>
      </c>
      <c r="D153">
        <v>217</v>
      </c>
    </row>
    <row r="154" spans="2:4">
      <c r="B154" s="13">
        <v>42870</v>
      </c>
      <c r="C154">
        <v>20</v>
      </c>
      <c r="D154">
        <v>233</v>
      </c>
    </row>
    <row r="155" spans="2:4">
      <c r="B155" s="13">
        <v>42877</v>
      </c>
      <c r="C155">
        <v>21</v>
      </c>
      <c r="D155">
        <v>239</v>
      </c>
    </row>
    <row r="156" spans="2:4">
      <c r="B156" s="13">
        <v>42884</v>
      </c>
      <c r="C156">
        <v>22</v>
      </c>
      <c r="D156">
        <v>244</v>
      </c>
    </row>
    <row r="157" spans="2:4">
      <c r="B157" s="13">
        <v>42891</v>
      </c>
      <c r="C157">
        <v>23</v>
      </c>
      <c r="D157">
        <v>260</v>
      </c>
    </row>
    <row r="158" spans="2:4">
      <c r="B158" s="13">
        <v>42898</v>
      </c>
      <c r="C158">
        <v>24</v>
      </c>
      <c r="D158">
        <v>276</v>
      </c>
    </row>
    <row r="159" spans="2:4">
      <c r="B159" s="13">
        <v>42905</v>
      </c>
      <c r="C159">
        <v>25</v>
      </c>
      <c r="D159">
        <v>286</v>
      </c>
    </row>
    <row r="160" spans="2:4">
      <c r="B160" s="13">
        <v>42912</v>
      </c>
      <c r="C160">
        <v>26</v>
      </c>
      <c r="D160">
        <v>299</v>
      </c>
    </row>
    <row r="161" spans="2:4">
      <c r="B161" s="13">
        <v>42919</v>
      </c>
      <c r="C161">
        <v>27</v>
      </c>
      <c r="D161">
        <v>303</v>
      </c>
    </row>
    <row r="162" spans="2:4">
      <c r="B162" s="13">
        <v>42926</v>
      </c>
      <c r="C162">
        <v>28</v>
      </c>
      <c r="D162">
        <v>316</v>
      </c>
    </row>
    <row r="163" spans="2:4">
      <c r="B163" s="13">
        <v>42933</v>
      </c>
      <c r="C163">
        <v>29</v>
      </c>
      <c r="D163">
        <v>322</v>
      </c>
    </row>
    <row r="164" spans="2:4">
      <c r="B164" s="13">
        <v>42940</v>
      </c>
      <c r="C164">
        <v>30</v>
      </c>
      <c r="D164">
        <v>330</v>
      </c>
    </row>
    <row r="165" spans="2:4">
      <c r="B165" s="13">
        <v>42947</v>
      </c>
      <c r="C165">
        <v>31</v>
      </c>
      <c r="D165">
        <v>335</v>
      </c>
    </row>
    <row r="166" spans="2:4">
      <c r="B166" s="13">
        <v>42954</v>
      </c>
      <c r="C166">
        <v>32</v>
      </c>
      <c r="D166">
        <v>348</v>
      </c>
    </row>
    <row r="167" spans="2:4">
      <c r="B167" s="13">
        <v>42961</v>
      </c>
      <c r="C167">
        <v>33</v>
      </c>
      <c r="D167">
        <v>367</v>
      </c>
    </row>
    <row r="168" spans="2:4">
      <c r="B168" s="13">
        <v>42968</v>
      </c>
      <c r="C168">
        <v>34</v>
      </c>
      <c r="D168">
        <v>392</v>
      </c>
    </row>
    <row r="169" spans="2:4">
      <c r="B169" s="13">
        <v>42975</v>
      </c>
      <c r="C169">
        <v>35</v>
      </c>
      <c r="D169">
        <v>402</v>
      </c>
    </row>
    <row r="170" spans="2:4">
      <c r="B170" s="13">
        <v>42982</v>
      </c>
      <c r="C170">
        <v>36</v>
      </c>
      <c r="D170">
        <v>410</v>
      </c>
    </row>
    <row r="171" spans="2:4">
      <c r="B171" s="13">
        <v>42989</v>
      </c>
      <c r="C171">
        <v>37</v>
      </c>
      <c r="D171">
        <v>415</v>
      </c>
    </row>
    <row r="172" spans="2:4">
      <c r="B172" s="13">
        <v>42996</v>
      </c>
      <c r="C172">
        <v>38</v>
      </c>
      <c r="D172">
        <v>438</v>
      </c>
    </row>
    <row r="173" spans="2:4">
      <c r="B173" s="13">
        <v>43003</v>
      </c>
      <c r="C173">
        <v>39</v>
      </c>
      <c r="D173">
        <v>460</v>
      </c>
    </row>
    <row r="174" spans="2:4">
      <c r="B174" s="13">
        <v>43010</v>
      </c>
      <c r="C174">
        <v>40</v>
      </c>
      <c r="D174">
        <v>478</v>
      </c>
    </row>
    <row r="175" spans="2:4">
      <c r="B175" s="13">
        <v>43017</v>
      </c>
      <c r="C175">
        <v>41</v>
      </c>
      <c r="D175">
        <v>486</v>
      </c>
    </row>
    <row r="176" spans="2:4">
      <c r="B176" s="13">
        <v>43024</v>
      </c>
      <c r="C176">
        <v>42</v>
      </c>
      <c r="D176">
        <v>497</v>
      </c>
    </row>
    <row r="177" spans="1:4">
      <c r="B177" s="13">
        <v>43031</v>
      </c>
      <c r="C177">
        <v>43</v>
      </c>
      <c r="D177">
        <v>501</v>
      </c>
    </row>
    <row r="178" spans="1:4">
      <c r="B178" s="13">
        <v>43038</v>
      </c>
      <c r="C178">
        <v>44</v>
      </c>
      <c r="D178">
        <v>506</v>
      </c>
    </row>
    <row r="179" spans="1:4">
      <c r="B179" s="13">
        <v>43045</v>
      </c>
      <c r="C179">
        <v>45</v>
      </c>
      <c r="D179">
        <v>514</v>
      </c>
    </row>
    <row r="180" spans="1:4">
      <c r="B180" s="13">
        <v>43052</v>
      </c>
      <c r="C180">
        <v>46</v>
      </c>
      <c r="D180">
        <v>521</v>
      </c>
    </row>
    <row r="181" spans="1:4">
      <c r="B181" s="13">
        <v>43059</v>
      </c>
      <c r="C181">
        <v>47</v>
      </c>
      <c r="D181">
        <v>531</v>
      </c>
    </row>
    <row r="182" spans="1:4">
      <c r="B182" s="13">
        <v>43066</v>
      </c>
      <c r="C182">
        <v>48</v>
      </c>
      <c r="D182">
        <v>534</v>
      </c>
    </row>
    <row r="183" spans="1:4">
      <c r="B183" s="13">
        <v>43073</v>
      </c>
      <c r="C183">
        <v>49</v>
      </c>
      <c r="D183">
        <v>541</v>
      </c>
    </row>
    <row r="184" spans="1:4">
      <c r="B184" s="13">
        <v>43080</v>
      </c>
      <c r="C184">
        <v>50</v>
      </c>
      <c r="D184">
        <v>546</v>
      </c>
    </row>
    <row r="185" spans="1:4">
      <c r="B185" s="13">
        <v>43087</v>
      </c>
      <c r="C185">
        <v>51</v>
      </c>
      <c r="D185">
        <v>549</v>
      </c>
    </row>
    <row r="186" spans="1:4">
      <c r="B186" s="13">
        <v>43101</v>
      </c>
      <c r="C186">
        <v>52</v>
      </c>
      <c r="D186">
        <v>553</v>
      </c>
    </row>
    <row r="187" spans="1:4">
      <c r="B187" s="13">
        <v>43108</v>
      </c>
      <c r="C187">
        <v>53</v>
      </c>
      <c r="D187">
        <v>566</v>
      </c>
    </row>
    <row r="188" spans="1:4">
      <c r="B188" s="13">
        <v>43115</v>
      </c>
      <c r="C188">
        <v>54</v>
      </c>
      <c r="D188">
        <v>568</v>
      </c>
    </row>
    <row r="189" spans="1:4">
      <c r="B189" s="13">
        <v>43122</v>
      </c>
      <c r="C189">
        <v>55</v>
      </c>
      <c r="D189">
        <v>575</v>
      </c>
    </row>
    <row r="190" spans="1:4">
      <c r="A190" t="s">
        <v>109</v>
      </c>
      <c r="B190" s="13">
        <v>43129</v>
      </c>
      <c r="C190">
        <v>56</v>
      </c>
      <c r="D190">
        <v>574</v>
      </c>
    </row>
    <row r="191" spans="1:4">
      <c r="B191" s="13">
        <v>43136</v>
      </c>
      <c r="C191">
        <v>57</v>
      </c>
      <c r="D191">
        <v>578</v>
      </c>
    </row>
    <row r="192" spans="1:4">
      <c r="B192" s="13">
        <v>43143</v>
      </c>
      <c r="C192">
        <v>58</v>
      </c>
      <c r="D192">
        <v>584</v>
      </c>
    </row>
    <row r="193" spans="2:4">
      <c r="B193" s="13">
        <v>43150</v>
      </c>
      <c r="C193">
        <v>59</v>
      </c>
      <c r="D193">
        <v>587</v>
      </c>
    </row>
    <row r="194" spans="2:4">
      <c r="B194" s="13">
        <v>43157</v>
      </c>
      <c r="C194">
        <v>60</v>
      </c>
      <c r="D194">
        <v>592</v>
      </c>
    </row>
    <row r="195" spans="2:4">
      <c r="B195" s="13">
        <v>43164</v>
      </c>
      <c r="C195">
        <v>61</v>
      </c>
      <c r="D195">
        <v>595</v>
      </c>
    </row>
    <row r="196" spans="2:4">
      <c r="B196" s="13">
        <v>43171</v>
      </c>
      <c r="C196">
        <v>62</v>
      </c>
      <c r="D196">
        <v>601</v>
      </c>
    </row>
    <row r="197" spans="2:4">
      <c r="B197" s="13">
        <v>43178</v>
      </c>
      <c r="C197">
        <v>63</v>
      </c>
      <c r="D197">
        <v>610</v>
      </c>
    </row>
    <row r="198" spans="2:4">
      <c r="B198" s="13">
        <v>43185</v>
      </c>
      <c r="C198">
        <v>64</v>
      </c>
      <c r="D198">
        <v>612</v>
      </c>
    </row>
    <row r="199" spans="2:4">
      <c r="B199" s="13">
        <v>43192</v>
      </c>
      <c r="C199">
        <v>65</v>
      </c>
      <c r="D199">
        <v>620</v>
      </c>
    </row>
    <row r="200" spans="2:4">
      <c r="B200" s="13">
        <v>43199</v>
      </c>
      <c r="C200">
        <v>66</v>
      </c>
      <c r="D200">
        <v>625</v>
      </c>
    </row>
    <row r="201" spans="2:4">
      <c r="B201" s="13">
        <v>43206</v>
      </c>
      <c r="C201">
        <v>67</v>
      </c>
      <c r="D201">
        <v>627</v>
      </c>
    </row>
    <row r="202" spans="2:4">
      <c r="B202" s="13">
        <v>43213</v>
      </c>
      <c r="C202">
        <v>68</v>
      </c>
      <c r="D202">
        <v>632</v>
      </c>
    </row>
    <row r="203" spans="2:4">
      <c r="B203" s="13">
        <v>43220</v>
      </c>
      <c r="C203">
        <v>69</v>
      </c>
      <c r="D203">
        <v>634</v>
      </c>
    </row>
    <row r="204" spans="2:4">
      <c r="B204" s="13">
        <v>43227</v>
      </c>
      <c r="C204">
        <v>70</v>
      </c>
      <c r="D204">
        <v>638</v>
      </c>
    </row>
    <row r="205" spans="2:4">
      <c r="B205" s="13">
        <v>43234</v>
      </c>
      <c r="C205">
        <v>71</v>
      </c>
      <c r="D205">
        <v>644</v>
      </c>
    </row>
    <row r="206" spans="2:4">
      <c r="B206" s="13">
        <v>43241</v>
      </c>
      <c r="C206">
        <v>72</v>
      </c>
      <c r="D206">
        <v>652</v>
      </c>
    </row>
    <row r="207" spans="2:4">
      <c r="B207" s="13">
        <v>43248</v>
      </c>
      <c r="C207">
        <v>73</v>
      </c>
      <c r="D207">
        <v>655</v>
      </c>
    </row>
    <row r="208" spans="2:4">
      <c r="B208" s="13">
        <v>43255</v>
      </c>
      <c r="C208">
        <v>74</v>
      </c>
      <c r="D208">
        <v>660</v>
      </c>
    </row>
    <row r="209" spans="2:8">
      <c r="B209" s="13"/>
    </row>
    <row r="210" spans="2:8">
      <c r="B210" s="13"/>
    </row>
    <row r="211" spans="2:8">
      <c r="C211" s="10" t="s">
        <v>60</v>
      </c>
      <c r="D211" s="10"/>
      <c r="E211" s="10"/>
      <c r="F211" s="10"/>
      <c r="G211" s="10"/>
      <c r="H211" s="10"/>
    </row>
    <row r="212" spans="2:8">
      <c r="C212" s="11" t="s">
        <v>167</v>
      </c>
      <c r="D212" t="s">
        <v>52</v>
      </c>
      <c r="E212" t="s">
        <v>153</v>
      </c>
    </row>
    <row r="213" spans="2:8">
      <c r="C213" s="11">
        <f>4/17</f>
        <v>0.23529411764705882</v>
      </c>
      <c r="D213" t="s">
        <v>53</v>
      </c>
    </row>
    <row r="214" spans="2:8">
      <c r="C214" s="11">
        <f>0</f>
        <v>0</v>
      </c>
      <c r="D214" t="s">
        <v>54</v>
      </c>
    </row>
    <row r="215" spans="2:8">
      <c r="C215" s="11">
        <f>0</f>
        <v>0</v>
      </c>
      <c r="D215" t="s">
        <v>56</v>
      </c>
    </row>
    <row r="216" spans="2:8">
      <c r="C216" s="11">
        <f>0</f>
        <v>0</v>
      </c>
      <c r="D216" t="s">
        <v>58</v>
      </c>
    </row>
    <row r="218" spans="2:8">
      <c r="C218" s="10" t="s">
        <v>102</v>
      </c>
    </row>
    <row r="219" spans="2:8">
      <c r="C219" s="11" t="s">
        <v>167</v>
      </c>
      <c r="D219" t="s">
        <v>52</v>
      </c>
      <c r="E219" t="s">
        <v>153</v>
      </c>
    </row>
    <row r="220" spans="2:8">
      <c r="C220" s="11">
        <f>4/5</f>
        <v>0.8</v>
      </c>
      <c r="D220" t="s">
        <v>53</v>
      </c>
    </row>
    <row r="221" spans="2:8">
      <c r="C221" s="11">
        <f>0</f>
        <v>0</v>
      </c>
      <c r="D221" t="s">
        <v>54</v>
      </c>
    </row>
    <row r="222" spans="2:8">
      <c r="C222" s="11">
        <f>0</f>
        <v>0</v>
      </c>
      <c r="D222" t="s">
        <v>56</v>
      </c>
    </row>
    <row r="223" spans="2:8">
      <c r="C223" s="11">
        <f>0</f>
        <v>0</v>
      </c>
      <c r="D223" t="s">
        <v>58</v>
      </c>
    </row>
    <row r="224" spans="2:8">
      <c r="C224" s="11">
        <f>1/5</f>
        <v>0.2</v>
      </c>
      <c r="D224" t="s">
        <v>67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F2CFF-B273-44BF-B5EC-162E79DE8931}">
  <dimension ref="A2:J224"/>
  <sheetViews>
    <sheetView topLeftCell="C7" workbookViewId="0">
      <selection activeCell="J21" sqref="J21"/>
    </sheetView>
  </sheetViews>
  <sheetFormatPr defaultRowHeight="15"/>
  <cols>
    <col min="2" max="2" width="17.140625" customWidth="1"/>
    <col min="3" max="3" width="22.5703125" customWidth="1"/>
    <col min="5" max="5" width="26.28515625" customWidth="1"/>
    <col min="7" max="7" width="15.42578125" customWidth="1"/>
    <col min="8" max="8" width="8.85546875" customWidth="1"/>
    <col min="9" max="9" width="49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625</v>
      </c>
      <c r="D3" s="1">
        <v>2</v>
      </c>
      <c r="E3" s="1">
        <v>47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12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 t="shared" ref="C6:J6" si="0">C3+C4-C5</f>
        <v>613</v>
      </c>
      <c r="D6" s="1">
        <f t="shared" si="0"/>
        <v>2</v>
      </c>
      <c r="E6" s="1">
        <f t="shared" si="0"/>
        <v>47</v>
      </c>
      <c r="F6" s="1">
        <f t="shared" si="0"/>
        <v>1</v>
      </c>
      <c r="G6" s="1">
        <f t="shared" si="0"/>
        <v>0</v>
      </c>
      <c r="H6" s="1">
        <f t="shared" si="0"/>
        <v>0</v>
      </c>
      <c r="I6" s="1">
        <f t="shared" si="0"/>
        <v>40</v>
      </c>
      <c r="J6" s="1">
        <f t="shared" si="0"/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2" t="s">
        <v>1</v>
      </c>
      <c r="I9" s="1" t="s">
        <v>164</v>
      </c>
      <c r="J9" s="1" t="s">
        <v>1</v>
      </c>
    </row>
    <row r="10" spans="2:10">
      <c r="B10" s="1" t="s">
        <v>5</v>
      </c>
      <c r="C10" s="1">
        <v>401</v>
      </c>
      <c r="D10" s="1">
        <v>4</v>
      </c>
      <c r="E10" s="1">
        <v>284</v>
      </c>
      <c r="F10" s="2">
        <v>2</v>
      </c>
      <c r="G10" s="1">
        <v>193</v>
      </c>
      <c r="H10" s="2">
        <v>1</v>
      </c>
      <c r="I10" s="1">
        <v>76</v>
      </c>
      <c r="J10" s="1">
        <v>0</v>
      </c>
    </row>
    <row r="11" spans="2:10">
      <c r="B11" s="1" t="s">
        <v>31</v>
      </c>
      <c r="C11" s="1">
        <v>32</v>
      </c>
      <c r="D11" s="1">
        <v>-1</v>
      </c>
      <c r="E11" s="1">
        <v>149</v>
      </c>
      <c r="F11" s="2">
        <v>1</v>
      </c>
      <c r="G11" s="1">
        <v>22</v>
      </c>
      <c r="H11" s="2">
        <v>0</v>
      </c>
      <c r="I11" s="1">
        <v>0</v>
      </c>
      <c r="J11" s="1">
        <v>0</v>
      </c>
    </row>
    <row r="12" spans="2:10">
      <c r="B12" s="1" t="s">
        <v>8</v>
      </c>
      <c r="C12" s="1">
        <f>C10+C11</f>
        <v>433</v>
      </c>
      <c r="D12" s="1">
        <f>D10+D11</f>
        <v>3</v>
      </c>
      <c r="E12" s="1">
        <f>E10+E11</f>
        <v>433</v>
      </c>
      <c r="F12" s="2">
        <f>F10+F11</f>
        <v>3</v>
      </c>
      <c r="G12" s="1">
        <v>215</v>
      </c>
      <c r="H12" s="2">
        <f>H10+H11</f>
        <v>1</v>
      </c>
      <c r="I12" s="1">
        <f>I10+I11</f>
        <v>76</v>
      </c>
      <c r="J12" s="1"/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2" t="s">
        <v>1</v>
      </c>
      <c r="I15" s="30" t="s">
        <v>6</v>
      </c>
      <c r="J15" s="33" t="s">
        <v>85</v>
      </c>
    </row>
    <row r="16" spans="2:10">
      <c r="B16" s="5" t="s">
        <v>8</v>
      </c>
      <c r="C16" s="5">
        <v>155</v>
      </c>
      <c r="D16" s="5">
        <v>4</v>
      </c>
      <c r="E16" s="5">
        <v>66</v>
      </c>
      <c r="F16" s="3">
        <v>1</v>
      </c>
      <c r="G16" s="1">
        <v>104</v>
      </c>
      <c r="H16" s="2">
        <v>2</v>
      </c>
      <c r="I16" s="16" t="s">
        <v>86</v>
      </c>
      <c r="J16" s="16">
        <v>401</v>
      </c>
    </row>
    <row r="17" spans="2:10">
      <c r="B17" s="1" t="s">
        <v>89</v>
      </c>
      <c r="C17" s="1">
        <v>129</v>
      </c>
      <c r="D17" s="1"/>
      <c r="E17" s="1">
        <v>62</v>
      </c>
      <c r="F17" s="2"/>
      <c r="G17" s="1">
        <v>104</v>
      </c>
      <c r="H17" s="2"/>
      <c r="I17" s="25" t="s">
        <v>87</v>
      </c>
      <c r="J17" s="25">
        <v>284</v>
      </c>
    </row>
    <row r="18" spans="2:10">
      <c r="I18" s="16" t="s">
        <v>108</v>
      </c>
      <c r="J18" s="16">
        <v>193</v>
      </c>
    </row>
    <row r="19" spans="2:10">
      <c r="B19" s="1"/>
      <c r="C19" s="1" t="s">
        <v>73</v>
      </c>
      <c r="D19" s="1" t="s">
        <v>1</v>
      </c>
      <c r="E19" t="s">
        <v>169</v>
      </c>
      <c r="I19" s="25" t="s">
        <v>10</v>
      </c>
      <c r="J19" s="25">
        <v>221</v>
      </c>
    </row>
    <row r="20" spans="2:10" ht="39" customHeight="1">
      <c r="B20" s="1" t="s">
        <v>74</v>
      </c>
      <c r="C20" s="1">
        <v>9</v>
      </c>
      <c r="D20" s="1">
        <v>1</v>
      </c>
      <c r="E20" s="34" t="s">
        <v>170</v>
      </c>
      <c r="I20" s="16" t="s">
        <v>105</v>
      </c>
      <c r="J20" s="16">
        <v>104</v>
      </c>
    </row>
    <row r="21" spans="2:10" ht="39" customHeight="1">
      <c r="B21" s="1" t="s">
        <v>75</v>
      </c>
      <c r="C21" s="1">
        <v>4</v>
      </c>
      <c r="D21" s="1">
        <v>0</v>
      </c>
      <c r="E21" s="34" t="s">
        <v>171</v>
      </c>
      <c r="I21" s="25" t="s">
        <v>88</v>
      </c>
      <c r="J21" s="25">
        <v>212</v>
      </c>
    </row>
    <row r="22" spans="2:10" ht="69" customHeight="1">
      <c r="B22" s="1" t="s">
        <v>76</v>
      </c>
      <c r="C22" s="1">
        <v>11</v>
      </c>
      <c r="D22" s="1">
        <v>0</v>
      </c>
      <c r="E22" s="34" t="s">
        <v>172</v>
      </c>
      <c r="I22" s="16" t="s">
        <v>93</v>
      </c>
      <c r="J22" s="16">
        <v>6</v>
      </c>
    </row>
    <row r="23" spans="2:10" ht="42" customHeight="1">
      <c r="B23" s="1" t="s">
        <v>77</v>
      </c>
      <c r="C23" s="1">
        <v>5</v>
      </c>
      <c r="D23" s="1">
        <v>0</v>
      </c>
      <c r="E23" s="34" t="s">
        <v>173</v>
      </c>
      <c r="I23" s="25" t="s">
        <v>90</v>
      </c>
      <c r="J23" s="25">
        <v>185</v>
      </c>
    </row>
    <row r="24" spans="2:10">
      <c r="I24" s="16" t="s">
        <v>91</v>
      </c>
      <c r="J24" s="16">
        <v>113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5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16"/>
    </row>
    <row r="27" spans="2:10">
      <c r="I27" s="16" t="s">
        <v>142</v>
      </c>
      <c r="J27" s="16">
        <v>0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16" t="s">
        <v>143</v>
      </c>
      <c r="J28" s="16">
        <v>4</v>
      </c>
    </row>
    <row r="29" spans="2:10">
      <c r="B29" s="1" t="s">
        <v>5</v>
      </c>
      <c r="C29" s="1">
        <v>44</v>
      </c>
      <c r="D29" s="1">
        <v>1</v>
      </c>
      <c r="E29" s="1">
        <v>43</v>
      </c>
      <c r="F29" s="1">
        <v>1</v>
      </c>
      <c r="I29" s="16" t="s">
        <v>144</v>
      </c>
      <c r="J29" s="16">
        <v>0</v>
      </c>
    </row>
    <row r="30" spans="2:10">
      <c r="B30" s="1" t="s">
        <v>7</v>
      </c>
      <c r="C30" s="1">
        <v>23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v>66</v>
      </c>
      <c r="D31" s="1">
        <v>0</v>
      </c>
      <c r="E31" s="1">
        <v>43</v>
      </c>
      <c r="F31" s="1">
        <v>1</v>
      </c>
    </row>
    <row r="32" spans="2:10">
      <c r="I32" t="s">
        <v>165</v>
      </c>
    </row>
    <row r="33" spans="2:10">
      <c r="I33" s="30" t="s">
        <v>114</v>
      </c>
      <c r="J33" s="33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16" t="s">
        <v>157</v>
      </c>
      <c r="J34" s="16">
        <v>50.3</v>
      </c>
    </row>
    <row r="35" spans="2:10">
      <c r="B35" s="1" t="s">
        <v>5</v>
      </c>
      <c r="C35" s="1">
        <v>70</v>
      </c>
      <c r="D35" s="1">
        <v>0</v>
      </c>
      <c r="E35" s="1">
        <v>52</v>
      </c>
      <c r="F35" s="1">
        <v>0</v>
      </c>
      <c r="I35" s="16" t="s">
        <v>116</v>
      </c>
      <c r="J35" s="16">
        <v>12.56</v>
      </c>
    </row>
    <row r="36" spans="2:10">
      <c r="B36" s="1" t="s">
        <v>7</v>
      </c>
      <c r="C36" s="1">
        <v>39</v>
      </c>
      <c r="D36" s="1">
        <v>4</v>
      </c>
      <c r="E36" s="1">
        <v>14</v>
      </c>
      <c r="F36" s="1">
        <v>1</v>
      </c>
      <c r="I36" s="25" t="s">
        <v>158</v>
      </c>
      <c r="J36" s="25"/>
    </row>
    <row r="37" spans="2:10">
      <c r="B37" s="1" t="s">
        <v>8</v>
      </c>
      <c r="C37" s="1">
        <f>C35+C36</f>
        <v>109</v>
      </c>
      <c r="D37" s="1">
        <f>D35+D36</f>
        <v>4</v>
      </c>
      <c r="E37" s="1">
        <f>E35+E36</f>
        <v>66</v>
      </c>
      <c r="F37" s="1">
        <f>F35+F36</f>
        <v>1</v>
      </c>
      <c r="I37" s="25" t="s">
        <v>118</v>
      </c>
      <c r="J37" s="25">
        <v>337</v>
      </c>
    </row>
    <row r="38" spans="2:10">
      <c r="I38" s="25" t="s">
        <v>119</v>
      </c>
      <c r="J38" s="25">
        <v>92</v>
      </c>
    </row>
    <row r="39" spans="2:10">
      <c r="I39" s="16" t="s">
        <v>159</v>
      </c>
      <c r="J39" s="16"/>
    </row>
    <row r="40" spans="2:10">
      <c r="C40" s="1" t="s">
        <v>14</v>
      </c>
      <c r="D40" s="1"/>
      <c r="E40" s="1"/>
      <c r="I40" s="16" t="s">
        <v>121</v>
      </c>
      <c r="J40" s="16">
        <v>22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16"/>
    </row>
    <row r="42" spans="2:10">
      <c r="C42" s="1" t="s">
        <v>37</v>
      </c>
      <c r="D42" s="1">
        <v>190</v>
      </c>
      <c r="E42" s="1">
        <v>0</v>
      </c>
      <c r="I42" s="16" t="s">
        <v>123</v>
      </c>
      <c r="J42" s="16">
        <v>1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16">
        <v>395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16">
        <v>1</v>
      </c>
    </row>
    <row r="45" spans="2:10">
      <c r="C45" s="1" t="s">
        <v>19</v>
      </c>
      <c r="D45" s="1">
        <v>0</v>
      </c>
      <c r="E45" s="1">
        <v>0</v>
      </c>
      <c r="I45" s="25" t="s">
        <v>160</v>
      </c>
      <c r="J45" s="25">
        <v>6</v>
      </c>
    </row>
    <row r="46" spans="2:10">
      <c r="C46" s="1" t="s">
        <v>20</v>
      </c>
      <c r="D46" s="1">
        <v>332</v>
      </c>
      <c r="E46" s="1">
        <v>2</v>
      </c>
      <c r="I46" s="25" t="s">
        <v>127</v>
      </c>
      <c r="J46" s="25"/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5">
        <v>5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5">
        <v>409</v>
      </c>
    </row>
    <row r="49" spans="2:10">
      <c r="C49" s="1" t="s">
        <v>59</v>
      </c>
      <c r="D49" s="1">
        <v>10</v>
      </c>
      <c r="E49" s="1">
        <v>0</v>
      </c>
      <c r="I49" s="16" t="s">
        <v>161</v>
      </c>
      <c r="J49" s="16">
        <v>13</v>
      </c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16"/>
    </row>
    <row r="51" spans="2:10">
      <c r="C51" s="1" t="s">
        <v>69</v>
      </c>
      <c r="D51" s="1">
        <v>8</v>
      </c>
      <c r="E51" s="1">
        <v>0</v>
      </c>
      <c r="I51" s="16" t="s">
        <v>132</v>
      </c>
      <c r="J51" s="16">
        <v>403</v>
      </c>
    </row>
    <row r="52" spans="2:10">
      <c r="C52" s="1" t="s">
        <v>113</v>
      </c>
      <c r="D52" s="1">
        <v>2</v>
      </c>
      <c r="E52" s="1">
        <v>0</v>
      </c>
      <c r="I52" s="25" t="s">
        <v>162</v>
      </c>
      <c r="J52" s="25">
        <v>10</v>
      </c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5"/>
    </row>
    <row r="54" spans="2:10">
      <c r="C54" s="1" t="s">
        <v>8</v>
      </c>
      <c r="D54" s="1">
        <f>D42+D43+D44+D45+D46+D47+D48+D49+D50+D51+D52+D53</f>
        <v>613</v>
      </c>
      <c r="E54" s="1">
        <f>E42+E43+E44+E45+E46+E47+E48+E49+E50+E51+E52+E53</f>
        <v>2</v>
      </c>
      <c r="I54" s="25" t="s">
        <v>135</v>
      </c>
      <c r="J54" s="25">
        <v>6</v>
      </c>
    </row>
    <row r="55" spans="2:10">
      <c r="I55" s="25" t="s">
        <v>136</v>
      </c>
      <c r="J55" s="25">
        <v>4</v>
      </c>
    </row>
    <row r="56" spans="2:10">
      <c r="I56" s="25" t="s">
        <v>137</v>
      </c>
      <c r="J56" s="25">
        <v>49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5">
        <v>170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5">
        <v>46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5">
        <v>23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29" spans="2:5">
      <c r="B129" s="13">
        <v>43241</v>
      </c>
      <c r="C129">
        <v>72</v>
      </c>
      <c r="D129">
        <v>8</v>
      </c>
    </row>
    <row r="130" spans="2:5">
      <c r="B130" s="13">
        <v>43248</v>
      </c>
      <c r="C130">
        <v>73</v>
      </c>
      <c r="D130">
        <v>3</v>
      </c>
      <c r="E130" t="s">
        <v>166</v>
      </c>
    </row>
    <row r="131" spans="2:5">
      <c r="B131" s="13">
        <v>43255</v>
      </c>
      <c r="C131">
        <v>74</v>
      </c>
      <c r="D131">
        <v>5</v>
      </c>
      <c r="E131" t="s">
        <v>168</v>
      </c>
    </row>
    <row r="132" spans="2:5">
      <c r="B132" s="13">
        <v>43262</v>
      </c>
      <c r="C132">
        <v>75</v>
      </c>
      <c r="D132">
        <v>3</v>
      </c>
      <c r="E132" t="s">
        <v>174</v>
      </c>
    </row>
    <row r="134" spans="2:5">
      <c r="B134" s="9" t="s">
        <v>70</v>
      </c>
      <c r="C134" s="9" t="s">
        <v>32</v>
      </c>
      <c r="D134" s="9" t="s">
        <v>33</v>
      </c>
    </row>
    <row r="135" spans="2:5">
      <c r="B135" s="13">
        <v>42737</v>
      </c>
      <c r="C135">
        <v>1</v>
      </c>
      <c r="D135">
        <v>1</v>
      </c>
    </row>
    <row r="136" spans="2:5">
      <c r="B136" s="13">
        <v>42744</v>
      </c>
      <c r="C136">
        <v>2</v>
      </c>
      <c r="D136">
        <v>10</v>
      </c>
    </row>
    <row r="137" spans="2:5">
      <c r="B137" s="13">
        <v>42751</v>
      </c>
      <c r="C137">
        <v>3</v>
      </c>
      <c r="D137">
        <v>20</v>
      </c>
    </row>
    <row r="138" spans="2:5">
      <c r="B138" s="13">
        <v>42758</v>
      </c>
      <c r="C138">
        <v>4</v>
      </c>
      <c r="D138">
        <v>31</v>
      </c>
    </row>
    <row r="139" spans="2:5">
      <c r="B139" s="13">
        <v>42765</v>
      </c>
      <c r="C139">
        <v>5</v>
      </c>
      <c r="D139">
        <v>43</v>
      </c>
    </row>
    <row r="140" spans="2:5">
      <c r="B140" s="13">
        <v>42772</v>
      </c>
      <c r="C140">
        <v>6</v>
      </c>
      <c r="D140">
        <v>56</v>
      </c>
    </row>
    <row r="141" spans="2:5">
      <c r="B141" s="13">
        <v>42779</v>
      </c>
      <c r="C141">
        <v>7</v>
      </c>
      <c r="D141">
        <v>63</v>
      </c>
    </row>
    <row r="142" spans="2:5">
      <c r="B142" s="13">
        <v>42786</v>
      </c>
      <c r="C142">
        <v>8</v>
      </c>
      <c r="D142">
        <v>70</v>
      </c>
    </row>
    <row r="143" spans="2:5">
      <c r="B143" s="13">
        <v>42793</v>
      </c>
      <c r="C143">
        <v>9</v>
      </c>
      <c r="D143">
        <v>84</v>
      </c>
    </row>
    <row r="144" spans="2:5">
      <c r="B144" s="13">
        <v>42800</v>
      </c>
      <c r="C144">
        <v>10</v>
      </c>
      <c r="D144">
        <v>100</v>
      </c>
    </row>
    <row r="145" spans="2:4">
      <c r="B145" s="13">
        <v>42807</v>
      </c>
      <c r="C145">
        <v>11</v>
      </c>
      <c r="D145">
        <v>114</v>
      </c>
    </row>
    <row r="146" spans="2:4">
      <c r="B146" s="13">
        <v>42814</v>
      </c>
      <c r="C146">
        <v>12</v>
      </c>
      <c r="D146">
        <v>131</v>
      </c>
    </row>
    <row r="147" spans="2:4">
      <c r="B147" s="13">
        <v>42821</v>
      </c>
      <c r="C147">
        <v>13</v>
      </c>
      <c r="D147">
        <v>145</v>
      </c>
    </row>
    <row r="148" spans="2:4">
      <c r="B148" s="13">
        <v>42828</v>
      </c>
      <c r="C148">
        <v>14</v>
      </c>
      <c r="D148">
        <v>154</v>
      </c>
    </row>
    <row r="149" spans="2:4">
      <c r="B149" s="13">
        <v>42835</v>
      </c>
      <c r="C149">
        <v>15</v>
      </c>
      <c r="D149">
        <v>166</v>
      </c>
    </row>
    <row r="150" spans="2:4">
      <c r="B150" s="13">
        <v>42842</v>
      </c>
      <c r="C150">
        <v>16</v>
      </c>
      <c r="D150">
        <v>185</v>
      </c>
    </row>
    <row r="151" spans="2:4">
      <c r="B151" s="13">
        <v>42849</v>
      </c>
      <c r="C151">
        <v>17</v>
      </c>
      <c r="D151">
        <v>189</v>
      </c>
    </row>
    <row r="152" spans="2:4">
      <c r="B152" s="13">
        <v>42856</v>
      </c>
      <c r="C152">
        <v>18</v>
      </c>
      <c r="D152">
        <v>199</v>
      </c>
    </row>
    <row r="153" spans="2:4">
      <c r="B153" s="13">
        <v>42863</v>
      </c>
      <c r="C153">
        <v>19</v>
      </c>
      <c r="D153">
        <v>217</v>
      </c>
    </row>
    <row r="154" spans="2:4">
      <c r="B154" s="13">
        <v>42870</v>
      </c>
      <c r="C154">
        <v>20</v>
      </c>
      <c r="D154">
        <v>233</v>
      </c>
    </row>
    <row r="155" spans="2:4">
      <c r="B155" s="13">
        <v>42877</v>
      </c>
      <c r="C155">
        <v>21</v>
      </c>
      <c r="D155">
        <v>239</v>
      </c>
    </row>
    <row r="156" spans="2:4">
      <c r="B156" s="13">
        <v>42884</v>
      </c>
      <c r="C156">
        <v>22</v>
      </c>
      <c r="D156">
        <v>244</v>
      </c>
    </row>
    <row r="157" spans="2:4">
      <c r="B157" s="13">
        <v>42891</v>
      </c>
      <c r="C157">
        <v>23</v>
      </c>
      <c r="D157">
        <v>260</v>
      </c>
    </row>
    <row r="158" spans="2:4">
      <c r="B158" s="13">
        <v>42898</v>
      </c>
      <c r="C158">
        <v>24</v>
      </c>
      <c r="D158">
        <v>276</v>
      </c>
    </row>
    <row r="159" spans="2:4">
      <c r="B159" s="13">
        <v>42905</v>
      </c>
      <c r="C159">
        <v>25</v>
      </c>
      <c r="D159">
        <v>286</v>
      </c>
    </row>
    <row r="160" spans="2:4">
      <c r="B160" s="13">
        <v>42912</v>
      </c>
      <c r="C160">
        <v>26</v>
      </c>
      <c r="D160">
        <v>299</v>
      </c>
    </row>
    <row r="161" spans="2:4">
      <c r="B161" s="13">
        <v>42919</v>
      </c>
      <c r="C161">
        <v>27</v>
      </c>
      <c r="D161">
        <v>303</v>
      </c>
    </row>
    <row r="162" spans="2:4">
      <c r="B162" s="13">
        <v>42926</v>
      </c>
      <c r="C162">
        <v>28</v>
      </c>
      <c r="D162">
        <v>316</v>
      </c>
    </row>
    <row r="163" spans="2:4">
      <c r="B163" s="13">
        <v>42933</v>
      </c>
      <c r="C163">
        <v>29</v>
      </c>
      <c r="D163">
        <v>322</v>
      </c>
    </row>
    <row r="164" spans="2:4">
      <c r="B164" s="13">
        <v>42940</v>
      </c>
      <c r="C164">
        <v>30</v>
      </c>
      <c r="D164">
        <v>330</v>
      </c>
    </row>
    <row r="165" spans="2:4">
      <c r="B165" s="13">
        <v>42947</v>
      </c>
      <c r="C165">
        <v>31</v>
      </c>
      <c r="D165">
        <v>335</v>
      </c>
    </row>
    <row r="166" spans="2:4">
      <c r="B166" s="13">
        <v>42954</v>
      </c>
      <c r="C166">
        <v>32</v>
      </c>
      <c r="D166">
        <v>348</v>
      </c>
    </row>
    <row r="167" spans="2:4">
      <c r="B167" s="13">
        <v>42961</v>
      </c>
      <c r="C167">
        <v>33</v>
      </c>
      <c r="D167">
        <v>367</v>
      </c>
    </row>
    <row r="168" spans="2:4">
      <c r="B168" s="13">
        <v>42968</v>
      </c>
      <c r="C168">
        <v>34</v>
      </c>
      <c r="D168">
        <v>392</v>
      </c>
    </row>
    <row r="169" spans="2:4">
      <c r="B169" s="13">
        <v>42975</v>
      </c>
      <c r="C169">
        <v>35</v>
      </c>
      <c r="D169">
        <v>402</v>
      </c>
    </row>
    <row r="170" spans="2:4">
      <c r="B170" s="13">
        <v>42982</v>
      </c>
      <c r="C170">
        <v>36</v>
      </c>
      <c r="D170">
        <v>410</v>
      </c>
    </row>
    <row r="171" spans="2:4">
      <c r="B171" s="13">
        <v>42989</v>
      </c>
      <c r="C171">
        <v>37</v>
      </c>
      <c r="D171">
        <v>415</v>
      </c>
    </row>
    <row r="172" spans="2:4">
      <c r="B172" s="13">
        <v>42996</v>
      </c>
      <c r="C172">
        <v>38</v>
      </c>
      <c r="D172">
        <v>438</v>
      </c>
    </row>
    <row r="173" spans="2:4">
      <c r="B173" s="13">
        <v>43003</v>
      </c>
      <c r="C173">
        <v>39</v>
      </c>
      <c r="D173">
        <v>460</v>
      </c>
    </row>
    <row r="174" spans="2:4">
      <c r="B174" s="13">
        <v>43010</v>
      </c>
      <c r="C174">
        <v>40</v>
      </c>
      <c r="D174">
        <v>478</v>
      </c>
    </row>
    <row r="175" spans="2:4">
      <c r="B175" s="13">
        <v>43017</v>
      </c>
      <c r="C175">
        <v>41</v>
      </c>
      <c r="D175">
        <v>486</v>
      </c>
    </row>
    <row r="176" spans="2:4">
      <c r="B176" s="13">
        <v>43024</v>
      </c>
      <c r="C176">
        <v>42</v>
      </c>
      <c r="D176">
        <v>497</v>
      </c>
    </row>
    <row r="177" spans="1:4">
      <c r="B177" s="13">
        <v>43031</v>
      </c>
      <c r="C177">
        <v>43</v>
      </c>
      <c r="D177">
        <v>501</v>
      </c>
    </row>
    <row r="178" spans="1:4">
      <c r="B178" s="13">
        <v>43038</v>
      </c>
      <c r="C178">
        <v>44</v>
      </c>
      <c r="D178">
        <v>506</v>
      </c>
    </row>
    <row r="179" spans="1:4">
      <c r="B179" s="13">
        <v>43045</v>
      </c>
      <c r="C179">
        <v>45</v>
      </c>
      <c r="D179">
        <v>514</v>
      </c>
    </row>
    <row r="180" spans="1:4">
      <c r="B180" s="13">
        <v>43052</v>
      </c>
      <c r="C180">
        <v>46</v>
      </c>
      <c r="D180">
        <v>521</v>
      </c>
    </row>
    <row r="181" spans="1:4">
      <c r="B181" s="13">
        <v>43059</v>
      </c>
      <c r="C181">
        <v>47</v>
      </c>
      <c r="D181">
        <v>531</v>
      </c>
    </row>
    <row r="182" spans="1:4">
      <c r="B182" s="13">
        <v>43066</v>
      </c>
      <c r="C182">
        <v>48</v>
      </c>
      <c r="D182">
        <v>534</v>
      </c>
    </row>
    <row r="183" spans="1:4">
      <c r="B183" s="13">
        <v>43073</v>
      </c>
      <c r="C183">
        <v>49</v>
      </c>
      <c r="D183">
        <v>541</v>
      </c>
    </row>
    <row r="184" spans="1:4">
      <c r="B184" s="13">
        <v>43080</v>
      </c>
      <c r="C184">
        <v>50</v>
      </c>
      <c r="D184">
        <v>546</v>
      </c>
    </row>
    <row r="185" spans="1:4">
      <c r="B185" s="13">
        <v>43087</v>
      </c>
      <c r="C185">
        <v>51</v>
      </c>
      <c r="D185">
        <v>549</v>
      </c>
    </row>
    <row r="186" spans="1:4">
      <c r="B186" s="13">
        <v>43101</v>
      </c>
      <c r="C186">
        <v>52</v>
      </c>
      <c r="D186">
        <v>553</v>
      </c>
    </row>
    <row r="187" spans="1:4">
      <c r="B187" s="13">
        <v>43108</v>
      </c>
      <c r="C187">
        <v>53</v>
      </c>
      <c r="D187">
        <v>566</v>
      </c>
    </row>
    <row r="188" spans="1:4">
      <c r="B188" s="13">
        <v>43115</v>
      </c>
      <c r="C188">
        <v>54</v>
      </c>
      <c r="D188">
        <v>568</v>
      </c>
    </row>
    <row r="189" spans="1:4">
      <c r="B189" s="13">
        <v>43122</v>
      </c>
      <c r="C189">
        <v>55</v>
      </c>
      <c r="D189">
        <v>575</v>
      </c>
    </row>
    <row r="190" spans="1:4">
      <c r="A190" t="s">
        <v>109</v>
      </c>
      <c r="B190" s="13">
        <v>43129</v>
      </c>
      <c r="C190">
        <v>56</v>
      </c>
      <c r="D190">
        <v>574</v>
      </c>
    </row>
    <row r="191" spans="1:4">
      <c r="B191" s="13">
        <v>43136</v>
      </c>
      <c r="C191">
        <v>57</v>
      </c>
      <c r="D191">
        <v>578</v>
      </c>
    </row>
    <row r="192" spans="1:4">
      <c r="B192" s="13">
        <v>43143</v>
      </c>
      <c r="C192">
        <v>58</v>
      </c>
      <c r="D192">
        <v>584</v>
      </c>
    </row>
    <row r="193" spans="2:4">
      <c r="B193" s="13">
        <v>43150</v>
      </c>
      <c r="C193">
        <v>59</v>
      </c>
      <c r="D193">
        <v>587</v>
      </c>
    </row>
    <row r="194" spans="2:4">
      <c r="B194" s="13">
        <v>43157</v>
      </c>
      <c r="C194">
        <v>60</v>
      </c>
      <c r="D194">
        <v>592</v>
      </c>
    </row>
    <row r="195" spans="2:4">
      <c r="B195" s="13">
        <v>43164</v>
      </c>
      <c r="C195">
        <v>61</v>
      </c>
      <c r="D195">
        <v>595</v>
      </c>
    </row>
    <row r="196" spans="2:4">
      <c r="B196" s="13">
        <v>43171</v>
      </c>
      <c r="C196">
        <v>62</v>
      </c>
      <c r="D196">
        <v>601</v>
      </c>
    </row>
    <row r="197" spans="2:4">
      <c r="B197" s="13">
        <v>43178</v>
      </c>
      <c r="C197">
        <v>63</v>
      </c>
      <c r="D197">
        <v>610</v>
      </c>
    </row>
    <row r="198" spans="2:4">
      <c r="B198" s="13">
        <v>43185</v>
      </c>
      <c r="C198">
        <v>64</v>
      </c>
      <c r="D198">
        <v>612</v>
      </c>
    </row>
    <row r="199" spans="2:4">
      <c r="B199" s="13">
        <v>43192</v>
      </c>
      <c r="C199">
        <v>65</v>
      </c>
      <c r="D199">
        <v>620</v>
      </c>
    </row>
    <row r="200" spans="2:4">
      <c r="B200" s="13">
        <v>43199</v>
      </c>
      <c r="C200">
        <v>66</v>
      </c>
      <c r="D200">
        <v>625</v>
      </c>
    </row>
    <row r="201" spans="2:4">
      <c r="B201" s="13">
        <v>43206</v>
      </c>
      <c r="C201">
        <v>67</v>
      </c>
      <c r="D201">
        <v>627</v>
      </c>
    </row>
    <row r="202" spans="2:4">
      <c r="B202" s="13">
        <v>43213</v>
      </c>
      <c r="C202">
        <v>68</v>
      </c>
      <c r="D202">
        <v>632</v>
      </c>
    </row>
    <row r="203" spans="2:4">
      <c r="B203" s="13">
        <v>43220</v>
      </c>
      <c r="C203">
        <v>69</v>
      </c>
      <c r="D203">
        <v>634</v>
      </c>
    </row>
    <row r="204" spans="2:4">
      <c r="B204" s="13">
        <v>43227</v>
      </c>
      <c r="C204">
        <v>70</v>
      </c>
      <c r="D204">
        <v>638</v>
      </c>
    </row>
    <row r="205" spans="2:4">
      <c r="B205" s="13">
        <v>43234</v>
      </c>
      <c r="C205">
        <v>71</v>
      </c>
      <c r="D205">
        <v>644</v>
      </c>
    </row>
    <row r="206" spans="2:4">
      <c r="B206" s="13">
        <v>43241</v>
      </c>
      <c r="C206">
        <v>72</v>
      </c>
      <c r="D206">
        <v>652</v>
      </c>
    </row>
    <row r="207" spans="2:4">
      <c r="B207" s="13">
        <v>43248</v>
      </c>
      <c r="C207">
        <v>73</v>
      </c>
      <c r="D207">
        <v>655</v>
      </c>
    </row>
    <row r="208" spans="2:4">
      <c r="B208" s="13">
        <v>43255</v>
      </c>
      <c r="C208">
        <v>74</v>
      </c>
      <c r="D208">
        <v>660</v>
      </c>
    </row>
    <row r="209" spans="2:8">
      <c r="B209" s="13">
        <v>43262</v>
      </c>
      <c r="C209">
        <v>75</v>
      </c>
      <c r="D209">
        <v>663</v>
      </c>
    </row>
    <row r="210" spans="2:8">
      <c r="B210" s="13"/>
    </row>
    <row r="211" spans="2:8">
      <c r="C211" s="10" t="s">
        <v>60</v>
      </c>
      <c r="D211" s="10"/>
      <c r="E211" s="10"/>
      <c r="F211" s="10"/>
      <c r="G211" s="10"/>
      <c r="H211" s="10"/>
    </row>
    <row r="212" spans="2:8">
      <c r="C212" s="11">
        <f>2/5</f>
        <v>0.4</v>
      </c>
      <c r="D212" t="s">
        <v>52</v>
      </c>
    </row>
    <row r="213" spans="2:8">
      <c r="C213" s="11">
        <f>0</f>
        <v>0</v>
      </c>
      <c r="D213" t="s">
        <v>53</v>
      </c>
    </row>
    <row r="214" spans="2:8">
      <c r="C214" s="11">
        <f>0</f>
        <v>0</v>
      </c>
      <c r="D214" t="s">
        <v>54</v>
      </c>
    </row>
    <row r="215" spans="2:8">
      <c r="C215" s="11">
        <f>0</f>
        <v>0</v>
      </c>
      <c r="D215" t="s">
        <v>56</v>
      </c>
    </row>
    <row r="216" spans="2:8">
      <c r="C216" s="11">
        <f>0</f>
        <v>0</v>
      </c>
      <c r="D216" t="s">
        <v>58</v>
      </c>
    </row>
    <row r="218" spans="2:8">
      <c r="C218" s="10" t="s">
        <v>102</v>
      </c>
    </row>
    <row r="219" spans="2:8">
      <c r="C219" s="11">
        <f>2/3</f>
        <v>0.66666666666666663</v>
      </c>
      <c r="D219" t="s">
        <v>52</v>
      </c>
    </row>
    <row r="220" spans="2:8">
      <c r="C220" s="11">
        <f>0/2</f>
        <v>0</v>
      </c>
      <c r="D220" t="s">
        <v>53</v>
      </c>
    </row>
    <row r="221" spans="2:8">
      <c r="C221" s="11">
        <f>0</f>
        <v>0</v>
      </c>
      <c r="D221" t="s">
        <v>54</v>
      </c>
    </row>
    <row r="222" spans="2:8">
      <c r="C222" s="11">
        <f>0</f>
        <v>0</v>
      </c>
      <c r="D222" t="s">
        <v>56</v>
      </c>
    </row>
    <row r="223" spans="2:8">
      <c r="C223" s="11">
        <f>0</f>
        <v>0</v>
      </c>
      <c r="D223" t="s">
        <v>58</v>
      </c>
    </row>
    <row r="224" spans="2:8">
      <c r="C224" s="11">
        <f>1/3</f>
        <v>0.33333333333333331</v>
      </c>
      <c r="D224" t="s">
        <v>67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A3BDA-4341-4F12-92A7-E5B9FBED2CF1}">
  <dimension ref="A2:I226"/>
  <sheetViews>
    <sheetView topLeftCell="D1" workbookViewId="0">
      <selection activeCell="L1" sqref="L1"/>
    </sheetView>
  </sheetViews>
  <sheetFormatPr defaultRowHeight="15"/>
  <cols>
    <col min="1" max="1" width="19" bestFit="1" customWidth="1"/>
    <col min="2" max="2" width="25.85546875" customWidth="1"/>
    <col min="4" max="4" width="20.140625" customWidth="1"/>
    <col min="6" max="6" width="18" customWidth="1"/>
    <col min="8" max="8" width="50" customWidth="1"/>
    <col min="9" max="9" width="15.140625" customWidth="1"/>
  </cols>
  <sheetData>
    <row r="2" spans="1:9">
      <c r="A2" s="1"/>
      <c r="B2" s="1" t="s">
        <v>0</v>
      </c>
      <c r="C2" s="1" t="s">
        <v>1</v>
      </c>
      <c r="D2" s="1" t="s">
        <v>2</v>
      </c>
      <c r="E2" s="1" t="s">
        <v>1</v>
      </c>
      <c r="F2" s="1" t="s">
        <v>3</v>
      </c>
      <c r="G2" s="1" t="s">
        <v>1</v>
      </c>
      <c r="H2" s="1" t="s">
        <v>4</v>
      </c>
      <c r="I2" s="1" t="s">
        <v>1</v>
      </c>
    </row>
    <row r="3" spans="1:9">
      <c r="A3" s="1" t="s">
        <v>5</v>
      </c>
      <c r="B3" s="1">
        <v>636</v>
      </c>
      <c r="C3" s="1">
        <v>11</v>
      </c>
      <c r="D3" s="1">
        <v>47</v>
      </c>
      <c r="E3" s="1">
        <v>0</v>
      </c>
      <c r="F3" s="1">
        <v>0</v>
      </c>
      <c r="G3" s="1">
        <v>0</v>
      </c>
      <c r="H3" s="1">
        <v>0</v>
      </c>
      <c r="I3" s="1">
        <v>0</v>
      </c>
    </row>
    <row r="4" spans="1:9">
      <c r="A4" s="1" t="s">
        <v>34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40</v>
      </c>
      <c r="I4" s="1">
        <v>0</v>
      </c>
    </row>
    <row r="5" spans="1:9">
      <c r="A5" s="1" t="s">
        <v>36</v>
      </c>
      <c r="B5" s="1">
        <v>12</v>
      </c>
      <c r="C5" s="1">
        <v>0</v>
      </c>
      <c r="D5" s="1">
        <v>1</v>
      </c>
      <c r="E5" s="1">
        <v>0</v>
      </c>
      <c r="F5" s="1"/>
      <c r="G5" s="1"/>
      <c r="H5" s="1"/>
      <c r="I5" s="1"/>
    </row>
    <row r="6" spans="1:9">
      <c r="A6" s="1" t="s">
        <v>8</v>
      </c>
      <c r="B6" s="1">
        <f t="shared" ref="B6:I6" si="0">B3+B4-B5</f>
        <v>624</v>
      </c>
      <c r="C6" s="1">
        <f t="shared" si="0"/>
        <v>11</v>
      </c>
      <c r="D6" s="1">
        <f t="shared" si="0"/>
        <v>47</v>
      </c>
      <c r="E6" s="1">
        <f t="shared" si="0"/>
        <v>0</v>
      </c>
      <c r="F6" s="1">
        <f t="shared" si="0"/>
        <v>0</v>
      </c>
      <c r="G6" s="1">
        <f t="shared" si="0"/>
        <v>0</v>
      </c>
      <c r="H6" s="1">
        <f t="shared" si="0"/>
        <v>40</v>
      </c>
      <c r="I6" s="1">
        <f t="shared" si="0"/>
        <v>0</v>
      </c>
    </row>
    <row r="9" spans="1:9">
      <c r="A9" s="1"/>
      <c r="B9" s="1" t="s">
        <v>29</v>
      </c>
      <c r="C9" s="1" t="s">
        <v>1</v>
      </c>
      <c r="D9" s="1" t="s">
        <v>30</v>
      </c>
      <c r="E9" s="2" t="s">
        <v>1</v>
      </c>
      <c r="F9" s="1" t="s">
        <v>100</v>
      </c>
      <c r="G9" s="2" t="s">
        <v>1</v>
      </c>
      <c r="H9" s="1" t="s">
        <v>164</v>
      </c>
      <c r="I9" s="1" t="s">
        <v>1</v>
      </c>
    </row>
    <row r="10" spans="1:9">
      <c r="A10" s="1" t="s">
        <v>5</v>
      </c>
      <c r="B10" s="1">
        <v>407</v>
      </c>
      <c r="C10" s="1">
        <v>6</v>
      </c>
      <c r="D10" s="1">
        <v>291</v>
      </c>
      <c r="E10" s="2">
        <v>7</v>
      </c>
      <c r="F10" s="1">
        <v>205</v>
      </c>
      <c r="G10" s="2">
        <v>12</v>
      </c>
      <c r="H10" s="1">
        <v>76</v>
      </c>
      <c r="I10" s="1">
        <v>0</v>
      </c>
    </row>
    <row r="11" spans="1:9">
      <c r="A11" s="1" t="s">
        <v>31</v>
      </c>
      <c r="B11" s="1">
        <v>35</v>
      </c>
      <c r="C11" s="1">
        <v>3</v>
      </c>
      <c r="D11" s="1">
        <v>151</v>
      </c>
      <c r="E11" s="2">
        <v>2</v>
      </c>
      <c r="F11" s="1">
        <v>12</v>
      </c>
      <c r="G11" s="2">
        <v>-10</v>
      </c>
      <c r="H11" s="1">
        <v>0</v>
      </c>
      <c r="I11" s="1">
        <v>0</v>
      </c>
    </row>
    <row r="12" spans="1:9">
      <c r="A12" s="1" t="s">
        <v>8</v>
      </c>
      <c r="B12" s="1">
        <f t="shared" ref="B12:H12" si="1">B10+B11</f>
        <v>442</v>
      </c>
      <c r="C12" s="1">
        <f t="shared" si="1"/>
        <v>9</v>
      </c>
      <c r="D12" s="1">
        <f t="shared" si="1"/>
        <v>442</v>
      </c>
      <c r="E12" s="2">
        <f t="shared" si="1"/>
        <v>9</v>
      </c>
      <c r="F12" s="1">
        <f t="shared" si="1"/>
        <v>217</v>
      </c>
      <c r="G12" s="2">
        <f t="shared" si="1"/>
        <v>2</v>
      </c>
      <c r="H12" s="1">
        <f t="shared" si="1"/>
        <v>76</v>
      </c>
      <c r="I12" s="1"/>
    </row>
    <row r="15" spans="1:9">
      <c r="A15" s="1"/>
      <c r="B15" s="1" t="s">
        <v>40</v>
      </c>
      <c r="C15" s="1" t="s">
        <v>1</v>
      </c>
      <c r="D15" s="1" t="s">
        <v>11</v>
      </c>
      <c r="E15" s="2" t="s">
        <v>1</v>
      </c>
      <c r="F15" s="1" t="s">
        <v>97</v>
      </c>
      <c r="G15" s="2" t="s">
        <v>1</v>
      </c>
      <c r="H15" s="30" t="s">
        <v>6</v>
      </c>
      <c r="I15" s="33" t="s">
        <v>85</v>
      </c>
    </row>
    <row r="16" spans="1:9">
      <c r="A16" s="5" t="s">
        <v>8</v>
      </c>
      <c r="B16" s="5">
        <v>151</v>
      </c>
      <c r="C16" s="5">
        <v>4</v>
      </c>
      <c r="D16" s="5">
        <v>65</v>
      </c>
      <c r="E16" s="3">
        <v>0</v>
      </c>
      <c r="F16" s="1">
        <v>102</v>
      </c>
      <c r="G16" s="2">
        <v>2</v>
      </c>
      <c r="H16" s="16" t="s">
        <v>86</v>
      </c>
      <c r="I16" s="16">
        <v>407</v>
      </c>
    </row>
    <row r="17" spans="1:9">
      <c r="A17" s="1" t="s">
        <v>89</v>
      </c>
      <c r="B17" s="1">
        <v>125</v>
      </c>
      <c r="C17" s="1"/>
      <c r="D17" s="1">
        <v>61</v>
      </c>
      <c r="E17" s="2"/>
      <c r="F17" s="1">
        <v>100</v>
      </c>
      <c r="G17" s="2"/>
      <c r="H17" s="25" t="s">
        <v>87</v>
      </c>
      <c r="I17" s="25">
        <v>291</v>
      </c>
    </row>
    <row r="18" spans="1:9">
      <c r="H18" s="16" t="s">
        <v>108</v>
      </c>
      <c r="I18" s="16">
        <v>205</v>
      </c>
    </row>
    <row r="19" spans="1:9">
      <c r="A19" s="1"/>
      <c r="B19" s="1" t="s">
        <v>73</v>
      </c>
      <c r="C19" s="1" t="s">
        <v>1</v>
      </c>
      <c r="D19" t="s">
        <v>169</v>
      </c>
      <c r="H19" s="25" t="s">
        <v>10</v>
      </c>
      <c r="I19" s="25">
        <v>212</v>
      </c>
    </row>
    <row r="20" spans="1:9" ht="61.5" customHeight="1">
      <c r="A20" s="1" t="s">
        <v>74</v>
      </c>
      <c r="B20" s="1">
        <v>8</v>
      </c>
      <c r="C20" s="1">
        <v>0</v>
      </c>
      <c r="D20" s="34" t="s">
        <v>170</v>
      </c>
      <c r="H20" s="16" t="s">
        <v>105</v>
      </c>
      <c r="I20" s="16">
        <v>100</v>
      </c>
    </row>
    <row r="21" spans="1:9" ht="66.75" customHeight="1">
      <c r="A21" s="1" t="s">
        <v>75</v>
      </c>
      <c r="B21" s="1">
        <v>4</v>
      </c>
      <c r="C21" s="1">
        <v>0</v>
      </c>
      <c r="D21" s="34" t="s">
        <v>171</v>
      </c>
      <c r="H21" s="25" t="s">
        <v>88</v>
      </c>
      <c r="I21" s="25">
        <v>212</v>
      </c>
    </row>
    <row r="22" spans="1:9" ht="89.25" customHeight="1">
      <c r="A22" s="1" t="s">
        <v>76</v>
      </c>
      <c r="B22" s="1">
        <v>11</v>
      </c>
      <c r="C22" s="1">
        <v>0</v>
      </c>
      <c r="D22" s="34" t="s">
        <v>172</v>
      </c>
      <c r="H22" s="16" t="s">
        <v>93</v>
      </c>
      <c r="I22" s="16">
        <v>6</v>
      </c>
    </row>
    <row r="23" spans="1:9" ht="81" customHeight="1">
      <c r="A23" s="1" t="s">
        <v>77</v>
      </c>
      <c r="B23" s="1">
        <v>5</v>
      </c>
      <c r="C23" s="1">
        <v>0</v>
      </c>
      <c r="D23" s="34" t="s">
        <v>173</v>
      </c>
      <c r="H23" s="25" t="s">
        <v>90</v>
      </c>
      <c r="I23" s="25">
        <v>185</v>
      </c>
    </row>
    <row r="24" spans="1:9">
      <c r="H24" s="16" t="s">
        <v>91</v>
      </c>
      <c r="I24" s="16">
        <v>113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6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0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4</v>
      </c>
    </row>
    <row r="29" spans="1:9">
      <c r="A29" s="1" t="s">
        <v>5</v>
      </c>
      <c r="B29" s="1">
        <v>43</v>
      </c>
      <c r="C29" s="1">
        <v>0</v>
      </c>
      <c r="D29" s="1">
        <v>42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23</v>
      </c>
      <c r="C30" s="1">
        <v>0</v>
      </c>
      <c r="D30" s="1">
        <v>1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66</v>
      </c>
      <c r="C31" s="1">
        <v>0</v>
      </c>
      <c r="D31" s="1">
        <v>43</v>
      </c>
      <c r="E31" s="1">
        <v>1</v>
      </c>
    </row>
    <row r="32" spans="1:9">
      <c r="H32" t="s">
        <v>165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157</v>
      </c>
      <c r="I34" s="16">
        <v>50.3</v>
      </c>
    </row>
    <row r="35" spans="1:9">
      <c r="A35" s="1" t="s">
        <v>5</v>
      </c>
      <c r="B35" s="1">
        <v>70</v>
      </c>
      <c r="C35" s="1">
        <v>0</v>
      </c>
      <c r="D35" s="1">
        <v>52</v>
      </c>
      <c r="E35" s="1">
        <v>0</v>
      </c>
      <c r="H35" s="16" t="s">
        <v>116</v>
      </c>
      <c r="I35" s="16">
        <v>12.56</v>
      </c>
    </row>
    <row r="36" spans="1:9">
      <c r="A36" s="1" t="s">
        <v>7</v>
      </c>
      <c r="B36" s="1">
        <v>34</v>
      </c>
      <c r="C36" s="1">
        <v>1</v>
      </c>
      <c r="D36" s="1">
        <v>15</v>
      </c>
      <c r="E36" s="1">
        <v>0</v>
      </c>
      <c r="H36" s="25" t="s">
        <v>158</v>
      </c>
      <c r="I36" s="25"/>
    </row>
    <row r="37" spans="1:9">
      <c r="A37" s="1" t="s">
        <v>8</v>
      </c>
      <c r="B37" s="1">
        <f>B35+B36</f>
        <v>104</v>
      </c>
      <c r="C37" s="1">
        <f>C35+C36</f>
        <v>1</v>
      </c>
      <c r="D37" s="1">
        <f>D35+D36</f>
        <v>67</v>
      </c>
      <c r="E37" s="1">
        <f>E35+E36</f>
        <v>0</v>
      </c>
      <c r="H37" s="25" t="s">
        <v>118</v>
      </c>
      <c r="I37" s="25">
        <v>337</v>
      </c>
    </row>
    <row r="38" spans="1:9">
      <c r="H38" s="25" t="s">
        <v>119</v>
      </c>
      <c r="I38" s="25">
        <v>92</v>
      </c>
    </row>
    <row r="39" spans="1:9">
      <c r="H39" s="16" t="s">
        <v>159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22</v>
      </c>
    </row>
    <row r="41" spans="1:9">
      <c r="B41" s="1"/>
      <c r="C41" s="1" t="s">
        <v>15</v>
      </c>
      <c r="D41" s="1" t="s">
        <v>1</v>
      </c>
      <c r="H41" s="16" t="s">
        <v>122</v>
      </c>
      <c r="I41" s="16"/>
    </row>
    <row r="42" spans="1:9">
      <c r="B42" s="1" t="s">
        <v>37</v>
      </c>
      <c r="C42" s="1">
        <v>191</v>
      </c>
      <c r="D42" s="1">
        <v>1</v>
      </c>
      <c r="H42" s="16" t="s">
        <v>123</v>
      </c>
      <c r="I42" s="16">
        <v>1</v>
      </c>
    </row>
    <row r="43" spans="1:9">
      <c r="B43" s="1" t="s">
        <v>26</v>
      </c>
      <c r="C43" s="1">
        <v>39</v>
      </c>
      <c r="D43" s="1">
        <v>0</v>
      </c>
      <c r="H43" s="16" t="s">
        <v>124</v>
      </c>
      <c r="I43" s="16">
        <v>395</v>
      </c>
    </row>
    <row r="44" spans="1:9">
      <c r="B44" s="1" t="s">
        <v>18</v>
      </c>
      <c r="C44" s="1">
        <v>19</v>
      </c>
      <c r="D44" s="1">
        <v>0</v>
      </c>
      <c r="H44" s="16" t="s">
        <v>125</v>
      </c>
      <c r="I44" s="16">
        <v>1</v>
      </c>
    </row>
    <row r="45" spans="1:9">
      <c r="B45" s="1" t="s">
        <v>19</v>
      </c>
      <c r="C45" s="1">
        <v>0</v>
      </c>
      <c r="D45" s="1">
        <v>0</v>
      </c>
      <c r="H45" s="25" t="s">
        <v>160</v>
      </c>
      <c r="I45" s="25">
        <v>6</v>
      </c>
    </row>
    <row r="46" spans="1:9">
      <c r="B46" s="1" t="s">
        <v>20</v>
      </c>
      <c r="C46" s="1">
        <v>342</v>
      </c>
      <c r="D46" s="1">
        <v>10</v>
      </c>
      <c r="H46" s="25" t="s">
        <v>127</v>
      </c>
      <c r="I46" s="25"/>
    </row>
    <row r="47" spans="1:9">
      <c r="B47" s="1" t="s">
        <v>95</v>
      </c>
      <c r="C47" s="1">
        <v>3</v>
      </c>
      <c r="D47" s="1">
        <v>0</v>
      </c>
      <c r="H47" s="25" t="s">
        <v>128</v>
      </c>
      <c r="I47" s="25">
        <v>5</v>
      </c>
    </row>
    <row r="48" spans="1:9">
      <c r="B48" s="1" t="s">
        <v>22</v>
      </c>
      <c r="C48" s="1">
        <v>1</v>
      </c>
      <c r="D48" s="1">
        <v>0</v>
      </c>
      <c r="H48" s="25" t="s">
        <v>129</v>
      </c>
      <c r="I48" s="25">
        <v>409</v>
      </c>
    </row>
    <row r="49" spans="1:9">
      <c r="B49" s="1" t="s">
        <v>59</v>
      </c>
      <c r="C49" s="1">
        <v>10</v>
      </c>
      <c r="D49" s="1">
        <v>0</v>
      </c>
      <c r="H49" s="16" t="s">
        <v>161</v>
      </c>
      <c r="I49" s="16">
        <v>13</v>
      </c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/>
    </row>
    <row r="51" spans="1:9">
      <c r="B51" s="1" t="s">
        <v>69</v>
      </c>
      <c r="C51" s="1">
        <v>8</v>
      </c>
      <c r="D51" s="1">
        <v>0</v>
      </c>
      <c r="H51" s="16" t="s">
        <v>132</v>
      </c>
      <c r="I51" s="16">
        <v>403</v>
      </c>
    </row>
    <row r="52" spans="1:9">
      <c r="B52" s="1" t="s">
        <v>113</v>
      </c>
      <c r="C52" s="1">
        <v>2</v>
      </c>
      <c r="D52" s="1">
        <v>0</v>
      </c>
      <c r="H52" s="25" t="s">
        <v>162</v>
      </c>
      <c r="I52" s="25">
        <v>10</v>
      </c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/>
    </row>
    <row r="54" spans="1:9">
      <c r="B54" s="1" t="s">
        <v>8</v>
      </c>
      <c r="C54" s="1">
        <f>C42+C43+C44+C45+C46+C47+C48+C49+C50+C51+C52+C53</f>
        <v>624</v>
      </c>
      <c r="D54" s="1">
        <f>D42+D43+D44+D45+D46+D47+D48+D49+D50+D51+D52+D53</f>
        <v>11</v>
      </c>
      <c r="H54" s="25" t="s">
        <v>135</v>
      </c>
      <c r="I54" s="25">
        <v>6</v>
      </c>
    </row>
    <row r="55" spans="1:9">
      <c r="H55" s="25" t="s">
        <v>136</v>
      </c>
      <c r="I55" s="25">
        <v>4</v>
      </c>
    </row>
    <row r="56" spans="1:9">
      <c r="H56" s="25" t="s">
        <v>137</v>
      </c>
      <c r="I56" s="25">
        <v>49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170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46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23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5" spans="1:4">
      <c r="A135" s="9" t="s">
        <v>70</v>
      </c>
      <c r="B135" s="9" t="s">
        <v>32</v>
      </c>
      <c r="C135" s="9" t="s">
        <v>33</v>
      </c>
    </row>
    <row r="136" spans="1:4">
      <c r="A136" s="13">
        <v>42737</v>
      </c>
      <c r="B136">
        <v>1</v>
      </c>
      <c r="C136">
        <v>1</v>
      </c>
    </row>
    <row r="137" spans="1:4">
      <c r="A137" s="13">
        <v>42744</v>
      </c>
      <c r="B137">
        <v>2</v>
      </c>
      <c r="C137">
        <v>10</v>
      </c>
    </row>
    <row r="138" spans="1:4">
      <c r="A138" s="13">
        <v>42751</v>
      </c>
      <c r="B138">
        <v>3</v>
      </c>
      <c r="C138">
        <v>20</v>
      </c>
    </row>
    <row r="139" spans="1:4">
      <c r="A139" s="13">
        <v>42758</v>
      </c>
      <c r="B139">
        <v>4</v>
      </c>
      <c r="C139">
        <v>31</v>
      </c>
    </row>
    <row r="140" spans="1:4">
      <c r="A140" s="13">
        <v>42765</v>
      </c>
      <c r="B140">
        <v>5</v>
      </c>
      <c r="C140">
        <v>43</v>
      </c>
    </row>
    <row r="141" spans="1:4">
      <c r="A141" s="13">
        <v>42772</v>
      </c>
      <c r="B141">
        <v>6</v>
      </c>
      <c r="C141">
        <v>56</v>
      </c>
    </row>
    <row r="142" spans="1:4">
      <c r="A142" s="13">
        <v>42779</v>
      </c>
      <c r="B142">
        <v>7</v>
      </c>
      <c r="C142">
        <v>63</v>
      </c>
    </row>
    <row r="143" spans="1:4">
      <c r="A143" s="13">
        <v>42786</v>
      </c>
      <c r="B143">
        <v>8</v>
      </c>
      <c r="C143">
        <v>70</v>
      </c>
    </row>
    <row r="144" spans="1:4">
      <c r="A144" s="13">
        <v>42793</v>
      </c>
      <c r="B144">
        <v>9</v>
      </c>
      <c r="C144">
        <v>84</v>
      </c>
    </row>
    <row r="145" spans="1:3">
      <c r="A145" s="13">
        <v>42800</v>
      </c>
      <c r="B145">
        <v>10</v>
      </c>
      <c r="C145">
        <v>100</v>
      </c>
    </row>
    <row r="146" spans="1:3">
      <c r="A146" s="13">
        <v>42807</v>
      </c>
      <c r="B146">
        <v>11</v>
      </c>
      <c r="C146">
        <v>114</v>
      </c>
    </row>
    <row r="147" spans="1:3">
      <c r="A147" s="13">
        <v>42814</v>
      </c>
      <c r="B147">
        <v>12</v>
      </c>
      <c r="C147">
        <v>131</v>
      </c>
    </row>
    <row r="148" spans="1:3">
      <c r="A148" s="13">
        <v>42821</v>
      </c>
      <c r="B148">
        <v>13</v>
      </c>
      <c r="C148">
        <v>145</v>
      </c>
    </row>
    <row r="149" spans="1:3">
      <c r="A149" s="13">
        <v>42828</v>
      </c>
      <c r="B149">
        <v>14</v>
      </c>
      <c r="C149">
        <v>154</v>
      </c>
    </row>
    <row r="150" spans="1:3">
      <c r="A150" s="13">
        <v>42835</v>
      </c>
      <c r="B150">
        <v>15</v>
      </c>
      <c r="C150">
        <v>166</v>
      </c>
    </row>
    <row r="151" spans="1:3">
      <c r="A151" s="13">
        <v>42842</v>
      </c>
      <c r="B151">
        <v>16</v>
      </c>
      <c r="C151">
        <v>185</v>
      </c>
    </row>
    <row r="152" spans="1:3">
      <c r="A152" s="13">
        <v>42849</v>
      </c>
      <c r="B152">
        <v>17</v>
      </c>
      <c r="C152">
        <v>189</v>
      </c>
    </row>
    <row r="153" spans="1:3">
      <c r="A153" s="13">
        <v>42856</v>
      </c>
      <c r="B153">
        <v>18</v>
      </c>
      <c r="C153">
        <v>199</v>
      </c>
    </row>
    <row r="154" spans="1:3">
      <c r="A154" s="13">
        <v>42863</v>
      </c>
      <c r="B154">
        <v>19</v>
      </c>
      <c r="C154">
        <v>217</v>
      </c>
    </row>
    <row r="155" spans="1:3">
      <c r="A155" s="13">
        <v>42870</v>
      </c>
      <c r="B155">
        <v>20</v>
      </c>
      <c r="C155">
        <v>233</v>
      </c>
    </row>
    <row r="156" spans="1:3">
      <c r="A156" s="13">
        <v>42877</v>
      </c>
      <c r="B156">
        <v>21</v>
      </c>
      <c r="C156">
        <v>239</v>
      </c>
    </row>
    <row r="157" spans="1:3">
      <c r="A157" s="13">
        <v>42884</v>
      </c>
      <c r="B157">
        <v>22</v>
      </c>
      <c r="C157">
        <v>244</v>
      </c>
    </row>
    <row r="158" spans="1:3">
      <c r="A158" s="13">
        <v>42891</v>
      </c>
      <c r="B158">
        <v>23</v>
      </c>
      <c r="C158">
        <v>260</v>
      </c>
    </row>
    <row r="159" spans="1:3">
      <c r="A159" s="13">
        <v>42898</v>
      </c>
      <c r="B159">
        <v>24</v>
      </c>
      <c r="C159">
        <v>276</v>
      </c>
    </row>
    <row r="160" spans="1:3">
      <c r="A160" s="13">
        <v>42905</v>
      </c>
      <c r="B160">
        <v>25</v>
      </c>
      <c r="C160">
        <v>286</v>
      </c>
    </row>
    <row r="161" spans="1:3">
      <c r="A161" s="13">
        <v>42912</v>
      </c>
      <c r="B161">
        <v>26</v>
      </c>
      <c r="C161">
        <v>299</v>
      </c>
    </row>
    <row r="162" spans="1:3">
      <c r="A162" s="13">
        <v>42919</v>
      </c>
      <c r="B162">
        <v>27</v>
      </c>
      <c r="C162">
        <v>303</v>
      </c>
    </row>
    <row r="163" spans="1:3">
      <c r="A163" s="13">
        <v>42926</v>
      </c>
      <c r="B163">
        <v>28</v>
      </c>
      <c r="C163">
        <v>316</v>
      </c>
    </row>
    <row r="164" spans="1:3">
      <c r="A164" s="13">
        <v>42933</v>
      </c>
      <c r="B164">
        <v>29</v>
      </c>
      <c r="C164">
        <v>322</v>
      </c>
    </row>
    <row r="165" spans="1:3">
      <c r="A165" s="13">
        <v>42940</v>
      </c>
      <c r="B165">
        <v>30</v>
      </c>
      <c r="C165">
        <v>330</v>
      </c>
    </row>
    <row r="166" spans="1:3">
      <c r="A166" s="13">
        <v>42947</v>
      </c>
      <c r="B166">
        <v>31</v>
      </c>
      <c r="C166">
        <v>335</v>
      </c>
    </row>
    <row r="167" spans="1:3">
      <c r="A167" s="13">
        <v>42954</v>
      </c>
      <c r="B167">
        <v>32</v>
      </c>
      <c r="C167">
        <v>348</v>
      </c>
    </row>
    <row r="168" spans="1:3">
      <c r="A168" s="13">
        <v>42961</v>
      </c>
      <c r="B168">
        <v>33</v>
      </c>
      <c r="C168">
        <v>367</v>
      </c>
    </row>
    <row r="169" spans="1:3">
      <c r="A169" s="13">
        <v>42968</v>
      </c>
      <c r="B169">
        <v>34</v>
      </c>
      <c r="C169">
        <v>392</v>
      </c>
    </row>
    <row r="170" spans="1:3">
      <c r="A170" s="13">
        <v>42975</v>
      </c>
      <c r="B170">
        <v>35</v>
      </c>
      <c r="C170">
        <v>402</v>
      </c>
    </row>
    <row r="171" spans="1:3">
      <c r="A171" s="13">
        <v>42982</v>
      </c>
      <c r="B171">
        <v>36</v>
      </c>
      <c r="C171">
        <v>410</v>
      </c>
    </row>
    <row r="172" spans="1:3">
      <c r="A172" s="13">
        <v>42989</v>
      </c>
      <c r="B172">
        <v>37</v>
      </c>
      <c r="C172">
        <v>415</v>
      </c>
    </row>
    <row r="173" spans="1:3">
      <c r="A173" s="13">
        <v>42996</v>
      </c>
      <c r="B173">
        <v>38</v>
      </c>
      <c r="C173">
        <v>438</v>
      </c>
    </row>
    <row r="174" spans="1:3">
      <c r="A174" s="13">
        <v>43003</v>
      </c>
      <c r="B174">
        <v>39</v>
      </c>
      <c r="C174">
        <v>460</v>
      </c>
    </row>
    <row r="175" spans="1:3">
      <c r="A175" s="13">
        <v>43010</v>
      </c>
      <c r="B175">
        <v>40</v>
      </c>
      <c r="C175">
        <v>478</v>
      </c>
    </row>
    <row r="176" spans="1:3">
      <c r="A176" s="13">
        <v>43017</v>
      </c>
      <c r="B176">
        <v>41</v>
      </c>
      <c r="C176">
        <v>486</v>
      </c>
    </row>
    <row r="177" spans="1:3">
      <c r="A177" s="13">
        <v>43024</v>
      </c>
      <c r="B177">
        <v>42</v>
      </c>
      <c r="C177">
        <v>497</v>
      </c>
    </row>
    <row r="178" spans="1:3">
      <c r="A178" s="13">
        <v>43031</v>
      </c>
      <c r="B178">
        <v>43</v>
      </c>
      <c r="C178">
        <v>501</v>
      </c>
    </row>
    <row r="179" spans="1:3">
      <c r="A179" s="13">
        <v>43038</v>
      </c>
      <c r="B179">
        <v>44</v>
      </c>
      <c r="C179">
        <v>506</v>
      </c>
    </row>
    <row r="180" spans="1:3">
      <c r="A180" s="13">
        <v>43045</v>
      </c>
      <c r="B180">
        <v>45</v>
      </c>
      <c r="C180">
        <v>514</v>
      </c>
    </row>
    <row r="181" spans="1:3">
      <c r="A181" s="13">
        <v>43052</v>
      </c>
      <c r="B181">
        <v>46</v>
      </c>
      <c r="C181">
        <v>521</v>
      </c>
    </row>
    <row r="182" spans="1:3">
      <c r="A182" s="13">
        <v>43059</v>
      </c>
      <c r="B182">
        <v>47</v>
      </c>
      <c r="C182">
        <v>531</v>
      </c>
    </row>
    <row r="183" spans="1:3">
      <c r="A183" s="13">
        <v>43066</v>
      </c>
      <c r="B183">
        <v>48</v>
      </c>
      <c r="C183">
        <v>534</v>
      </c>
    </row>
    <row r="184" spans="1:3">
      <c r="A184" s="13">
        <v>43073</v>
      </c>
      <c r="B184">
        <v>49</v>
      </c>
      <c r="C184">
        <v>541</v>
      </c>
    </row>
    <row r="185" spans="1:3">
      <c r="A185" s="13">
        <v>43080</v>
      </c>
      <c r="B185">
        <v>50</v>
      </c>
      <c r="C185">
        <v>546</v>
      </c>
    </row>
    <row r="186" spans="1:3">
      <c r="A186" s="13">
        <v>43087</v>
      </c>
      <c r="B186">
        <v>51</v>
      </c>
      <c r="C186">
        <v>549</v>
      </c>
    </row>
    <row r="187" spans="1:3">
      <c r="A187" s="13">
        <v>43101</v>
      </c>
      <c r="B187">
        <v>52</v>
      </c>
      <c r="C187">
        <v>553</v>
      </c>
    </row>
    <row r="188" spans="1:3">
      <c r="A188" s="13">
        <v>43108</v>
      </c>
      <c r="B188">
        <v>53</v>
      </c>
      <c r="C188">
        <v>566</v>
      </c>
    </row>
    <row r="189" spans="1:3">
      <c r="A189" s="13">
        <v>43115</v>
      </c>
      <c r="B189">
        <v>54</v>
      </c>
      <c r="C189">
        <v>568</v>
      </c>
    </row>
    <row r="190" spans="1:3">
      <c r="A190" s="13">
        <v>43122</v>
      </c>
      <c r="B190">
        <v>55</v>
      </c>
      <c r="C190">
        <v>575</v>
      </c>
    </row>
    <row r="191" spans="1:3">
      <c r="A191" s="13">
        <v>43129</v>
      </c>
      <c r="B191">
        <v>56</v>
      </c>
      <c r="C191">
        <v>574</v>
      </c>
    </row>
    <row r="192" spans="1:3">
      <c r="A192" s="13">
        <v>43136</v>
      </c>
      <c r="B192">
        <v>57</v>
      </c>
      <c r="C192">
        <v>578</v>
      </c>
    </row>
    <row r="193" spans="1:3">
      <c r="A193" s="13">
        <v>43143</v>
      </c>
      <c r="B193">
        <v>58</v>
      </c>
      <c r="C193">
        <v>584</v>
      </c>
    </row>
    <row r="194" spans="1:3">
      <c r="A194" s="13">
        <v>43150</v>
      </c>
      <c r="B194">
        <v>59</v>
      </c>
      <c r="C194">
        <v>587</v>
      </c>
    </row>
    <row r="195" spans="1:3">
      <c r="A195" s="13">
        <v>43157</v>
      </c>
      <c r="B195">
        <v>60</v>
      </c>
      <c r="C195">
        <v>592</v>
      </c>
    </row>
    <row r="196" spans="1:3">
      <c r="A196" s="13">
        <v>43164</v>
      </c>
      <c r="B196">
        <v>61</v>
      </c>
      <c r="C196">
        <v>595</v>
      </c>
    </row>
    <row r="197" spans="1:3">
      <c r="A197" s="13">
        <v>43171</v>
      </c>
      <c r="B197">
        <v>62</v>
      </c>
      <c r="C197">
        <v>601</v>
      </c>
    </row>
    <row r="198" spans="1:3">
      <c r="A198" s="13">
        <v>43178</v>
      </c>
      <c r="B198">
        <v>63</v>
      </c>
      <c r="C198">
        <v>610</v>
      </c>
    </row>
    <row r="199" spans="1:3">
      <c r="A199" s="13">
        <v>43185</v>
      </c>
      <c r="B199">
        <v>64</v>
      </c>
      <c r="C199">
        <v>612</v>
      </c>
    </row>
    <row r="200" spans="1:3">
      <c r="A200" s="13">
        <v>43192</v>
      </c>
      <c r="B200">
        <v>65</v>
      </c>
      <c r="C200">
        <v>620</v>
      </c>
    </row>
    <row r="201" spans="1:3">
      <c r="A201" s="13">
        <v>43199</v>
      </c>
      <c r="B201">
        <v>66</v>
      </c>
      <c r="C201">
        <v>625</v>
      </c>
    </row>
    <row r="202" spans="1:3">
      <c r="A202" s="13">
        <v>43206</v>
      </c>
      <c r="B202">
        <v>67</v>
      </c>
      <c r="C202">
        <v>627</v>
      </c>
    </row>
    <row r="203" spans="1:3">
      <c r="A203" s="13">
        <v>43213</v>
      </c>
      <c r="B203">
        <v>68</v>
      </c>
      <c r="C203">
        <v>632</v>
      </c>
    </row>
    <row r="204" spans="1:3">
      <c r="A204" s="13">
        <v>43220</v>
      </c>
      <c r="B204">
        <v>69</v>
      </c>
      <c r="C204">
        <v>634</v>
      </c>
    </row>
    <row r="205" spans="1:3">
      <c r="A205" s="13">
        <v>43227</v>
      </c>
      <c r="B205">
        <v>70</v>
      </c>
      <c r="C205">
        <v>638</v>
      </c>
    </row>
    <row r="206" spans="1:3">
      <c r="A206" s="13">
        <v>43234</v>
      </c>
      <c r="B206">
        <v>71</v>
      </c>
      <c r="C206">
        <v>644</v>
      </c>
    </row>
    <row r="207" spans="1:3">
      <c r="A207" s="13">
        <v>43241</v>
      </c>
      <c r="B207">
        <v>72</v>
      </c>
      <c r="C207">
        <v>652</v>
      </c>
    </row>
    <row r="208" spans="1:3">
      <c r="A208" s="13">
        <v>43248</v>
      </c>
      <c r="B208">
        <v>73</v>
      </c>
      <c r="C208">
        <v>655</v>
      </c>
    </row>
    <row r="209" spans="1:7">
      <c r="A209" s="13">
        <v>43255</v>
      </c>
      <c r="B209">
        <v>74</v>
      </c>
      <c r="C209">
        <v>660</v>
      </c>
    </row>
    <row r="210" spans="1:7">
      <c r="A210" s="13">
        <v>43262</v>
      </c>
      <c r="B210">
        <v>75</v>
      </c>
      <c r="C210">
        <v>663</v>
      </c>
    </row>
    <row r="211" spans="1:7">
      <c r="A211" s="13">
        <v>43269</v>
      </c>
      <c r="B211">
        <v>76</v>
      </c>
      <c r="C211">
        <v>674</v>
      </c>
    </row>
    <row r="212" spans="1:7">
      <c r="A212" s="13"/>
    </row>
    <row r="213" spans="1:7">
      <c r="B213" s="10" t="s">
        <v>60</v>
      </c>
      <c r="C213" s="10"/>
      <c r="D213" s="10"/>
      <c r="E213" s="10"/>
      <c r="F213" s="10"/>
      <c r="G213" s="10"/>
    </row>
    <row r="214" spans="1:7">
      <c r="B214" s="35" t="s">
        <v>6</v>
      </c>
      <c r="C214" t="s">
        <v>52</v>
      </c>
      <c r="D214" t="s">
        <v>153</v>
      </c>
    </row>
    <row r="215" spans="1:7">
      <c r="B215" s="11">
        <f>10/22</f>
        <v>0.45454545454545453</v>
      </c>
      <c r="C215" t="s">
        <v>53</v>
      </c>
    </row>
    <row r="216" spans="1:7">
      <c r="B216" s="11">
        <f>0</f>
        <v>0</v>
      </c>
      <c r="C216" t="s">
        <v>54</v>
      </c>
    </row>
    <row r="217" spans="1:7">
      <c r="B217" s="11">
        <f>0</f>
        <v>0</v>
      </c>
      <c r="C217" t="s">
        <v>56</v>
      </c>
    </row>
    <row r="218" spans="1:7">
      <c r="B218" s="35" t="s">
        <v>6</v>
      </c>
      <c r="C218" t="s">
        <v>58</v>
      </c>
      <c r="D218" t="s">
        <v>175</v>
      </c>
    </row>
    <row r="220" spans="1:7">
      <c r="B220" s="10" t="s">
        <v>102</v>
      </c>
    </row>
    <row r="221" spans="1:7">
      <c r="B221" s="35" t="s">
        <v>6</v>
      </c>
      <c r="C221" t="s">
        <v>52</v>
      </c>
      <c r="D221" t="s">
        <v>153</v>
      </c>
    </row>
    <row r="222" spans="1:7">
      <c r="B222" s="11">
        <f>10/11</f>
        <v>0.90909090909090906</v>
      </c>
      <c r="C222" t="s">
        <v>53</v>
      </c>
    </row>
    <row r="223" spans="1:7">
      <c r="B223" s="11">
        <f>0</f>
        <v>0</v>
      </c>
      <c r="C223" t="s">
        <v>54</v>
      </c>
    </row>
    <row r="224" spans="1:7">
      <c r="B224" s="11">
        <f>0</f>
        <v>0</v>
      </c>
      <c r="C224" t="s">
        <v>56</v>
      </c>
    </row>
    <row r="225" spans="2:4">
      <c r="B225" s="35" t="s">
        <v>6</v>
      </c>
      <c r="C225" t="s">
        <v>58</v>
      </c>
      <c r="D225" t="s">
        <v>175</v>
      </c>
    </row>
    <row r="226" spans="2:4">
      <c r="B226" s="11">
        <f>1/11</f>
        <v>9.0909090909090912E-2</v>
      </c>
      <c r="C226" t="s">
        <v>67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E6B46-2110-4A17-ABBA-8B6F9682FCDD}">
  <dimension ref="B2:J230"/>
  <sheetViews>
    <sheetView topLeftCell="A9" workbookViewId="0">
      <selection activeCell="I21" sqref="I21"/>
    </sheetView>
  </sheetViews>
  <sheetFormatPr defaultRowHeight="15"/>
  <cols>
    <col min="2" max="2" width="17.5703125" customWidth="1"/>
    <col min="3" max="3" width="22.5703125" customWidth="1"/>
    <col min="5" max="5" width="24.5703125" customWidth="1"/>
    <col min="7" max="7" width="15" customWidth="1"/>
    <col min="9" max="9" width="37.5703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639</v>
      </c>
      <c r="D3" s="1">
        <v>3</v>
      </c>
      <c r="E3" s="1">
        <v>47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12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 t="shared" ref="C6:J6" si="0">C3+C4-C5</f>
        <v>627</v>
      </c>
      <c r="D6" s="1">
        <f t="shared" si="0"/>
        <v>3</v>
      </c>
      <c r="E6" s="1">
        <f t="shared" si="0"/>
        <v>47</v>
      </c>
      <c r="F6" s="1">
        <f t="shared" si="0"/>
        <v>0</v>
      </c>
      <c r="G6" s="1">
        <f t="shared" si="0"/>
        <v>0</v>
      </c>
      <c r="H6" s="1">
        <f t="shared" si="0"/>
        <v>0</v>
      </c>
      <c r="I6" s="1">
        <f t="shared" si="0"/>
        <v>40</v>
      </c>
      <c r="J6" s="1">
        <f t="shared" si="0"/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2" t="s">
        <v>1</v>
      </c>
      <c r="I9" s="1" t="s">
        <v>164</v>
      </c>
      <c r="J9" s="1" t="s">
        <v>1</v>
      </c>
    </row>
    <row r="10" spans="2:10">
      <c r="B10" s="1" t="s">
        <v>5</v>
      </c>
      <c r="C10" s="1">
        <v>411</v>
      </c>
      <c r="D10" s="1">
        <v>4</v>
      </c>
      <c r="E10" s="1">
        <v>295</v>
      </c>
      <c r="F10" s="2">
        <v>4</v>
      </c>
      <c r="G10" s="1">
        <v>209</v>
      </c>
      <c r="H10" s="2">
        <v>4</v>
      </c>
      <c r="I10" s="1">
        <v>77</v>
      </c>
      <c r="J10" s="1">
        <v>1</v>
      </c>
    </row>
    <row r="11" spans="2:10">
      <c r="B11" s="1" t="s">
        <v>31</v>
      </c>
      <c r="C11" s="1">
        <v>35</v>
      </c>
      <c r="D11" s="1">
        <v>0</v>
      </c>
      <c r="E11" s="1">
        <v>151</v>
      </c>
      <c r="F11" s="2">
        <v>0</v>
      </c>
      <c r="G11" s="1">
        <v>11</v>
      </c>
      <c r="H11" s="2">
        <v>-1</v>
      </c>
      <c r="I11" s="1">
        <v>0</v>
      </c>
      <c r="J11" s="1">
        <v>0</v>
      </c>
    </row>
    <row r="12" spans="2:10">
      <c r="B12" s="1" t="s">
        <v>8</v>
      </c>
      <c r="C12" s="1">
        <f t="shared" ref="C12:I12" si="1">C10+C11</f>
        <v>446</v>
      </c>
      <c r="D12" s="1">
        <f t="shared" si="1"/>
        <v>4</v>
      </c>
      <c r="E12" s="1">
        <f t="shared" si="1"/>
        <v>446</v>
      </c>
      <c r="F12" s="2">
        <f t="shared" si="1"/>
        <v>4</v>
      </c>
      <c r="G12" s="1">
        <f t="shared" si="1"/>
        <v>220</v>
      </c>
      <c r="H12" s="2">
        <f t="shared" si="1"/>
        <v>3</v>
      </c>
      <c r="I12" s="1">
        <f t="shared" si="1"/>
        <v>77</v>
      </c>
      <c r="J12" s="1"/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2" t="s">
        <v>1</v>
      </c>
      <c r="I15" s="30" t="s">
        <v>6</v>
      </c>
      <c r="J15" s="33" t="s">
        <v>85</v>
      </c>
    </row>
    <row r="16" spans="2:10">
      <c r="B16" s="5" t="s">
        <v>8</v>
      </c>
      <c r="C16" s="5">
        <v>159</v>
      </c>
      <c r="D16" s="5">
        <v>8</v>
      </c>
      <c r="E16" s="5">
        <v>65</v>
      </c>
      <c r="F16" s="3">
        <v>0</v>
      </c>
      <c r="G16" s="1">
        <v>104</v>
      </c>
      <c r="H16" s="2">
        <v>2</v>
      </c>
      <c r="I16" s="16" t="s">
        <v>86</v>
      </c>
      <c r="J16" s="16">
        <v>411</v>
      </c>
    </row>
    <row r="17" spans="2:10">
      <c r="B17" s="1" t="s">
        <v>89</v>
      </c>
      <c r="C17" s="1">
        <v>130</v>
      </c>
      <c r="D17" s="1"/>
      <c r="E17" s="1">
        <v>61</v>
      </c>
      <c r="F17" s="2"/>
      <c r="G17" s="1">
        <v>104</v>
      </c>
      <c r="H17" s="2"/>
      <c r="I17" s="25" t="s">
        <v>87</v>
      </c>
      <c r="J17" s="25">
        <v>295</v>
      </c>
    </row>
    <row r="18" spans="2:10">
      <c r="I18" s="16" t="s">
        <v>108</v>
      </c>
      <c r="J18" s="16">
        <v>209</v>
      </c>
    </row>
    <row r="19" spans="2:10">
      <c r="B19" s="1"/>
      <c r="C19" s="1" t="s">
        <v>73</v>
      </c>
      <c r="D19" s="1" t="s">
        <v>1</v>
      </c>
      <c r="E19" t="s">
        <v>169</v>
      </c>
      <c r="I19" s="25" t="s">
        <v>10</v>
      </c>
      <c r="J19" s="25">
        <v>212</v>
      </c>
    </row>
    <row r="20" spans="2:10" ht="51.75" customHeight="1">
      <c r="B20" s="1" t="s">
        <v>74</v>
      </c>
      <c r="C20" s="1">
        <v>9</v>
      </c>
      <c r="D20" s="1">
        <v>1</v>
      </c>
      <c r="E20" s="34" t="s">
        <v>170</v>
      </c>
      <c r="I20" s="16" t="s">
        <v>105</v>
      </c>
      <c r="J20" s="16">
        <v>104</v>
      </c>
    </row>
    <row r="21" spans="2:10" ht="63.75" customHeight="1">
      <c r="B21" s="1" t="s">
        <v>75</v>
      </c>
      <c r="C21" s="1">
        <v>4</v>
      </c>
      <c r="D21" s="1">
        <v>0</v>
      </c>
      <c r="E21" s="34" t="s">
        <v>171</v>
      </c>
      <c r="I21" s="25" t="s">
        <v>88</v>
      </c>
      <c r="J21" s="25">
        <v>214</v>
      </c>
    </row>
    <row r="22" spans="2:10" ht="87.75" customHeight="1">
      <c r="B22" s="1" t="s">
        <v>76</v>
      </c>
      <c r="C22" s="1">
        <v>11</v>
      </c>
      <c r="D22" s="1">
        <v>0</v>
      </c>
      <c r="E22" s="34" t="s">
        <v>172</v>
      </c>
      <c r="I22" s="16" t="s">
        <v>93</v>
      </c>
      <c r="J22" s="16">
        <v>6</v>
      </c>
    </row>
    <row r="23" spans="2:10" ht="60.75" customHeight="1">
      <c r="B23" s="1" t="s">
        <v>77</v>
      </c>
      <c r="C23" s="1">
        <v>5</v>
      </c>
      <c r="D23" s="1">
        <v>0</v>
      </c>
      <c r="E23" s="34" t="s">
        <v>173</v>
      </c>
      <c r="I23" s="25" t="s">
        <v>90</v>
      </c>
      <c r="J23" s="25">
        <v>191</v>
      </c>
    </row>
    <row r="24" spans="2:10">
      <c r="I24" s="16" t="s">
        <v>91</v>
      </c>
      <c r="J24" s="16">
        <v>115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5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16"/>
    </row>
    <row r="27" spans="2:10">
      <c r="I27" s="16" t="s">
        <v>142</v>
      </c>
      <c r="J27" s="16">
        <v>1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16" t="s">
        <v>143</v>
      </c>
      <c r="J28" s="16">
        <v>6</v>
      </c>
    </row>
    <row r="29" spans="2:10">
      <c r="B29" s="1" t="s">
        <v>5</v>
      </c>
      <c r="C29" s="1">
        <v>43</v>
      </c>
      <c r="D29" s="1">
        <v>0</v>
      </c>
      <c r="E29" s="1">
        <v>42</v>
      </c>
      <c r="F29" s="1">
        <v>0</v>
      </c>
      <c r="I29" s="16" t="s">
        <v>144</v>
      </c>
      <c r="J29" s="16">
        <v>0</v>
      </c>
    </row>
    <row r="30" spans="2:10">
      <c r="B30" s="1" t="s">
        <v>7</v>
      </c>
      <c r="C30" s="1">
        <v>23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v>66</v>
      </c>
      <c r="D31" s="1">
        <v>0</v>
      </c>
      <c r="E31" s="1">
        <v>43</v>
      </c>
      <c r="F31" s="1">
        <v>1</v>
      </c>
    </row>
    <row r="32" spans="2:10">
      <c r="I32" t="s">
        <v>165</v>
      </c>
    </row>
    <row r="33" spans="2:10">
      <c r="I33" s="30" t="s">
        <v>114</v>
      </c>
      <c r="J33" s="33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16" t="s">
        <v>157</v>
      </c>
      <c r="J34" s="16">
        <v>50.3</v>
      </c>
    </row>
    <row r="35" spans="2:10">
      <c r="B35" s="1" t="s">
        <v>5</v>
      </c>
      <c r="C35" s="1">
        <v>73</v>
      </c>
      <c r="D35" s="1">
        <v>3</v>
      </c>
      <c r="E35" s="1">
        <v>52</v>
      </c>
      <c r="F35" s="1">
        <v>0</v>
      </c>
      <c r="I35" s="16" t="s">
        <v>116</v>
      </c>
      <c r="J35" s="16">
        <v>12.56</v>
      </c>
    </row>
    <row r="36" spans="2:10">
      <c r="B36" s="1" t="s">
        <v>7</v>
      </c>
      <c r="C36" s="1">
        <v>34</v>
      </c>
      <c r="D36" s="1">
        <v>2</v>
      </c>
      <c r="E36" s="1">
        <v>16</v>
      </c>
      <c r="F36" s="1">
        <v>1</v>
      </c>
      <c r="I36" s="25" t="s">
        <v>158</v>
      </c>
      <c r="J36" s="25"/>
    </row>
    <row r="37" spans="2:10">
      <c r="B37" s="1" t="s">
        <v>8</v>
      </c>
      <c r="C37" s="1">
        <f>C35+C36</f>
        <v>107</v>
      </c>
      <c r="D37" s="1">
        <f>D35+D36</f>
        <v>5</v>
      </c>
      <c r="E37" s="1">
        <f>E35+E36</f>
        <v>68</v>
      </c>
      <c r="F37" s="1">
        <f>F35+F36</f>
        <v>1</v>
      </c>
      <c r="I37" s="25" t="s">
        <v>118</v>
      </c>
      <c r="J37" s="25">
        <v>337</v>
      </c>
    </row>
    <row r="38" spans="2:10">
      <c r="I38" s="25" t="s">
        <v>119</v>
      </c>
      <c r="J38" s="25">
        <v>92</v>
      </c>
    </row>
    <row r="39" spans="2:10">
      <c r="I39" s="16" t="s">
        <v>159</v>
      </c>
      <c r="J39" s="16"/>
    </row>
    <row r="40" spans="2:10">
      <c r="C40" s="1" t="s">
        <v>14</v>
      </c>
      <c r="D40" s="1"/>
      <c r="E40" s="1"/>
      <c r="I40" s="16" t="s">
        <v>121</v>
      </c>
      <c r="J40" s="16">
        <v>22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16"/>
    </row>
    <row r="42" spans="2:10">
      <c r="C42" s="1" t="s">
        <v>37</v>
      </c>
      <c r="D42" s="1">
        <v>191</v>
      </c>
      <c r="E42" s="1">
        <v>0</v>
      </c>
      <c r="I42" s="16" t="s">
        <v>123</v>
      </c>
      <c r="J42" s="16">
        <v>1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16">
        <v>395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16">
        <v>1</v>
      </c>
    </row>
    <row r="45" spans="2:10">
      <c r="C45" s="1" t="s">
        <v>19</v>
      </c>
      <c r="D45" s="1">
        <v>0</v>
      </c>
      <c r="E45" s="1">
        <v>0</v>
      </c>
      <c r="I45" s="25" t="s">
        <v>160</v>
      </c>
      <c r="J45" s="25">
        <v>6</v>
      </c>
    </row>
    <row r="46" spans="2:10">
      <c r="C46" s="1" t="s">
        <v>20</v>
      </c>
      <c r="D46" s="1">
        <v>345</v>
      </c>
      <c r="E46" s="1">
        <v>3</v>
      </c>
      <c r="I46" s="25" t="s">
        <v>127</v>
      </c>
      <c r="J46" s="25"/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5">
        <v>5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5">
        <v>409</v>
      </c>
    </row>
    <row r="49" spans="2:10">
      <c r="C49" s="1" t="s">
        <v>59</v>
      </c>
      <c r="D49" s="1">
        <v>10</v>
      </c>
      <c r="E49" s="1">
        <v>0</v>
      </c>
      <c r="I49" s="16" t="s">
        <v>161</v>
      </c>
      <c r="J49" s="16">
        <v>13</v>
      </c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16"/>
    </row>
    <row r="51" spans="2:10">
      <c r="C51" s="1" t="s">
        <v>69</v>
      </c>
      <c r="D51" s="1">
        <v>8</v>
      </c>
      <c r="E51" s="1">
        <v>0</v>
      </c>
      <c r="I51" s="16" t="s">
        <v>132</v>
      </c>
      <c r="J51" s="16">
        <v>403</v>
      </c>
    </row>
    <row r="52" spans="2:10">
      <c r="C52" s="1" t="s">
        <v>113</v>
      </c>
      <c r="D52" s="1">
        <v>2</v>
      </c>
      <c r="E52" s="1">
        <v>0</v>
      </c>
      <c r="I52" s="25" t="s">
        <v>162</v>
      </c>
      <c r="J52" s="25">
        <v>10</v>
      </c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5"/>
    </row>
    <row r="54" spans="2:10">
      <c r="C54" s="1" t="s">
        <v>8</v>
      </c>
      <c r="D54" s="1">
        <f>D42+D43+D44+D45+D46+D47+D48+D49+D50+D51+D52+D53</f>
        <v>627</v>
      </c>
      <c r="E54" s="1">
        <f>E42+E43+E44+E45+E46+E47+E48+E49+E50+E51+E52+E53</f>
        <v>3</v>
      </c>
      <c r="I54" s="25" t="s">
        <v>135</v>
      </c>
      <c r="J54" s="25">
        <v>6</v>
      </c>
    </row>
    <row r="55" spans="2:10">
      <c r="I55" s="25" t="s">
        <v>136</v>
      </c>
      <c r="J55" s="25">
        <v>4</v>
      </c>
    </row>
    <row r="56" spans="2:10">
      <c r="I56" s="25" t="s">
        <v>137</v>
      </c>
      <c r="J56" s="25">
        <v>49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5">
        <v>170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5">
        <v>46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5">
        <v>23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29" spans="2:5">
      <c r="B129" s="13">
        <v>43241</v>
      </c>
      <c r="C129">
        <v>72</v>
      </c>
      <c r="D129">
        <v>8</v>
      </c>
    </row>
    <row r="130" spans="2:5">
      <c r="B130" s="13">
        <v>43248</v>
      </c>
      <c r="C130">
        <v>73</v>
      </c>
      <c r="D130">
        <v>3</v>
      </c>
      <c r="E130" t="s">
        <v>166</v>
      </c>
    </row>
    <row r="131" spans="2:5">
      <c r="B131" s="13">
        <v>43255</v>
      </c>
      <c r="C131">
        <v>74</v>
      </c>
      <c r="D131">
        <v>5</v>
      </c>
      <c r="E131" t="s">
        <v>168</v>
      </c>
    </row>
    <row r="132" spans="2:5">
      <c r="B132" s="13">
        <v>43262</v>
      </c>
      <c r="C132">
        <v>75</v>
      </c>
      <c r="D132">
        <v>3</v>
      </c>
      <c r="E132" t="s">
        <v>174</v>
      </c>
    </row>
    <row r="133" spans="2:5">
      <c r="B133" s="13">
        <v>43269</v>
      </c>
      <c r="C133">
        <v>76</v>
      </c>
      <c r="D133">
        <v>11</v>
      </c>
    </row>
    <row r="134" spans="2:5">
      <c r="B134" s="13">
        <v>43276</v>
      </c>
      <c r="C134">
        <v>77</v>
      </c>
      <c r="D134">
        <v>3</v>
      </c>
    </row>
    <row r="137" spans="2:5">
      <c r="B137" s="9" t="s">
        <v>70</v>
      </c>
      <c r="C137" s="9" t="s">
        <v>32</v>
      </c>
      <c r="D137" s="9" t="s">
        <v>33</v>
      </c>
    </row>
    <row r="138" spans="2:5">
      <c r="B138" s="13">
        <v>42737</v>
      </c>
      <c r="C138">
        <v>1</v>
      </c>
      <c r="D138">
        <v>1</v>
      </c>
    </row>
    <row r="139" spans="2:5">
      <c r="B139" s="13">
        <v>42744</v>
      </c>
      <c r="C139">
        <v>2</v>
      </c>
      <c r="D139">
        <v>10</v>
      </c>
    </row>
    <row r="140" spans="2:5">
      <c r="B140" s="13">
        <v>42751</v>
      </c>
      <c r="C140">
        <v>3</v>
      </c>
      <c r="D140">
        <v>20</v>
      </c>
    </row>
    <row r="141" spans="2:5">
      <c r="B141" s="13">
        <v>42758</v>
      </c>
      <c r="C141">
        <v>4</v>
      </c>
      <c r="D141">
        <v>31</v>
      </c>
    </row>
    <row r="142" spans="2:5">
      <c r="B142" s="13">
        <v>42765</v>
      </c>
      <c r="C142">
        <v>5</v>
      </c>
      <c r="D142">
        <v>43</v>
      </c>
    </row>
    <row r="143" spans="2:5">
      <c r="B143" s="13">
        <v>42772</v>
      </c>
      <c r="C143">
        <v>6</v>
      </c>
      <c r="D143">
        <v>56</v>
      </c>
    </row>
    <row r="144" spans="2:5">
      <c r="B144" s="13">
        <v>42779</v>
      </c>
      <c r="C144">
        <v>7</v>
      </c>
      <c r="D144">
        <v>63</v>
      </c>
    </row>
    <row r="145" spans="2:4">
      <c r="B145" s="13">
        <v>42786</v>
      </c>
      <c r="C145">
        <v>8</v>
      </c>
      <c r="D145">
        <v>70</v>
      </c>
    </row>
    <row r="146" spans="2:4">
      <c r="B146" s="13">
        <v>42793</v>
      </c>
      <c r="C146">
        <v>9</v>
      </c>
      <c r="D146">
        <v>84</v>
      </c>
    </row>
    <row r="147" spans="2:4">
      <c r="B147" s="13">
        <v>42800</v>
      </c>
      <c r="C147">
        <v>10</v>
      </c>
      <c r="D147">
        <v>100</v>
      </c>
    </row>
    <row r="148" spans="2:4">
      <c r="B148" s="13">
        <v>42807</v>
      </c>
      <c r="C148">
        <v>11</v>
      </c>
      <c r="D148">
        <v>114</v>
      </c>
    </row>
    <row r="149" spans="2:4">
      <c r="B149" s="13">
        <v>42814</v>
      </c>
      <c r="C149">
        <v>12</v>
      </c>
      <c r="D149">
        <v>131</v>
      </c>
    </row>
    <row r="150" spans="2:4">
      <c r="B150" s="13">
        <v>42821</v>
      </c>
      <c r="C150">
        <v>13</v>
      </c>
      <c r="D150">
        <v>145</v>
      </c>
    </row>
    <row r="151" spans="2:4">
      <c r="B151" s="13">
        <v>42828</v>
      </c>
      <c r="C151">
        <v>14</v>
      </c>
      <c r="D151">
        <v>154</v>
      </c>
    </row>
    <row r="152" spans="2:4">
      <c r="B152" s="13">
        <v>42835</v>
      </c>
      <c r="C152">
        <v>15</v>
      </c>
      <c r="D152">
        <v>166</v>
      </c>
    </row>
    <row r="153" spans="2:4">
      <c r="B153" s="13">
        <v>42842</v>
      </c>
      <c r="C153">
        <v>16</v>
      </c>
      <c r="D153">
        <v>185</v>
      </c>
    </row>
    <row r="154" spans="2:4">
      <c r="B154" s="13">
        <v>42849</v>
      </c>
      <c r="C154">
        <v>17</v>
      </c>
      <c r="D154">
        <v>189</v>
      </c>
    </row>
    <row r="155" spans="2:4">
      <c r="B155" s="13">
        <v>42856</v>
      </c>
      <c r="C155">
        <v>18</v>
      </c>
      <c r="D155">
        <v>199</v>
      </c>
    </row>
    <row r="156" spans="2:4">
      <c r="B156" s="13">
        <v>42863</v>
      </c>
      <c r="C156">
        <v>19</v>
      </c>
      <c r="D156">
        <v>217</v>
      </c>
    </row>
    <row r="157" spans="2:4">
      <c r="B157" s="13">
        <v>42870</v>
      </c>
      <c r="C157">
        <v>20</v>
      </c>
      <c r="D157">
        <v>233</v>
      </c>
    </row>
    <row r="158" spans="2:4">
      <c r="B158" s="13">
        <v>42877</v>
      </c>
      <c r="C158">
        <v>21</v>
      </c>
      <c r="D158">
        <v>239</v>
      </c>
    </row>
    <row r="159" spans="2:4">
      <c r="B159" s="13">
        <v>42884</v>
      </c>
      <c r="C159">
        <v>22</v>
      </c>
      <c r="D159">
        <v>244</v>
      </c>
    </row>
    <row r="160" spans="2:4">
      <c r="B160" s="13">
        <v>42891</v>
      </c>
      <c r="C160">
        <v>23</v>
      </c>
      <c r="D160">
        <v>260</v>
      </c>
    </row>
    <row r="161" spans="2:4">
      <c r="B161" s="13">
        <v>42898</v>
      </c>
      <c r="C161">
        <v>24</v>
      </c>
      <c r="D161">
        <v>276</v>
      </c>
    </row>
    <row r="162" spans="2:4">
      <c r="B162" s="13">
        <v>42905</v>
      </c>
      <c r="C162">
        <v>25</v>
      </c>
      <c r="D162">
        <v>286</v>
      </c>
    </row>
    <row r="163" spans="2:4">
      <c r="B163" s="13">
        <v>42912</v>
      </c>
      <c r="C163">
        <v>26</v>
      </c>
      <c r="D163">
        <v>299</v>
      </c>
    </row>
    <row r="164" spans="2:4">
      <c r="B164" s="13">
        <v>42919</v>
      </c>
      <c r="C164">
        <v>27</v>
      </c>
      <c r="D164">
        <v>303</v>
      </c>
    </row>
    <row r="165" spans="2:4">
      <c r="B165" s="13">
        <v>42926</v>
      </c>
      <c r="C165">
        <v>28</v>
      </c>
      <c r="D165">
        <v>316</v>
      </c>
    </row>
    <row r="166" spans="2:4">
      <c r="B166" s="13">
        <v>42933</v>
      </c>
      <c r="C166">
        <v>29</v>
      </c>
      <c r="D166">
        <v>322</v>
      </c>
    </row>
    <row r="167" spans="2:4">
      <c r="B167" s="13">
        <v>42940</v>
      </c>
      <c r="C167">
        <v>30</v>
      </c>
      <c r="D167">
        <v>330</v>
      </c>
    </row>
    <row r="168" spans="2:4">
      <c r="B168" s="13">
        <v>42947</v>
      </c>
      <c r="C168">
        <v>31</v>
      </c>
      <c r="D168">
        <v>335</v>
      </c>
    </row>
    <row r="169" spans="2:4">
      <c r="B169" s="13">
        <v>42954</v>
      </c>
      <c r="C169">
        <v>32</v>
      </c>
      <c r="D169">
        <v>348</v>
      </c>
    </row>
    <row r="170" spans="2:4">
      <c r="B170" s="13">
        <v>42961</v>
      </c>
      <c r="C170">
        <v>33</v>
      </c>
      <c r="D170">
        <v>367</v>
      </c>
    </row>
    <row r="171" spans="2:4">
      <c r="B171" s="13">
        <v>42968</v>
      </c>
      <c r="C171">
        <v>34</v>
      </c>
      <c r="D171">
        <v>392</v>
      </c>
    </row>
    <row r="172" spans="2:4">
      <c r="B172" s="13">
        <v>42975</v>
      </c>
      <c r="C172">
        <v>35</v>
      </c>
      <c r="D172">
        <v>402</v>
      </c>
    </row>
    <row r="173" spans="2:4">
      <c r="B173" s="13">
        <v>42982</v>
      </c>
      <c r="C173">
        <v>36</v>
      </c>
      <c r="D173">
        <v>410</v>
      </c>
    </row>
    <row r="174" spans="2:4">
      <c r="B174" s="13">
        <v>42989</v>
      </c>
      <c r="C174">
        <v>37</v>
      </c>
      <c r="D174">
        <v>415</v>
      </c>
    </row>
    <row r="175" spans="2:4">
      <c r="B175" s="13">
        <v>42996</v>
      </c>
      <c r="C175">
        <v>38</v>
      </c>
      <c r="D175">
        <v>438</v>
      </c>
    </row>
    <row r="176" spans="2:4">
      <c r="B176" s="13">
        <v>43003</v>
      </c>
      <c r="C176">
        <v>39</v>
      </c>
      <c r="D176">
        <v>460</v>
      </c>
    </row>
    <row r="177" spans="2:4">
      <c r="B177" s="13">
        <v>43010</v>
      </c>
      <c r="C177">
        <v>40</v>
      </c>
      <c r="D177">
        <v>478</v>
      </c>
    </row>
    <row r="178" spans="2:4">
      <c r="B178" s="13">
        <v>43017</v>
      </c>
      <c r="C178">
        <v>41</v>
      </c>
      <c r="D178">
        <v>486</v>
      </c>
    </row>
    <row r="179" spans="2:4">
      <c r="B179" s="13">
        <v>43024</v>
      </c>
      <c r="C179">
        <v>42</v>
      </c>
      <c r="D179">
        <v>497</v>
      </c>
    </row>
    <row r="180" spans="2:4">
      <c r="B180" s="13">
        <v>43031</v>
      </c>
      <c r="C180">
        <v>43</v>
      </c>
      <c r="D180">
        <v>501</v>
      </c>
    </row>
    <row r="181" spans="2:4">
      <c r="B181" s="13">
        <v>43038</v>
      </c>
      <c r="C181">
        <v>44</v>
      </c>
      <c r="D181">
        <v>506</v>
      </c>
    </row>
    <row r="182" spans="2:4">
      <c r="B182" s="13">
        <v>43045</v>
      </c>
      <c r="C182">
        <v>45</v>
      </c>
      <c r="D182">
        <v>514</v>
      </c>
    </row>
    <row r="183" spans="2:4">
      <c r="B183" s="13">
        <v>43052</v>
      </c>
      <c r="C183">
        <v>46</v>
      </c>
      <c r="D183">
        <v>521</v>
      </c>
    </row>
    <row r="184" spans="2:4">
      <c r="B184" s="13">
        <v>43059</v>
      </c>
      <c r="C184">
        <v>47</v>
      </c>
      <c r="D184">
        <v>531</v>
      </c>
    </row>
    <row r="185" spans="2:4">
      <c r="B185" s="13">
        <v>43066</v>
      </c>
      <c r="C185">
        <v>48</v>
      </c>
      <c r="D185">
        <v>534</v>
      </c>
    </row>
    <row r="186" spans="2:4">
      <c r="B186" s="13">
        <v>43073</v>
      </c>
      <c r="C186">
        <v>49</v>
      </c>
      <c r="D186">
        <v>541</v>
      </c>
    </row>
    <row r="187" spans="2:4">
      <c r="B187" s="13">
        <v>43080</v>
      </c>
      <c r="C187">
        <v>50</v>
      </c>
      <c r="D187">
        <v>546</v>
      </c>
    </row>
    <row r="188" spans="2:4">
      <c r="B188" s="13">
        <v>43087</v>
      </c>
      <c r="C188">
        <v>51</v>
      </c>
      <c r="D188">
        <v>549</v>
      </c>
    </row>
    <row r="189" spans="2:4">
      <c r="B189" s="13">
        <v>43101</v>
      </c>
      <c r="C189">
        <v>52</v>
      </c>
      <c r="D189">
        <v>553</v>
      </c>
    </row>
    <row r="190" spans="2:4">
      <c r="B190" s="13">
        <v>43108</v>
      </c>
      <c r="C190">
        <v>53</v>
      </c>
      <c r="D190">
        <v>566</v>
      </c>
    </row>
    <row r="191" spans="2:4">
      <c r="B191" s="13">
        <v>43115</v>
      </c>
      <c r="C191">
        <v>54</v>
      </c>
      <c r="D191">
        <v>568</v>
      </c>
    </row>
    <row r="192" spans="2:4">
      <c r="B192" s="13">
        <v>43122</v>
      </c>
      <c r="C192">
        <v>55</v>
      </c>
      <c r="D192">
        <v>575</v>
      </c>
    </row>
    <row r="193" spans="2:4">
      <c r="B193" s="13">
        <v>43129</v>
      </c>
      <c r="C193">
        <v>56</v>
      </c>
      <c r="D193">
        <v>574</v>
      </c>
    </row>
    <row r="194" spans="2:4">
      <c r="B194" s="13">
        <v>43136</v>
      </c>
      <c r="C194">
        <v>57</v>
      </c>
      <c r="D194">
        <v>578</v>
      </c>
    </row>
    <row r="195" spans="2:4">
      <c r="B195" s="13">
        <v>43143</v>
      </c>
      <c r="C195">
        <v>58</v>
      </c>
      <c r="D195">
        <v>584</v>
      </c>
    </row>
    <row r="196" spans="2:4">
      <c r="B196" s="13">
        <v>43150</v>
      </c>
      <c r="C196">
        <v>59</v>
      </c>
      <c r="D196">
        <v>587</v>
      </c>
    </row>
    <row r="197" spans="2:4">
      <c r="B197" s="13">
        <v>43157</v>
      </c>
      <c r="C197">
        <v>60</v>
      </c>
      <c r="D197">
        <v>592</v>
      </c>
    </row>
    <row r="198" spans="2:4">
      <c r="B198" s="13">
        <v>43164</v>
      </c>
      <c r="C198">
        <v>61</v>
      </c>
      <c r="D198">
        <v>595</v>
      </c>
    </row>
    <row r="199" spans="2:4">
      <c r="B199" s="13">
        <v>43171</v>
      </c>
      <c r="C199">
        <v>62</v>
      </c>
      <c r="D199">
        <v>601</v>
      </c>
    </row>
    <row r="200" spans="2:4">
      <c r="B200" s="13">
        <v>43178</v>
      </c>
      <c r="C200">
        <v>63</v>
      </c>
      <c r="D200">
        <v>610</v>
      </c>
    </row>
    <row r="201" spans="2:4">
      <c r="B201" s="13">
        <v>43185</v>
      </c>
      <c r="C201">
        <v>64</v>
      </c>
      <c r="D201">
        <v>612</v>
      </c>
    </row>
    <row r="202" spans="2:4">
      <c r="B202" s="13">
        <v>43192</v>
      </c>
      <c r="C202">
        <v>65</v>
      </c>
      <c r="D202">
        <v>620</v>
      </c>
    </row>
    <row r="203" spans="2:4">
      <c r="B203" s="13">
        <v>43199</v>
      </c>
      <c r="C203">
        <v>66</v>
      </c>
      <c r="D203">
        <v>625</v>
      </c>
    </row>
    <row r="204" spans="2:4">
      <c r="B204" s="13">
        <v>43206</v>
      </c>
      <c r="C204">
        <v>67</v>
      </c>
      <c r="D204">
        <v>627</v>
      </c>
    </row>
    <row r="205" spans="2:4">
      <c r="B205" s="13">
        <v>43213</v>
      </c>
      <c r="C205">
        <v>68</v>
      </c>
      <c r="D205">
        <v>632</v>
      </c>
    </row>
    <row r="206" spans="2:4">
      <c r="B206" s="13">
        <v>43220</v>
      </c>
      <c r="C206">
        <v>69</v>
      </c>
      <c r="D206">
        <v>634</v>
      </c>
    </row>
    <row r="207" spans="2:4">
      <c r="B207" s="13">
        <v>43227</v>
      </c>
      <c r="C207">
        <v>70</v>
      </c>
      <c r="D207">
        <v>638</v>
      </c>
    </row>
    <row r="208" spans="2:4">
      <c r="B208" s="13">
        <v>43234</v>
      </c>
      <c r="C208">
        <v>71</v>
      </c>
      <c r="D208">
        <v>644</v>
      </c>
    </row>
    <row r="209" spans="2:8">
      <c r="B209" s="13">
        <v>43241</v>
      </c>
      <c r="C209">
        <v>72</v>
      </c>
      <c r="D209">
        <v>652</v>
      </c>
    </row>
    <row r="210" spans="2:8">
      <c r="B210" s="13">
        <v>43248</v>
      </c>
      <c r="C210">
        <v>73</v>
      </c>
      <c r="D210">
        <v>655</v>
      </c>
    </row>
    <row r="211" spans="2:8">
      <c r="B211" s="13">
        <v>43255</v>
      </c>
      <c r="C211">
        <v>74</v>
      </c>
      <c r="D211">
        <v>660</v>
      </c>
    </row>
    <row r="212" spans="2:8">
      <c r="B212" s="13">
        <v>43262</v>
      </c>
      <c r="C212">
        <v>75</v>
      </c>
      <c r="D212">
        <v>663</v>
      </c>
    </row>
    <row r="213" spans="2:8">
      <c r="B213" s="13">
        <v>43269</v>
      </c>
      <c r="C213">
        <v>76</v>
      </c>
      <c r="D213">
        <v>674</v>
      </c>
    </row>
    <row r="214" spans="2:8">
      <c r="B214" s="13">
        <v>43276</v>
      </c>
      <c r="C214">
        <v>77</v>
      </c>
      <c r="D214">
        <v>677</v>
      </c>
    </row>
    <row r="215" spans="2:8">
      <c r="B215" s="13"/>
    </row>
    <row r="216" spans="2:8">
      <c r="B216" s="13"/>
    </row>
    <row r="217" spans="2:8">
      <c r="C217" s="10" t="s">
        <v>60</v>
      </c>
      <c r="D217" s="10"/>
      <c r="E217" s="10"/>
      <c r="F217" s="10"/>
      <c r="G217" s="10"/>
      <c r="H217" s="10"/>
    </row>
    <row r="218" spans="2:8">
      <c r="C218" s="35">
        <f>1/2</f>
        <v>0.5</v>
      </c>
      <c r="D218" t="s">
        <v>52</v>
      </c>
    </row>
    <row r="219" spans="2:8">
      <c r="C219" s="11">
        <f>3/20</f>
        <v>0.15</v>
      </c>
      <c r="D219" t="s">
        <v>53</v>
      </c>
    </row>
    <row r="220" spans="2:8">
      <c r="C220" s="11">
        <v>0</v>
      </c>
      <c r="D220" t="s">
        <v>54</v>
      </c>
    </row>
    <row r="221" spans="2:8">
      <c r="C221" s="11">
        <v>0</v>
      </c>
      <c r="D221" t="s">
        <v>56</v>
      </c>
    </row>
    <row r="222" spans="2:8">
      <c r="C222" s="35" t="s">
        <v>6</v>
      </c>
      <c r="D222" t="s">
        <v>58</v>
      </c>
      <c r="E222" t="s">
        <v>175</v>
      </c>
    </row>
    <row r="224" spans="2:8">
      <c r="C224" s="10" t="s">
        <v>102</v>
      </c>
    </row>
    <row r="225" spans="3:5">
      <c r="C225" s="35">
        <f>1/3</f>
        <v>0.33333333333333331</v>
      </c>
      <c r="D225" t="s">
        <v>52</v>
      </c>
    </row>
    <row r="226" spans="3:5">
      <c r="C226" s="11">
        <f>2/3</f>
        <v>0.66666666666666663</v>
      </c>
      <c r="D226" t="s">
        <v>53</v>
      </c>
    </row>
    <row r="227" spans="3:5">
      <c r="C227" s="11">
        <v>0</v>
      </c>
      <c r="D227" t="s">
        <v>54</v>
      </c>
    </row>
    <row r="228" spans="3:5">
      <c r="C228" s="11">
        <v>0</v>
      </c>
      <c r="D228" t="s">
        <v>56</v>
      </c>
    </row>
    <row r="229" spans="3:5">
      <c r="C229" s="35" t="s">
        <v>6</v>
      </c>
      <c r="D229" t="s">
        <v>58</v>
      </c>
      <c r="E229" t="s">
        <v>175</v>
      </c>
    </row>
    <row r="230" spans="3:5">
      <c r="C230" s="11">
        <v>0</v>
      </c>
      <c r="D230" t="s">
        <v>67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87810-9A4B-4D81-BA29-C6927A635C28}">
  <dimension ref="B2:J232"/>
  <sheetViews>
    <sheetView topLeftCell="B220" workbookViewId="0">
      <selection activeCell="I236" sqref="I236"/>
    </sheetView>
  </sheetViews>
  <sheetFormatPr defaultRowHeight="15"/>
  <cols>
    <col min="2" max="2" width="17.5703125" customWidth="1"/>
    <col min="3" max="3" width="22.28515625" customWidth="1"/>
    <col min="5" max="5" width="23" customWidth="1"/>
    <col min="7" max="7" width="15.7109375" customWidth="1"/>
    <col min="9" max="9" width="53.42578125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641</v>
      </c>
      <c r="D3" s="1">
        <v>2</v>
      </c>
      <c r="E3" s="1">
        <v>47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12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 t="shared" ref="C6:J6" si="0">C3+C4-C5</f>
        <v>629</v>
      </c>
      <c r="D6" s="1">
        <f t="shared" si="0"/>
        <v>2</v>
      </c>
      <c r="E6" s="1">
        <f t="shared" si="0"/>
        <v>47</v>
      </c>
      <c r="F6" s="1">
        <f t="shared" si="0"/>
        <v>0</v>
      </c>
      <c r="G6" s="1">
        <f t="shared" si="0"/>
        <v>0</v>
      </c>
      <c r="H6" s="1">
        <f t="shared" si="0"/>
        <v>0</v>
      </c>
      <c r="I6" s="1">
        <f t="shared" si="0"/>
        <v>40</v>
      </c>
      <c r="J6" s="1">
        <f t="shared" si="0"/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2" t="s">
        <v>1</v>
      </c>
      <c r="I9" s="1" t="s">
        <v>164</v>
      </c>
      <c r="J9" s="1" t="s">
        <v>1</v>
      </c>
    </row>
    <row r="10" spans="2:10">
      <c r="B10" s="1" t="s">
        <v>5</v>
      </c>
      <c r="C10" s="1">
        <v>416</v>
      </c>
      <c r="D10" s="1">
        <v>5</v>
      </c>
      <c r="E10" s="1">
        <v>300</v>
      </c>
      <c r="F10" s="2">
        <v>5</v>
      </c>
      <c r="G10" s="1">
        <v>210</v>
      </c>
      <c r="H10" s="2">
        <v>1</v>
      </c>
      <c r="I10" s="1">
        <v>77</v>
      </c>
      <c r="J10" s="1">
        <v>0</v>
      </c>
    </row>
    <row r="11" spans="2:10">
      <c r="B11" s="1" t="s">
        <v>31</v>
      </c>
      <c r="C11" s="1">
        <v>34</v>
      </c>
      <c r="D11" s="1">
        <v>-1</v>
      </c>
      <c r="E11" s="1">
        <v>150</v>
      </c>
      <c r="F11" s="2">
        <v>-1</v>
      </c>
      <c r="G11" s="1">
        <v>12</v>
      </c>
      <c r="H11" s="2">
        <v>1</v>
      </c>
      <c r="I11" s="1">
        <v>0</v>
      </c>
      <c r="J11" s="1">
        <v>0</v>
      </c>
    </row>
    <row r="12" spans="2:10">
      <c r="B12" s="1" t="s">
        <v>8</v>
      </c>
      <c r="C12" s="1">
        <f t="shared" ref="C12:I12" si="1">C10+C11</f>
        <v>450</v>
      </c>
      <c r="D12" s="1">
        <f t="shared" si="1"/>
        <v>4</v>
      </c>
      <c r="E12" s="1">
        <f t="shared" si="1"/>
        <v>450</v>
      </c>
      <c r="F12" s="2">
        <f t="shared" si="1"/>
        <v>4</v>
      </c>
      <c r="G12" s="1">
        <f t="shared" si="1"/>
        <v>222</v>
      </c>
      <c r="H12" s="2">
        <f t="shared" si="1"/>
        <v>2</v>
      </c>
      <c r="I12" s="1">
        <f t="shared" si="1"/>
        <v>77</v>
      </c>
      <c r="J12" s="1"/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2" t="s">
        <v>1</v>
      </c>
      <c r="I15" s="30" t="s">
        <v>6</v>
      </c>
      <c r="J15" s="33" t="s">
        <v>85</v>
      </c>
    </row>
    <row r="16" spans="2:10">
      <c r="B16" s="5" t="s">
        <v>8</v>
      </c>
      <c r="C16" s="5">
        <v>162</v>
      </c>
      <c r="D16" s="5">
        <v>3</v>
      </c>
      <c r="E16" s="5">
        <v>65</v>
      </c>
      <c r="F16" s="3">
        <v>0</v>
      </c>
      <c r="G16" s="1">
        <v>105</v>
      </c>
      <c r="H16" s="2">
        <v>1</v>
      </c>
      <c r="I16" s="16" t="s">
        <v>86</v>
      </c>
      <c r="J16" s="16">
        <v>416</v>
      </c>
    </row>
    <row r="17" spans="2:10">
      <c r="B17" s="1" t="s">
        <v>89</v>
      </c>
      <c r="C17" s="1">
        <v>132</v>
      </c>
      <c r="D17" s="1"/>
      <c r="E17" s="1">
        <v>61</v>
      </c>
      <c r="F17" s="2"/>
      <c r="G17" s="1">
        <v>105</v>
      </c>
      <c r="H17" s="2"/>
      <c r="I17" s="25" t="s">
        <v>87</v>
      </c>
      <c r="J17" s="25">
        <v>300</v>
      </c>
    </row>
    <row r="18" spans="2:10">
      <c r="I18" s="16" t="s">
        <v>108</v>
      </c>
      <c r="J18" s="16">
        <v>210</v>
      </c>
    </row>
    <row r="19" spans="2:10">
      <c r="B19" s="1"/>
      <c r="C19" s="1" t="s">
        <v>73</v>
      </c>
      <c r="D19" s="1" t="s">
        <v>1</v>
      </c>
      <c r="E19" t="s">
        <v>169</v>
      </c>
      <c r="I19" s="25" t="s">
        <v>10</v>
      </c>
      <c r="J19" s="25">
        <v>212</v>
      </c>
    </row>
    <row r="20" spans="2:10" ht="70.5" customHeight="1">
      <c r="B20" s="1" t="s">
        <v>74</v>
      </c>
      <c r="C20" s="1">
        <v>9</v>
      </c>
      <c r="D20" s="1">
        <v>0</v>
      </c>
      <c r="E20" s="34" t="s">
        <v>170</v>
      </c>
      <c r="I20" s="16" t="s">
        <v>105</v>
      </c>
      <c r="J20" s="16">
        <v>104</v>
      </c>
    </row>
    <row r="21" spans="2:10" ht="68.25" customHeight="1">
      <c r="B21" s="1" t="s">
        <v>75</v>
      </c>
      <c r="C21" s="1">
        <v>4</v>
      </c>
      <c r="D21" s="1">
        <v>0</v>
      </c>
      <c r="E21" s="34" t="s">
        <v>171</v>
      </c>
      <c r="I21" s="25" t="s">
        <v>88</v>
      </c>
      <c r="J21" s="25">
        <v>214</v>
      </c>
    </row>
    <row r="22" spans="2:10" ht="93.75" customHeight="1">
      <c r="B22" s="1" t="s">
        <v>76</v>
      </c>
      <c r="C22" s="1">
        <v>11</v>
      </c>
      <c r="D22" s="1">
        <v>0</v>
      </c>
      <c r="E22" s="34" t="s">
        <v>172</v>
      </c>
      <c r="I22" s="16" t="s">
        <v>93</v>
      </c>
      <c r="J22" s="16">
        <v>6</v>
      </c>
    </row>
    <row r="23" spans="2:10" ht="78.75" customHeight="1">
      <c r="B23" s="1" t="s">
        <v>77</v>
      </c>
      <c r="C23" s="1">
        <v>5</v>
      </c>
      <c r="D23" s="1">
        <v>0</v>
      </c>
      <c r="E23" s="34" t="s">
        <v>173</v>
      </c>
      <c r="I23" s="25" t="s">
        <v>90</v>
      </c>
      <c r="J23" s="25">
        <v>191</v>
      </c>
    </row>
    <row r="24" spans="2:10">
      <c r="I24" s="16" t="s">
        <v>91</v>
      </c>
      <c r="J24" s="16">
        <v>115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5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16"/>
    </row>
    <row r="27" spans="2:10">
      <c r="I27" s="16" t="s">
        <v>142</v>
      </c>
      <c r="J27" s="16">
        <v>2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16" t="s">
        <v>143</v>
      </c>
      <c r="J28" s="16">
        <v>6</v>
      </c>
    </row>
    <row r="29" spans="2:10">
      <c r="B29" s="1" t="s">
        <v>5</v>
      </c>
      <c r="C29" s="1">
        <v>43</v>
      </c>
      <c r="D29" s="1">
        <v>0</v>
      </c>
      <c r="E29" s="1">
        <v>42</v>
      </c>
      <c r="F29" s="1">
        <v>0</v>
      </c>
      <c r="I29" s="16" t="s">
        <v>144</v>
      </c>
      <c r="J29" s="16">
        <v>0</v>
      </c>
    </row>
    <row r="30" spans="2:10">
      <c r="B30" s="1" t="s">
        <v>7</v>
      </c>
      <c r="C30" s="1">
        <v>23</v>
      </c>
      <c r="D30" s="1">
        <v>0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v>66</v>
      </c>
      <c r="D31" s="1">
        <v>0</v>
      </c>
      <c r="E31" s="1">
        <v>43</v>
      </c>
      <c r="F31" s="1">
        <v>1</v>
      </c>
    </row>
    <row r="32" spans="2:10">
      <c r="I32" t="s">
        <v>176</v>
      </c>
    </row>
    <row r="33" spans="2:10">
      <c r="I33" s="30" t="s">
        <v>114</v>
      </c>
      <c r="J33" s="33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16" t="s">
        <v>177</v>
      </c>
      <c r="J34" s="16">
        <v>50.3</v>
      </c>
    </row>
    <row r="35" spans="2:10">
      <c r="B35" s="1" t="s">
        <v>5</v>
      </c>
      <c r="C35" s="1">
        <v>73</v>
      </c>
      <c r="D35" s="1">
        <v>3</v>
      </c>
      <c r="E35" s="1">
        <v>52</v>
      </c>
      <c r="F35" s="1">
        <v>0</v>
      </c>
      <c r="I35" s="16" t="s">
        <v>116</v>
      </c>
      <c r="J35" s="16">
        <v>12.52</v>
      </c>
    </row>
    <row r="36" spans="2:10">
      <c r="B36" s="1" t="s">
        <v>7</v>
      </c>
      <c r="C36" s="1">
        <v>34</v>
      </c>
      <c r="D36" s="1">
        <v>2</v>
      </c>
      <c r="E36" s="1">
        <v>16</v>
      </c>
      <c r="F36" s="1">
        <v>1</v>
      </c>
      <c r="I36" s="25" t="s">
        <v>178</v>
      </c>
      <c r="J36" s="25"/>
    </row>
    <row r="37" spans="2:10">
      <c r="B37" s="1" t="s">
        <v>8</v>
      </c>
      <c r="C37" s="1">
        <f>C35+C36</f>
        <v>107</v>
      </c>
      <c r="D37" s="1">
        <f>D35+D36</f>
        <v>5</v>
      </c>
      <c r="E37" s="1">
        <f>E35+E36</f>
        <v>68</v>
      </c>
      <c r="F37" s="1">
        <f>F35+F36</f>
        <v>1</v>
      </c>
      <c r="I37" s="25" t="s">
        <v>118</v>
      </c>
      <c r="J37" s="25">
        <v>352</v>
      </c>
    </row>
    <row r="38" spans="2:10">
      <c r="I38" s="25" t="s">
        <v>119</v>
      </c>
      <c r="J38" s="25">
        <v>92</v>
      </c>
    </row>
    <row r="39" spans="2:10">
      <c r="I39" s="16" t="s">
        <v>179</v>
      </c>
      <c r="J39" s="16"/>
    </row>
    <row r="40" spans="2:10">
      <c r="C40" s="1" t="s">
        <v>14</v>
      </c>
      <c r="D40" s="1"/>
      <c r="E40" s="1"/>
      <c r="I40" s="16" t="s">
        <v>121</v>
      </c>
      <c r="J40" s="16">
        <v>23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2">
        <v>1</v>
      </c>
    </row>
    <row r="42" spans="2:10">
      <c r="C42" s="1" t="s">
        <v>37</v>
      </c>
      <c r="D42" s="1">
        <v>191</v>
      </c>
      <c r="E42" s="1">
        <v>0</v>
      </c>
      <c r="I42" s="16" t="s">
        <v>123</v>
      </c>
      <c r="J42" s="16">
        <v>408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16">
        <v>2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16">
        <v>6</v>
      </c>
    </row>
    <row r="45" spans="2:10">
      <c r="C45" s="1" t="s">
        <v>19</v>
      </c>
      <c r="D45" s="1">
        <v>0</v>
      </c>
      <c r="E45" s="1">
        <v>0</v>
      </c>
      <c r="I45" s="25" t="s">
        <v>180</v>
      </c>
      <c r="J45" s="25"/>
    </row>
    <row r="46" spans="2:10">
      <c r="C46" s="1" t="s">
        <v>20</v>
      </c>
      <c r="D46" s="1">
        <v>346</v>
      </c>
      <c r="E46" s="1">
        <v>1</v>
      </c>
      <c r="I46" s="25" t="s">
        <v>127</v>
      </c>
      <c r="J46" s="25">
        <v>5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5">
        <v>424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5">
        <v>13</v>
      </c>
    </row>
    <row r="49" spans="2:10">
      <c r="C49" s="1" t="s">
        <v>59</v>
      </c>
      <c r="D49" s="1">
        <v>10</v>
      </c>
      <c r="E49" s="1">
        <v>0</v>
      </c>
      <c r="I49" s="16" t="s">
        <v>181</v>
      </c>
      <c r="J49" s="16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16">
        <v>418</v>
      </c>
    </row>
    <row r="51" spans="2:10">
      <c r="C51" s="1" t="s">
        <v>69</v>
      </c>
      <c r="D51" s="1">
        <v>9</v>
      </c>
      <c r="E51" s="1">
        <v>1</v>
      </c>
      <c r="I51" s="16" t="s">
        <v>132</v>
      </c>
      <c r="J51" s="16">
        <v>11</v>
      </c>
    </row>
    <row r="52" spans="2:10">
      <c r="C52" s="1" t="s">
        <v>113</v>
      </c>
      <c r="D52" s="1">
        <v>2</v>
      </c>
      <c r="E52" s="1">
        <v>0</v>
      </c>
      <c r="I52" s="25" t="s">
        <v>182</v>
      </c>
      <c r="J52" s="25"/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5">
        <v>6</v>
      </c>
    </row>
    <row r="54" spans="2:10">
      <c r="C54" s="1" t="s">
        <v>8</v>
      </c>
      <c r="D54" s="1">
        <f>D42+D43+D44+D45+D46+D47+D48+D49+D50+D51+D52+D53</f>
        <v>629</v>
      </c>
      <c r="E54" s="1">
        <f>E42+E43+E44+E45+E46+E47+E48+E49+E50+E51+E52+E53</f>
        <v>2</v>
      </c>
      <c r="I54" s="25" t="s">
        <v>135</v>
      </c>
      <c r="J54" s="25">
        <v>4</v>
      </c>
    </row>
    <row r="55" spans="2:10">
      <c r="I55" s="25" t="s">
        <v>136</v>
      </c>
      <c r="J55" s="25">
        <v>5</v>
      </c>
    </row>
    <row r="56" spans="2:10">
      <c r="I56" s="25" t="s">
        <v>137</v>
      </c>
      <c r="J56" s="25">
        <v>177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5">
        <v>48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5">
        <v>24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5">
        <v>8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29" spans="2:5">
      <c r="B129" s="13">
        <v>43241</v>
      </c>
      <c r="C129">
        <v>72</v>
      </c>
      <c r="D129">
        <v>8</v>
      </c>
    </row>
    <row r="130" spans="2:5">
      <c r="B130" s="13">
        <v>43248</v>
      </c>
      <c r="C130">
        <v>73</v>
      </c>
      <c r="D130">
        <v>3</v>
      </c>
      <c r="E130" t="s">
        <v>166</v>
      </c>
    </row>
    <row r="131" spans="2:5">
      <c r="B131" s="13">
        <v>43255</v>
      </c>
      <c r="C131">
        <v>74</v>
      </c>
      <c r="D131">
        <v>5</v>
      </c>
      <c r="E131" t="s">
        <v>168</v>
      </c>
    </row>
    <row r="132" spans="2:5">
      <c r="B132" s="13">
        <v>43262</v>
      </c>
      <c r="C132">
        <v>75</v>
      </c>
      <c r="D132">
        <v>3</v>
      </c>
      <c r="E132" t="s">
        <v>174</v>
      </c>
    </row>
    <row r="133" spans="2:5">
      <c r="B133" s="13">
        <v>43269</v>
      </c>
      <c r="C133">
        <v>76</v>
      </c>
      <c r="D133">
        <v>11</v>
      </c>
    </row>
    <row r="134" spans="2:5">
      <c r="B134" s="13">
        <v>43276</v>
      </c>
      <c r="C134">
        <v>77</v>
      </c>
      <c r="D134">
        <v>3</v>
      </c>
    </row>
    <row r="135" spans="2:5">
      <c r="B135" s="13">
        <v>43283</v>
      </c>
      <c r="C135">
        <v>78</v>
      </c>
      <c r="D135">
        <v>2</v>
      </c>
      <c r="E135" t="s">
        <v>50</v>
      </c>
    </row>
    <row r="136" spans="2:5">
      <c r="B136" s="13"/>
    </row>
    <row r="138" spans="2:5">
      <c r="B138" s="9" t="s">
        <v>70</v>
      </c>
      <c r="C138" s="9" t="s">
        <v>32</v>
      </c>
      <c r="D138" s="9" t="s">
        <v>33</v>
      </c>
    </row>
    <row r="139" spans="2:5">
      <c r="B139" s="13">
        <v>42737</v>
      </c>
      <c r="C139">
        <v>1</v>
      </c>
      <c r="D139">
        <v>1</v>
      </c>
    </row>
    <row r="140" spans="2:5">
      <c r="B140" s="13">
        <v>42744</v>
      </c>
      <c r="C140">
        <v>2</v>
      </c>
      <c r="D140">
        <v>10</v>
      </c>
    </row>
    <row r="141" spans="2:5">
      <c r="B141" s="13">
        <v>42751</v>
      </c>
      <c r="C141">
        <v>3</v>
      </c>
      <c r="D141">
        <v>20</v>
      </c>
    </row>
    <row r="142" spans="2:5">
      <c r="B142" s="13">
        <v>42758</v>
      </c>
      <c r="C142">
        <v>4</v>
      </c>
      <c r="D142">
        <v>31</v>
      </c>
    </row>
    <row r="143" spans="2:5">
      <c r="B143" s="13">
        <v>42765</v>
      </c>
      <c r="C143">
        <v>5</v>
      </c>
      <c r="D143">
        <v>43</v>
      </c>
    </row>
    <row r="144" spans="2:5">
      <c r="B144" s="13">
        <v>42772</v>
      </c>
      <c r="C144">
        <v>6</v>
      </c>
      <c r="D144">
        <v>56</v>
      </c>
    </row>
    <row r="145" spans="2:4">
      <c r="B145" s="13">
        <v>42779</v>
      </c>
      <c r="C145">
        <v>7</v>
      </c>
      <c r="D145">
        <v>63</v>
      </c>
    </row>
    <row r="146" spans="2:4">
      <c r="B146" s="13">
        <v>42786</v>
      </c>
      <c r="C146">
        <v>8</v>
      </c>
      <c r="D146">
        <v>70</v>
      </c>
    </row>
    <row r="147" spans="2:4">
      <c r="B147" s="13">
        <v>42793</v>
      </c>
      <c r="C147">
        <v>9</v>
      </c>
      <c r="D147">
        <v>84</v>
      </c>
    </row>
    <row r="148" spans="2:4">
      <c r="B148" s="13">
        <v>42800</v>
      </c>
      <c r="C148">
        <v>10</v>
      </c>
      <c r="D148">
        <v>100</v>
      </c>
    </row>
    <row r="149" spans="2:4">
      <c r="B149" s="13">
        <v>42807</v>
      </c>
      <c r="C149">
        <v>11</v>
      </c>
      <c r="D149">
        <v>114</v>
      </c>
    </row>
    <row r="150" spans="2:4">
      <c r="B150" s="13">
        <v>42814</v>
      </c>
      <c r="C150">
        <v>12</v>
      </c>
      <c r="D150">
        <v>131</v>
      </c>
    </row>
    <row r="151" spans="2:4">
      <c r="B151" s="13">
        <v>42821</v>
      </c>
      <c r="C151">
        <v>13</v>
      </c>
      <c r="D151">
        <v>145</v>
      </c>
    </row>
    <row r="152" spans="2:4">
      <c r="B152" s="13">
        <v>42828</v>
      </c>
      <c r="C152">
        <v>14</v>
      </c>
      <c r="D152">
        <v>154</v>
      </c>
    </row>
    <row r="153" spans="2:4">
      <c r="B153" s="13">
        <v>42835</v>
      </c>
      <c r="C153">
        <v>15</v>
      </c>
      <c r="D153">
        <v>166</v>
      </c>
    </row>
    <row r="154" spans="2:4">
      <c r="B154" s="13">
        <v>42842</v>
      </c>
      <c r="C154">
        <v>16</v>
      </c>
      <c r="D154">
        <v>185</v>
      </c>
    </row>
    <row r="155" spans="2:4">
      <c r="B155" s="13">
        <v>42849</v>
      </c>
      <c r="C155">
        <v>17</v>
      </c>
      <c r="D155">
        <v>189</v>
      </c>
    </row>
    <row r="156" spans="2:4">
      <c r="B156" s="13">
        <v>42856</v>
      </c>
      <c r="C156">
        <v>18</v>
      </c>
      <c r="D156">
        <v>199</v>
      </c>
    </row>
    <row r="157" spans="2:4">
      <c r="B157" s="13">
        <v>42863</v>
      </c>
      <c r="C157">
        <v>19</v>
      </c>
      <c r="D157">
        <v>217</v>
      </c>
    </row>
    <row r="158" spans="2:4">
      <c r="B158" s="13">
        <v>42870</v>
      </c>
      <c r="C158">
        <v>20</v>
      </c>
      <c r="D158">
        <v>233</v>
      </c>
    </row>
    <row r="159" spans="2:4">
      <c r="B159" s="13">
        <v>42877</v>
      </c>
      <c r="C159">
        <v>21</v>
      </c>
      <c r="D159">
        <v>239</v>
      </c>
    </row>
    <row r="160" spans="2:4">
      <c r="B160" s="13">
        <v>42884</v>
      </c>
      <c r="C160">
        <v>22</v>
      </c>
      <c r="D160">
        <v>244</v>
      </c>
    </row>
    <row r="161" spans="2:4">
      <c r="B161" s="13">
        <v>42891</v>
      </c>
      <c r="C161">
        <v>23</v>
      </c>
      <c r="D161">
        <v>260</v>
      </c>
    </row>
    <row r="162" spans="2:4">
      <c r="B162" s="13">
        <v>42898</v>
      </c>
      <c r="C162">
        <v>24</v>
      </c>
      <c r="D162">
        <v>276</v>
      </c>
    </row>
    <row r="163" spans="2:4">
      <c r="B163" s="13">
        <v>42905</v>
      </c>
      <c r="C163">
        <v>25</v>
      </c>
      <c r="D163">
        <v>286</v>
      </c>
    </row>
    <row r="164" spans="2:4">
      <c r="B164" s="13">
        <v>42912</v>
      </c>
      <c r="C164">
        <v>26</v>
      </c>
      <c r="D164">
        <v>299</v>
      </c>
    </row>
    <row r="165" spans="2:4">
      <c r="B165" s="13">
        <v>42919</v>
      </c>
      <c r="C165">
        <v>27</v>
      </c>
      <c r="D165">
        <v>303</v>
      </c>
    </row>
    <row r="166" spans="2:4">
      <c r="B166" s="13">
        <v>42926</v>
      </c>
      <c r="C166">
        <v>28</v>
      </c>
      <c r="D166">
        <v>316</v>
      </c>
    </row>
    <row r="167" spans="2:4">
      <c r="B167" s="13">
        <v>42933</v>
      </c>
      <c r="C167">
        <v>29</v>
      </c>
      <c r="D167">
        <v>322</v>
      </c>
    </row>
    <row r="168" spans="2:4">
      <c r="B168" s="13">
        <v>42940</v>
      </c>
      <c r="C168">
        <v>30</v>
      </c>
      <c r="D168">
        <v>330</v>
      </c>
    </row>
    <row r="169" spans="2:4">
      <c r="B169" s="13">
        <v>42947</v>
      </c>
      <c r="C169">
        <v>31</v>
      </c>
      <c r="D169">
        <v>335</v>
      </c>
    </row>
    <row r="170" spans="2:4">
      <c r="B170" s="13">
        <v>42954</v>
      </c>
      <c r="C170">
        <v>32</v>
      </c>
      <c r="D170">
        <v>348</v>
      </c>
    </row>
    <row r="171" spans="2:4">
      <c r="B171" s="13">
        <v>42961</v>
      </c>
      <c r="C171">
        <v>33</v>
      </c>
      <c r="D171">
        <v>367</v>
      </c>
    </row>
    <row r="172" spans="2:4">
      <c r="B172" s="13">
        <v>42968</v>
      </c>
      <c r="C172">
        <v>34</v>
      </c>
      <c r="D172">
        <v>392</v>
      </c>
    </row>
    <row r="173" spans="2:4">
      <c r="B173" s="13">
        <v>42975</v>
      </c>
      <c r="C173">
        <v>35</v>
      </c>
      <c r="D173">
        <v>402</v>
      </c>
    </row>
    <row r="174" spans="2:4">
      <c r="B174" s="13">
        <v>42982</v>
      </c>
      <c r="C174">
        <v>36</v>
      </c>
      <c r="D174">
        <v>410</v>
      </c>
    </row>
    <row r="175" spans="2:4">
      <c r="B175" s="13">
        <v>42989</v>
      </c>
      <c r="C175">
        <v>37</v>
      </c>
      <c r="D175">
        <v>415</v>
      </c>
    </row>
    <row r="176" spans="2:4">
      <c r="B176" s="13">
        <v>42996</v>
      </c>
      <c r="C176">
        <v>38</v>
      </c>
      <c r="D176">
        <v>438</v>
      </c>
    </row>
    <row r="177" spans="2:4">
      <c r="B177" s="13">
        <v>43003</v>
      </c>
      <c r="C177">
        <v>39</v>
      </c>
      <c r="D177">
        <v>460</v>
      </c>
    </row>
    <row r="178" spans="2:4">
      <c r="B178" s="13">
        <v>43010</v>
      </c>
      <c r="C178">
        <v>40</v>
      </c>
      <c r="D178">
        <v>478</v>
      </c>
    </row>
    <row r="179" spans="2:4">
      <c r="B179" s="13">
        <v>43017</v>
      </c>
      <c r="C179">
        <v>41</v>
      </c>
      <c r="D179">
        <v>486</v>
      </c>
    </row>
    <row r="180" spans="2:4">
      <c r="B180" s="13">
        <v>43024</v>
      </c>
      <c r="C180">
        <v>42</v>
      </c>
      <c r="D180">
        <v>497</v>
      </c>
    </row>
    <row r="181" spans="2:4">
      <c r="B181" s="13">
        <v>43031</v>
      </c>
      <c r="C181">
        <v>43</v>
      </c>
      <c r="D181">
        <v>501</v>
      </c>
    </row>
    <row r="182" spans="2:4">
      <c r="B182" s="13">
        <v>43038</v>
      </c>
      <c r="C182">
        <v>44</v>
      </c>
      <c r="D182">
        <v>506</v>
      </c>
    </row>
    <row r="183" spans="2:4">
      <c r="B183" s="13">
        <v>43045</v>
      </c>
      <c r="C183">
        <v>45</v>
      </c>
      <c r="D183">
        <v>514</v>
      </c>
    </row>
    <row r="184" spans="2:4">
      <c r="B184" s="13">
        <v>43052</v>
      </c>
      <c r="C184">
        <v>46</v>
      </c>
      <c r="D184">
        <v>521</v>
      </c>
    </row>
    <row r="185" spans="2:4">
      <c r="B185" s="13">
        <v>43059</v>
      </c>
      <c r="C185">
        <v>47</v>
      </c>
      <c r="D185">
        <v>531</v>
      </c>
    </row>
    <row r="186" spans="2:4">
      <c r="B186" s="13">
        <v>43066</v>
      </c>
      <c r="C186">
        <v>48</v>
      </c>
      <c r="D186">
        <v>534</v>
      </c>
    </row>
    <row r="187" spans="2:4">
      <c r="B187" s="13">
        <v>43073</v>
      </c>
      <c r="C187">
        <v>49</v>
      </c>
      <c r="D187">
        <v>541</v>
      </c>
    </row>
    <row r="188" spans="2:4">
      <c r="B188" s="13">
        <v>43080</v>
      </c>
      <c r="C188">
        <v>50</v>
      </c>
      <c r="D188">
        <v>546</v>
      </c>
    </row>
    <row r="189" spans="2:4">
      <c r="B189" s="13">
        <v>43087</v>
      </c>
      <c r="C189">
        <v>51</v>
      </c>
      <c r="D189">
        <v>549</v>
      </c>
    </row>
    <row r="190" spans="2:4">
      <c r="B190" s="13">
        <v>43101</v>
      </c>
      <c r="C190">
        <v>52</v>
      </c>
      <c r="D190">
        <v>553</v>
      </c>
    </row>
    <row r="191" spans="2:4">
      <c r="B191" s="13">
        <v>43108</v>
      </c>
      <c r="C191">
        <v>53</v>
      </c>
      <c r="D191">
        <v>566</v>
      </c>
    </row>
    <row r="192" spans="2:4">
      <c r="B192" s="13">
        <v>43115</v>
      </c>
      <c r="C192">
        <v>54</v>
      </c>
      <c r="D192">
        <v>568</v>
      </c>
    </row>
    <row r="193" spans="2:4">
      <c r="B193" s="13">
        <v>43122</v>
      </c>
      <c r="C193">
        <v>55</v>
      </c>
      <c r="D193">
        <v>575</v>
      </c>
    </row>
    <row r="194" spans="2:4">
      <c r="B194" s="13">
        <v>43129</v>
      </c>
      <c r="C194">
        <v>56</v>
      </c>
      <c r="D194">
        <v>574</v>
      </c>
    </row>
    <row r="195" spans="2:4">
      <c r="B195" s="13">
        <v>43136</v>
      </c>
      <c r="C195">
        <v>57</v>
      </c>
      <c r="D195">
        <v>578</v>
      </c>
    </row>
    <row r="196" spans="2:4">
      <c r="B196" s="13">
        <v>43143</v>
      </c>
      <c r="C196">
        <v>58</v>
      </c>
      <c r="D196">
        <v>584</v>
      </c>
    </row>
    <row r="197" spans="2:4">
      <c r="B197" s="13">
        <v>43150</v>
      </c>
      <c r="C197">
        <v>59</v>
      </c>
      <c r="D197">
        <v>587</v>
      </c>
    </row>
    <row r="198" spans="2:4">
      <c r="B198" s="13">
        <v>43157</v>
      </c>
      <c r="C198">
        <v>60</v>
      </c>
      <c r="D198">
        <v>592</v>
      </c>
    </row>
    <row r="199" spans="2:4">
      <c r="B199" s="13">
        <v>43164</v>
      </c>
      <c r="C199">
        <v>61</v>
      </c>
      <c r="D199">
        <v>595</v>
      </c>
    </row>
    <row r="200" spans="2:4">
      <c r="B200" s="13">
        <v>43171</v>
      </c>
      <c r="C200">
        <v>62</v>
      </c>
      <c r="D200">
        <v>601</v>
      </c>
    </row>
    <row r="201" spans="2:4">
      <c r="B201" s="13">
        <v>43178</v>
      </c>
      <c r="C201">
        <v>63</v>
      </c>
      <c r="D201">
        <v>610</v>
      </c>
    </row>
    <row r="202" spans="2:4">
      <c r="B202" s="13">
        <v>43185</v>
      </c>
      <c r="C202">
        <v>64</v>
      </c>
      <c r="D202">
        <v>612</v>
      </c>
    </row>
    <row r="203" spans="2:4">
      <c r="B203" s="13">
        <v>43192</v>
      </c>
      <c r="C203">
        <v>65</v>
      </c>
      <c r="D203">
        <v>620</v>
      </c>
    </row>
    <row r="204" spans="2:4">
      <c r="B204" s="13">
        <v>43199</v>
      </c>
      <c r="C204">
        <v>66</v>
      </c>
      <c r="D204">
        <v>625</v>
      </c>
    </row>
    <row r="205" spans="2:4">
      <c r="B205" s="13">
        <v>43206</v>
      </c>
      <c r="C205">
        <v>67</v>
      </c>
      <c r="D205">
        <v>627</v>
      </c>
    </row>
    <row r="206" spans="2:4">
      <c r="B206" s="13">
        <v>43213</v>
      </c>
      <c r="C206">
        <v>68</v>
      </c>
      <c r="D206">
        <v>632</v>
      </c>
    </row>
    <row r="207" spans="2:4">
      <c r="B207" s="13">
        <v>43220</v>
      </c>
      <c r="C207">
        <v>69</v>
      </c>
      <c r="D207">
        <v>634</v>
      </c>
    </row>
    <row r="208" spans="2:4">
      <c r="B208" s="13">
        <v>43227</v>
      </c>
      <c r="C208">
        <v>70</v>
      </c>
      <c r="D208">
        <v>638</v>
      </c>
    </row>
    <row r="209" spans="2:8">
      <c r="B209" s="13">
        <v>43234</v>
      </c>
      <c r="C209">
        <v>71</v>
      </c>
      <c r="D209">
        <v>644</v>
      </c>
    </row>
    <row r="210" spans="2:8">
      <c r="B210" s="13">
        <v>43241</v>
      </c>
      <c r="C210">
        <v>72</v>
      </c>
      <c r="D210">
        <v>652</v>
      </c>
    </row>
    <row r="211" spans="2:8">
      <c r="B211" s="13">
        <v>43248</v>
      </c>
      <c r="C211">
        <v>73</v>
      </c>
      <c r="D211">
        <v>655</v>
      </c>
    </row>
    <row r="212" spans="2:8">
      <c r="B212" s="13">
        <v>43255</v>
      </c>
      <c r="C212">
        <v>74</v>
      </c>
      <c r="D212">
        <v>660</v>
      </c>
    </row>
    <row r="213" spans="2:8">
      <c r="B213" s="13">
        <v>43262</v>
      </c>
      <c r="C213">
        <v>75</v>
      </c>
      <c r="D213">
        <v>663</v>
      </c>
    </row>
    <row r="214" spans="2:8">
      <c r="B214" s="13">
        <v>43269</v>
      </c>
      <c r="C214">
        <v>76</v>
      </c>
      <c r="D214">
        <v>674</v>
      </c>
    </row>
    <row r="215" spans="2:8">
      <c r="B215" s="13">
        <v>43276</v>
      </c>
      <c r="C215">
        <v>77</v>
      </c>
      <c r="D215">
        <v>677</v>
      </c>
    </row>
    <row r="216" spans="2:8">
      <c r="B216" s="13">
        <v>43283</v>
      </c>
      <c r="C216">
        <v>78</v>
      </c>
      <c r="D216">
        <v>679</v>
      </c>
    </row>
    <row r="217" spans="2:8">
      <c r="B217" s="13"/>
    </row>
    <row r="218" spans="2:8">
      <c r="B218" s="13"/>
    </row>
    <row r="219" spans="2:8">
      <c r="C219" s="10" t="s">
        <v>60</v>
      </c>
      <c r="D219" s="10"/>
      <c r="E219" s="10"/>
      <c r="F219" s="10"/>
      <c r="G219" s="10"/>
      <c r="H219" s="10"/>
    </row>
    <row r="220" spans="2:8">
      <c r="C220" s="35">
        <f>0/3</f>
        <v>0</v>
      </c>
      <c r="D220" t="s">
        <v>52</v>
      </c>
    </row>
    <row r="221" spans="2:8">
      <c r="C221" s="11">
        <f>1/19</f>
        <v>5.2631578947368418E-2</v>
      </c>
      <c r="D221" t="s">
        <v>53</v>
      </c>
    </row>
    <row r="222" spans="2:8">
      <c r="C222" s="11" t="s">
        <v>6</v>
      </c>
      <c r="D222" t="s">
        <v>54</v>
      </c>
      <c r="E222" t="s">
        <v>175</v>
      </c>
    </row>
    <row r="223" spans="2:8">
      <c r="C223" s="11">
        <v>0</v>
      </c>
      <c r="D223" t="s">
        <v>56</v>
      </c>
    </row>
    <row r="224" spans="2:8">
      <c r="C224" s="35" t="s">
        <v>6</v>
      </c>
      <c r="D224" t="s">
        <v>58</v>
      </c>
      <c r="E224" t="s">
        <v>175</v>
      </c>
    </row>
    <row r="226" spans="3:5">
      <c r="C226" s="10" t="s">
        <v>102</v>
      </c>
    </row>
    <row r="227" spans="3:5">
      <c r="C227" s="35">
        <f>0/2</f>
        <v>0</v>
      </c>
      <c r="D227" t="s">
        <v>52</v>
      </c>
    </row>
    <row r="228" spans="3:5">
      <c r="C228" s="11">
        <f>1/2</f>
        <v>0.5</v>
      </c>
      <c r="D228" t="s">
        <v>53</v>
      </c>
    </row>
    <row r="229" spans="3:5">
      <c r="C229" s="11" t="s">
        <v>6</v>
      </c>
      <c r="D229" t="s">
        <v>54</v>
      </c>
      <c r="E229" t="s">
        <v>175</v>
      </c>
    </row>
    <row r="230" spans="3:5">
      <c r="C230" s="11">
        <f>0/2</f>
        <v>0</v>
      </c>
      <c r="D230" t="s">
        <v>56</v>
      </c>
    </row>
    <row r="231" spans="3:5">
      <c r="C231" s="35" t="s">
        <v>6</v>
      </c>
      <c r="D231" t="s">
        <v>58</v>
      </c>
      <c r="E231" t="s">
        <v>175</v>
      </c>
    </row>
    <row r="232" spans="3:5">
      <c r="C232" s="11">
        <f>1/2</f>
        <v>0.5</v>
      </c>
      <c r="D232" t="s">
        <v>67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3103-4BC8-4823-9500-5748D0B7D4A6}">
  <dimension ref="B2:J232"/>
  <sheetViews>
    <sheetView topLeftCell="C6" workbookViewId="0">
      <selection activeCell="K23" sqref="K23"/>
    </sheetView>
  </sheetViews>
  <sheetFormatPr defaultRowHeight="15"/>
  <cols>
    <col min="2" max="2" width="15.42578125" customWidth="1"/>
    <col min="3" max="3" width="36.5703125" customWidth="1"/>
    <col min="4" max="4" width="8.42578125" customWidth="1"/>
    <col min="5" max="5" width="22.5703125" customWidth="1"/>
    <col min="6" max="6" width="8" customWidth="1"/>
    <col min="7" max="7" width="15.140625" customWidth="1"/>
    <col min="8" max="8" width="7.5703125" customWidth="1"/>
    <col min="9" max="9" width="37.140625" customWidth="1"/>
    <col min="10" max="10" width="9" customWidth="1"/>
  </cols>
  <sheetData>
    <row r="2" spans="2:10">
      <c r="B2" s="1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1</v>
      </c>
      <c r="I2" s="1" t="s">
        <v>4</v>
      </c>
      <c r="J2" s="1" t="s">
        <v>1</v>
      </c>
    </row>
    <row r="3" spans="2:10">
      <c r="B3" s="1" t="s">
        <v>5</v>
      </c>
      <c r="C3" s="1">
        <v>644</v>
      </c>
      <c r="D3" s="1">
        <v>3</v>
      </c>
      <c r="E3" s="1">
        <v>48</v>
      </c>
      <c r="F3" s="1">
        <v>1</v>
      </c>
      <c r="G3" s="1">
        <v>0</v>
      </c>
      <c r="H3" s="1">
        <v>0</v>
      </c>
      <c r="I3" s="1">
        <v>0</v>
      </c>
      <c r="J3" s="1">
        <v>0</v>
      </c>
    </row>
    <row r="4" spans="2:10">
      <c r="B4" s="1" t="s">
        <v>34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40</v>
      </c>
      <c r="J4" s="1">
        <v>0</v>
      </c>
    </row>
    <row r="5" spans="2:10">
      <c r="B5" s="1" t="s">
        <v>36</v>
      </c>
      <c r="C5" s="1">
        <v>12</v>
      </c>
      <c r="D5" s="1">
        <v>0</v>
      </c>
      <c r="E5" s="1">
        <v>1</v>
      </c>
      <c r="F5" s="1">
        <v>0</v>
      </c>
      <c r="G5" s="1"/>
      <c r="H5" s="1"/>
      <c r="I5" s="1"/>
      <c r="J5" s="1"/>
    </row>
    <row r="6" spans="2:10">
      <c r="B6" s="1" t="s">
        <v>8</v>
      </c>
      <c r="C6" s="1">
        <f t="shared" ref="C6:J6" si="0">C3+C4-C5</f>
        <v>632</v>
      </c>
      <c r="D6" s="1">
        <f t="shared" si="0"/>
        <v>3</v>
      </c>
      <c r="E6" s="1">
        <f t="shared" si="0"/>
        <v>48</v>
      </c>
      <c r="F6" s="1">
        <f t="shared" si="0"/>
        <v>1</v>
      </c>
      <c r="G6" s="1">
        <f t="shared" si="0"/>
        <v>0</v>
      </c>
      <c r="H6" s="1">
        <f t="shared" si="0"/>
        <v>0</v>
      </c>
      <c r="I6" s="1">
        <f t="shared" si="0"/>
        <v>40</v>
      </c>
      <c r="J6" s="1">
        <f t="shared" si="0"/>
        <v>0</v>
      </c>
    </row>
    <row r="9" spans="2:10">
      <c r="B9" s="1"/>
      <c r="C9" s="1" t="s">
        <v>29</v>
      </c>
      <c r="D9" s="1" t="s">
        <v>1</v>
      </c>
      <c r="E9" s="1" t="s">
        <v>30</v>
      </c>
      <c r="F9" s="2" t="s">
        <v>1</v>
      </c>
      <c r="G9" s="1" t="s">
        <v>100</v>
      </c>
      <c r="H9" s="2" t="s">
        <v>1</v>
      </c>
      <c r="I9" s="1" t="s">
        <v>164</v>
      </c>
      <c r="J9" s="1" t="s">
        <v>1</v>
      </c>
    </row>
    <row r="10" spans="2:10">
      <c r="B10" s="1" t="s">
        <v>5</v>
      </c>
      <c r="C10" s="1">
        <v>420</v>
      </c>
      <c r="D10" s="1">
        <v>4</v>
      </c>
      <c r="E10" s="1">
        <v>302</v>
      </c>
      <c r="F10" s="2">
        <v>2</v>
      </c>
      <c r="G10" s="1">
        <v>210</v>
      </c>
      <c r="H10" s="2">
        <v>0</v>
      </c>
      <c r="I10" s="1">
        <v>77</v>
      </c>
      <c r="J10" s="1">
        <v>0</v>
      </c>
    </row>
    <row r="11" spans="2:10">
      <c r="B11" s="1" t="s">
        <v>31</v>
      </c>
      <c r="C11" s="1">
        <v>34</v>
      </c>
      <c r="D11" s="1">
        <v>0</v>
      </c>
      <c r="E11" s="1">
        <v>152</v>
      </c>
      <c r="F11" s="2">
        <v>2</v>
      </c>
      <c r="G11" s="1">
        <v>12</v>
      </c>
      <c r="H11" s="2">
        <v>0</v>
      </c>
      <c r="I11" s="1">
        <v>0</v>
      </c>
      <c r="J11" s="1">
        <v>0</v>
      </c>
    </row>
    <row r="12" spans="2:10">
      <c r="B12" s="1" t="s">
        <v>8</v>
      </c>
      <c r="C12" s="1">
        <f t="shared" ref="C12:I12" si="1">C10+C11</f>
        <v>454</v>
      </c>
      <c r="D12" s="1">
        <f t="shared" si="1"/>
        <v>4</v>
      </c>
      <c r="E12" s="1">
        <f t="shared" si="1"/>
        <v>454</v>
      </c>
      <c r="F12" s="2">
        <f t="shared" si="1"/>
        <v>4</v>
      </c>
      <c r="G12" s="1">
        <f t="shared" si="1"/>
        <v>222</v>
      </c>
      <c r="H12" s="2">
        <f t="shared" si="1"/>
        <v>0</v>
      </c>
      <c r="I12" s="1">
        <f t="shared" si="1"/>
        <v>77</v>
      </c>
      <c r="J12" s="1"/>
    </row>
    <row r="15" spans="2:10">
      <c r="B15" s="1"/>
      <c r="C15" s="1" t="s">
        <v>40</v>
      </c>
      <c r="D15" s="1" t="s">
        <v>1</v>
      </c>
      <c r="E15" s="1" t="s">
        <v>11</v>
      </c>
      <c r="F15" s="2" t="s">
        <v>1</v>
      </c>
      <c r="G15" s="1" t="s">
        <v>97</v>
      </c>
      <c r="H15" s="2" t="s">
        <v>1</v>
      </c>
      <c r="I15" s="30" t="s">
        <v>6</v>
      </c>
      <c r="J15" s="33" t="s">
        <v>85</v>
      </c>
    </row>
    <row r="16" spans="2:10">
      <c r="B16" s="5" t="s">
        <v>8</v>
      </c>
      <c r="C16" s="5">
        <v>171</v>
      </c>
      <c r="D16" s="5">
        <v>9</v>
      </c>
      <c r="E16" s="5">
        <v>67</v>
      </c>
      <c r="F16" s="3">
        <v>2</v>
      </c>
      <c r="G16" s="1">
        <v>108</v>
      </c>
      <c r="H16" s="2">
        <v>3</v>
      </c>
      <c r="I16" s="16" t="s">
        <v>86</v>
      </c>
      <c r="J16" s="16">
        <v>420</v>
      </c>
    </row>
    <row r="17" spans="2:10">
      <c r="B17" s="1" t="s">
        <v>89</v>
      </c>
      <c r="C17" s="1">
        <v>136</v>
      </c>
      <c r="D17" s="1"/>
      <c r="E17" s="1">
        <v>67</v>
      </c>
      <c r="F17" s="2"/>
      <c r="G17" s="1">
        <v>108</v>
      </c>
      <c r="H17" s="2"/>
      <c r="I17" s="25" t="s">
        <v>87</v>
      </c>
      <c r="J17" s="25">
        <v>302</v>
      </c>
    </row>
    <row r="18" spans="2:10">
      <c r="I18" s="16" t="s">
        <v>108</v>
      </c>
      <c r="J18" s="16">
        <v>210</v>
      </c>
    </row>
    <row r="19" spans="2:10">
      <c r="B19" s="1"/>
      <c r="C19" s="1" t="s">
        <v>73</v>
      </c>
      <c r="D19" s="1" t="s">
        <v>1</v>
      </c>
      <c r="E19" t="s">
        <v>169</v>
      </c>
      <c r="I19" s="25" t="s">
        <v>10</v>
      </c>
      <c r="J19" s="25">
        <v>238</v>
      </c>
    </row>
    <row r="20" spans="2:10" ht="54" customHeight="1">
      <c r="B20" s="1" t="s">
        <v>74</v>
      </c>
      <c r="C20" s="1">
        <v>9</v>
      </c>
      <c r="D20" s="1">
        <v>0</v>
      </c>
      <c r="E20" s="34" t="s">
        <v>170</v>
      </c>
      <c r="I20" s="16" t="s">
        <v>105</v>
      </c>
      <c r="J20" s="16">
        <v>105</v>
      </c>
    </row>
    <row r="21" spans="2:10" ht="67.5" customHeight="1">
      <c r="B21" s="1" t="s">
        <v>75</v>
      </c>
      <c r="C21" s="1">
        <v>4</v>
      </c>
      <c r="D21" s="1">
        <v>0</v>
      </c>
      <c r="E21" s="34" t="s">
        <v>171</v>
      </c>
      <c r="I21" s="25" t="s">
        <v>88</v>
      </c>
      <c r="J21" s="25">
        <v>220</v>
      </c>
    </row>
    <row r="22" spans="2:10" ht="89.25" customHeight="1">
      <c r="B22" s="1" t="s">
        <v>76</v>
      </c>
      <c r="C22" s="1">
        <v>11</v>
      </c>
      <c r="D22" s="1">
        <v>0</v>
      </c>
      <c r="E22" s="34" t="s">
        <v>172</v>
      </c>
      <c r="I22" s="16" t="s">
        <v>93</v>
      </c>
      <c r="J22" s="16">
        <v>6</v>
      </c>
    </row>
    <row r="23" spans="2:10" ht="63.75" customHeight="1">
      <c r="B23" s="1" t="s">
        <v>77</v>
      </c>
      <c r="C23" s="1">
        <v>5</v>
      </c>
      <c r="D23" s="1">
        <v>0</v>
      </c>
      <c r="E23" s="34" t="s">
        <v>173</v>
      </c>
      <c r="I23" s="25" t="s">
        <v>90</v>
      </c>
      <c r="J23" s="25">
        <v>203</v>
      </c>
    </row>
    <row r="24" spans="2:10">
      <c r="I24" s="16" t="s">
        <v>91</v>
      </c>
      <c r="J24" s="16">
        <v>122</v>
      </c>
    </row>
    <row r="25" spans="2:10">
      <c r="B25" s="1"/>
      <c r="C25" s="1" t="s">
        <v>93</v>
      </c>
      <c r="D25" s="1" t="s">
        <v>1</v>
      </c>
      <c r="I25" s="25" t="s">
        <v>92</v>
      </c>
      <c r="J25" s="25">
        <v>1</v>
      </c>
    </row>
    <row r="26" spans="2:10">
      <c r="B26" s="1" t="s">
        <v>8</v>
      </c>
      <c r="C26" s="1">
        <v>6</v>
      </c>
      <c r="D26" s="1">
        <v>0</v>
      </c>
      <c r="I26" s="16" t="s">
        <v>141</v>
      </c>
      <c r="J26" s="16"/>
    </row>
    <row r="27" spans="2:10">
      <c r="I27" s="16" t="s">
        <v>142</v>
      </c>
      <c r="J27" s="16">
        <v>2</v>
      </c>
    </row>
    <row r="28" spans="2:10">
      <c r="B28" s="1"/>
      <c r="C28" s="1" t="s">
        <v>12</v>
      </c>
      <c r="D28" s="1" t="s">
        <v>1</v>
      </c>
      <c r="E28" s="1" t="s">
        <v>25</v>
      </c>
      <c r="F28" s="1" t="s">
        <v>1</v>
      </c>
      <c r="I28" s="16" t="s">
        <v>143</v>
      </c>
      <c r="J28" s="16">
        <v>7</v>
      </c>
    </row>
    <row r="29" spans="2:10">
      <c r="B29" s="1" t="s">
        <v>5</v>
      </c>
      <c r="C29" s="1">
        <v>44</v>
      </c>
      <c r="D29" s="1">
        <v>0</v>
      </c>
      <c r="E29" s="1">
        <v>43</v>
      </c>
      <c r="F29" s="1">
        <v>0</v>
      </c>
      <c r="I29" s="16" t="s">
        <v>144</v>
      </c>
      <c r="J29" s="16">
        <v>0</v>
      </c>
    </row>
    <row r="30" spans="2:10">
      <c r="B30" s="1" t="s">
        <v>7</v>
      </c>
      <c r="C30" s="1">
        <v>24</v>
      </c>
      <c r="D30" s="1">
        <v>2</v>
      </c>
      <c r="E30" s="1">
        <v>1</v>
      </c>
      <c r="F30" s="1">
        <v>0</v>
      </c>
      <c r="I30" s="16" t="s">
        <v>145</v>
      </c>
      <c r="J30" s="16">
        <v>1</v>
      </c>
    </row>
    <row r="31" spans="2:10">
      <c r="B31" s="1" t="s">
        <v>8</v>
      </c>
      <c r="C31" s="1">
        <f>C29+C30</f>
        <v>68</v>
      </c>
      <c r="D31" s="1">
        <v>0</v>
      </c>
      <c r="E31" s="1">
        <f>E29+E30</f>
        <v>44</v>
      </c>
      <c r="F31" s="1">
        <v>1</v>
      </c>
    </row>
    <row r="32" spans="2:10">
      <c r="I32" t="s">
        <v>176</v>
      </c>
    </row>
    <row r="33" spans="2:10">
      <c r="I33" s="30" t="s">
        <v>114</v>
      </c>
      <c r="J33" s="33" t="s">
        <v>85</v>
      </c>
    </row>
    <row r="34" spans="2:10">
      <c r="B34" s="1"/>
      <c r="C34" s="1" t="s">
        <v>38</v>
      </c>
      <c r="D34" s="1" t="s">
        <v>1</v>
      </c>
      <c r="E34" s="1" t="s">
        <v>39</v>
      </c>
      <c r="F34" s="1" t="s">
        <v>1</v>
      </c>
      <c r="I34" s="16" t="s">
        <v>177</v>
      </c>
      <c r="J34" s="16">
        <v>50.3</v>
      </c>
    </row>
    <row r="35" spans="2:10">
      <c r="B35" s="1" t="s">
        <v>5</v>
      </c>
      <c r="C35" s="1">
        <v>78</v>
      </c>
      <c r="D35" s="1">
        <v>4</v>
      </c>
      <c r="E35" s="1">
        <v>55</v>
      </c>
      <c r="F35" s="1">
        <v>3</v>
      </c>
      <c r="I35" s="16" t="s">
        <v>116</v>
      </c>
      <c r="J35" s="16">
        <v>12.52</v>
      </c>
    </row>
    <row r="36" spans="2:10">
      <c r="B36" s="1" t="s">
        <v>7</v>
      </c>
      <c r="C36" s="1">
        <v>38</v>
      </c>
      <c r="D36" s="1">
        <v>3</v>
      </c>
      <c r="E36" s="1">
        <v>22</v>
      </c>
      <c r="F36" s="1">
        <v>1</v>
      </c>
      <c r="I36" s="25" t="s">
        <v>178</v>
      </c>
      <c r="J36" s="25"/>
    </row>
    <row r="37" spans="2:10">
      <c r="B37" s="1" t="s">
        <v>8</v>
      </c>
      <c r="C37" s="1">
        <f>C35+C36</f>
        <v>116</v>
      </c>
      <c r="D37" s="1">
        <f>D35+D36</f>
        <v>7</v>
      </c>
      <c r="E37" s="1">
        <f>E35+E36</f>
        <v>77</v>
      </c>
      <c r="F37" s="1">
        <f>F35+F36</f>
        <v>4</v>
      </c>
      <c r="I37" s="25" t="s">
        <v>118</v>
      </c>
      <c r="J37" s="25">
        <v>352</v>
      </c>
    </row>
    <row r="38" spans="2:10">
      <c r="I38" s="25" t="s">
        <v>119</v>
      </c>
      <c r="J38" s="25">
        <v>92</v>
      </c>
    </row>
    <row r="39" spans="2:10">
      <c r="I39" s="16" t="s">
        <v>179</v>
      </c>
      <c r="J39" s="16"/>
    </row>
    <row r="40" spans="2:10">
      <c r="C40" s="1" t="s">
        <v>14</v>
      </c>
      <c r="D40" s="1"/>
      <c r="E40" s="1"/>
      <c r="I40" s="16" t="s">
        <v>121</v>
      </c>
      <c r="J40" s="16">
        <v>23</v>
      </c>
    </row>
    <row r="41" spans="2:10">
      <c r="C41" s="1"/>
      <c r="D41" s="1" t="s">
        <v>15</v>
      </c>
      <c r="E41" s="1" t="s">
        <v>1</v>
      </c>
      <c r="I41" s="16" t="s">
        <v>122</v>
      </c>
      <c r="J41" s="22">
        <v>1</v>
      </c>
    </row>
    <row r="42" spans="2:10">
      <c r="C42" s="1" t="s">
        <v>37</v>
      </c>
      <c r="D42" s="1">
        <v>191</v>
      </c>
      <c r="E42" s="1">
        <v>0</v>
      </c>
      <c r="I42" s="16" t="s">
        <v>123</v>
      </c>
      <c r="J42" s="16">
        <v>408</v>
      </c>
    </row>
    <row r="43" spans="2:10">
      <c r="C43" s="1" t="s">
        <v>26</v>
      </c>
      <c r="D43" s="1">
        <v>39</v>
      </c>
      <c r="E43" s="1">
        <v>0</v>
      </c>
      <c r="I43" s="16" t="s">
        <v>124</v>
      </c>
      <c r="J43" s="16">
        <v>2</v>
      </c>
    </row>
    <row r="44" spans="2:10">
      <c r="C44" s="1" t="s">
        <v>18</v>
      </c>
      <c r="D44" s="1">
        <v>19</v>
      </c>
      <c r="E44" s="1">
        <v>0</v>
      </c>
      <c r="I44" s="16" t="s">
        <v>125</v>
      </c>
      <c r="J44" s="16">
        <v>6</v>
      </c>
    </row>
    <row r="45" spans="2:10">
      <c r="C45" s="1" t="s">
        <v>19</v>
      </c>
      <c r="D45" s="1">
        <v>0</v>
      </c>
      <c r="E45" s="1">
        <v>0</v>
      </c>
      <c r="I45" s="25" t="s">
        <v>180</v>
      </c>
      <c r="J45" s="25"/>
    </row>
    <row r="46" spans="2:10">
      <c r="C46" s="1" t="s">
        <v>20</v>
      </c>
      <c r="D46" s="1">
        <v>349</v>
      </c>
      <c r="E46" s="1">
        <v>3</v>
      </c>
      <c r="I46" s="25" t="s">
        <v>127</v>
      </c>
      <c r="J46" s="25">
        <v>5</v>
      </c>
    </row>
    <row r="47" spans="2:10">
      <c r="C47" s="1" t="s">
        <v>95</v>
      </c>
      <c r="D47" s="1">
        <v>3</v>
      </c>
      <c r="E47" s="1">
        <v>0</v>
      </c>
      <c r="I47" s="25" t="s">
        <v>128</v>
      </c>
      <c r="J47" s="25">
        <v>424</v>
      </c>
    </row>
    <row r="48" spans="2:10">
      <c r="C48" s="1" t="s">
        <v>22</v>
      </c>
      <c r="D48" s="1">
        <v>1</v>
      </c>
      <c r="E48" s="1">
        <v>0</v>
      </c>
      <c r="I48" s="25" t="s">
        <v>129</v>
      </c>
      <c r="J48" s="25">
        <v>13</v>
      </c>
    </row>
    <row r="49" spans="2:10">
      <c r="C49" s="1" t="s">
        <v>59</v>
      </c>
      <c r="D49" s="1">
        <v>10</v>
      </c>
      <c r="E49" s="1">
        <v>0</v>
      </c>
      <c r="I49" s="16" t="s">
        <v>181</v>
      </c>
      <c r="J49" s="16"/>
    </row>
    <row r="50" spans="2:10">
      <c r="C50" s="1" t="s">
        <v>24</v>
      </c>
      <c r="D50" s="1">
        <v>1</v>
      </c>
      <c r="E50" s="1">
        <v>0</v>
      </c>
      <c r="I50" s="16" t="s">
        <v>131</v>
      </c>
      <c r="J50" s="16">
        <v>418</v>
      </c>
    </row>
    <row r="51" spans="2:10">
      <c r="C51" s="1" t="s">
        <v>69</v>
      </c>
      <c r="D51" s="1">
        <v>9</v>
      </c>
      <c r="E51" s="1">
        <v>0</v>
      </c>
      <c r="I51" s="16" t="s">
        <v>132</v>
      </c>
      <c r="J51" s="16">
        <v>11</v>
      </c>
    </row>
    <row r="52" spans="2:10">
      <c r="C52" s="1" t="s">
        <v>113</v>
      </c>
      <c r="D52" s="1">
        <v>2</v>
      </c>
      <c r="E52" s="1">
        <v>0</v>
      </c>
      <c r="I52" s="25" t="s">
        <v>182</v>
      </c>
      <c r="J52" s="25"/>
    </row>
    <row r="53" spans="2:10">
      <c r="C53" s="1" t="s">
        <v>151</v>
      </c>
      <c r="D53" s="1">
        <v>8</v>
      </c>
      <c r="E53" s="1">
        <v>0</v>
      </c>
      <c r="I53" s="25" t="s">
        <v>134</v>
      </c>
      <c r="J53" s="25">
        <v>6</v>
      </c>
    </row>
    <row r="54" spans="2:10">
      <c r="C54" s="1" t="s">
        <v>8</v>
      </c>
      <c r="D54" s="1">
        <f>D42+D43+D44+D45+D46+D47+D48+D49+D50+D51+D52+D53</f>
        <v>632</v>
      </c>
      <c r="E54" s="1">
        <f>E42+E43+E44+E45+E46+E47+E48+E49+E50+E51+E52+E53</f>
        <v>3</v>
      </c>
      <c r="I54" s="25" t="s">
        <v>135</v>
      </c>
      <c r="J54" s="25">
        <v>4</v>
      </c>
    </row>
    <row r="55" spans="2:10">
      <c r="I55" s="25" t="s">
        <v>136</v>
      </c>
      <c r="J55" s="25">
        <v>5</v>
      </c>
    </row>
    <row r="56" spans="2:10">
      <c r="I56" s="25" t="s">
        <v>137</v>
      </c>
      <c r="J56" s="25">
        <v>177</v>
      </c>
    </row>
    <row r="57" spans="2:10">
      <c r="B57" s="9" t="s">
        <v>70</v>
      </c>
      <c r="C57" s="9" t="s">
        <v>32</v>
      </c>
      <c r="D57" s="9" t="s">
        <v>33</v>
      </c>
      <c r="I57" s="25" t="s">
        <v>138</v>
      </c>
      <c r="J57" s="25">
        <v>48</v>
      </c>
    </row>
    <row r="58" spans="2:10">
      <c r="B58" s="13">
        <v>42737</v>
      </c>
      <c r="C58">
        <v>1</v>
      </c>
      <c r="D58">
        <v>1</v>
      </c>
      <c r="I58" s="25" t="s">
        <v>139</v>
      </c>
      <c r="J58" s="25">
        <v>24</v>
      </c>
    </row>
    <row r="59" spans="2:10">
      <c r="B59" s="13">
        <v>42744</v>
      </c>
      <c r="C59">
        <v>2</v>
      </c>
      <c r="D59">
        <v>9</v>
      </c>
      <c r="I59" s="25" t="s">
        <v>140</v>
      </c>
      <c r="J59" s="25">
        <v>8</v>
      </c>
    </row>
    <row r="60" spans="2:10">
      <c r="B60" s="13">
        <v>42751</v>
      </c>
      <c r="C60">
        <v>3</v>
      </c>
      <c r="D60">
        <v>10</v>
      </c>
    </row>
    <row r="61" spans="2:10">
      <c r="B61" s="13">
        <v>42758</v>
      </c>
      <c r="C61">
        <v>4</v>
      </c>
      <c r="D61">
        <v>11</v>
      </c>
    </row>
    <row r="62" spans="2:10">
      <c r="B62" s="13">
        <v>42765</v>
      </c>
      <c r="C62">
        <v>5</v>
      </c>
      <c r="D62">
        <v>12</v>
      </c>
    </row>
    <row r="63" spans="2:10">
      <c r="B63" s="13">
        <v>42772</v>
      </c>
      <c r="C63">
        <v>6</v>
      </c>
      <c r="D63">
        <v>13</v>
      </c>
    </row>
    <row r="64" spans="2:10">
      <c r="B64" s="13">
        <v>42779</v>
      </c>
      <c r="C64">
        <v>7</v>
      </c>
      <c r="D64">
        <v>7</v>
      </c>
    </row>
    <row r="65" spans="2:5">
      <c r="B65" s="13">
        <v>42786</v>
      </c>
      <c r="C65">
        <v>8</v>
      </c>
      <c r="D65">
        <v>7</v>
      </c>
    </row>
    <row r="66" spans="2:5">
      <c r="B66" s="13">
        <v>42793</v>
      </c>
      <c r="C66">
        <v>9</v>
      </c>
      <c r="D66">
        <v>14</v>
      </c>
    </row>
    <row r="67" spans="2:5">
      <c r="B67" s="13">
        <v>42800</v>
      </c>
      <c r="C67">
        <v>10</v>
      </c>
      <c r="D67">
        <v>16</v>
      </c>
    </row>
    <row r="68" spans="2:5">
      <c r="B68" s="13">
        <v>42807</v>
      </c>
      <c r="C68">
        <v>11</v>
      </c>
      <c r="D68">
        <v>14</v>
      </c>
    </row>
    <row r="69" spans="2:5">
      <c r="B69" s="13">
        <v>42814</v>
      </c>
      <c r="C69">
        <v>12</v>
      </c>
      <c r="D69">
        <v>14</v>
      </c>
    </row>
    <row r="70" spans="2:5">
      <c r="B70" s="13">
        <v>42821</v>
      </c>
      <c r="C70">
        <v>13</v>
      </c>
      <c r="D70">
        <v>14</v>
      </c>
    </row>
    <row r="71" spans="2:5">
      <c r="B71" s="13">
        <v>42828</v>
      </c>
      <c r="C71">
        <v>14</v>
      </c>
      <c r="D71">
        <v>9</v>
      </c>
      <c r="E71" t="s">
        <v>47</v>
      </c>
    </row>
    <row r="72" spans="2:5">
      <c r="B72" s="13">
        <v>42835</v>
      </c>
      <c r="C72">
        <v>15</v>
      </c>
      <c r="D72">
        <v>12</v>
      </c>
    </row>
    <row r="73" spans="2:5">
      <c r="B73" s="13">
        <v>42842</v>
      </c>
      <c r="C73">
        <v>16</v>
      </c>
      <c r="D73">
        <v>18</v>
      </c>
    </row>
    <row r="74" spans="2:5">
      <c r="B74" s="13">
        <v>42849</v>
      </c>
      <c r="C74">
        <v>17</v>
      </c>
      <c r="D74">
        <v>4</v>
      </c>
      <c r="E74" t="s">
        <v>48</v>
      </c>
    </row>
    <row r="75" spans="2:5">
      <c r="B75" s="13">
        <v>42856</v>
      </c>
      <c r="C75">
        <v>18</v>
      </c>
      <c r="D75">
        <v>10</v>
      </c>
    </row>
    <row r="76" spans="2:5">
      <c r="B76" s="13">
        <v>42863</v>
      </c>
      <c r="C76">
        <v>19</v>
      </c>
      <c r="D76">
        <v>18</v>
      </c>
    </row>
    <row r="77" spans="2:5">
      <c r="B77" s="13">
        <v>42870</v>
      </c>
      <c r="C77">
        <v>20</v>
      </c>
      <c r="D77">
        <v>15</v>
      </c>
    </row>
    <row r="78" spans="2:5">
      <c r="B78" s="13">
        <v>42877</v>
      </c>
      <c r="C78">
        <v>21</v>
      </c>
      <c r="D78">
        <v>6</v>
      </c>
      <c r="E78" t="s">
        <v>49</v>
      </c>
    </row>
    <row r="79" spans="2:5">
      <c r="B79" s="13">
        <v>42884</v>
      </c>
      <c r="C79">
        <v>22</v>
      </c>
      <c r="D79">
        <v>5</v>
      </c>
      <c r="E79" t="s">
        <v>50</v>
      </c>
    </row>
    <row r="80" spans="2:5">
      <c r="B80" s="13">
        <v>42891</v>
      </c>
      <c r="C80">
        <v>23</v>
      </c>
      <c r="D80">
        <v>15</v>
      </c>
    </row>
    <row r="81" spans="2:5">
      <c r="B81" s="13">
        <v>42898</v>
      </c>
      <c r="C81">
        <v>24</v>
      </c>
      <c r="D81">
        <v>15</v>
      </c>
    </row>
    <row r="82" spans="2:5">
      <c r="B82" s="13">
        <v>42905</v>
      </c>
      <c r="C82">
        <v>25</v>
      </c>
      <c r="D82">
        <v>9</v>
      </c>
    </row>
    <row r="83" spans="2:5">
      <c r="B83" s="13">
        <v>42912</v>
      </c>
      <c r="C83">
        <v>26</v>
      </c>
      <c r="D83">
        <v>13</v>
      </c>
    </row>
    <row r="84" spans="2:5">
      <c r="B84" s="13">
        <v>42919</v>
      </c>
      <c r="C84">
        <v>27</v>
      </c>
      <c r="D84">
        <v>4</v>
      </c>
    </row>
    <row r="85" spans="2:5">
      <c r="B85" s="13">
        <v>42926</v>
      </c>
      <c r="C85">
        <v>28</v>
      </c>
      <c r="D85">
        <v>13</v>
      </c>
    </row>
    <row r="86" spans="2:5">
      <c r="B86" s="13">
        <v>42933</v>
      </c>
      <c r="C86">
        <v>29</v>
      </c>
      <c r="D86">
        <v>6</v>
      </c>
    </row>
    <row r="87" spans="2:5">
      <c r="B87" s="13">
        <v>42940</v>
      </c>
      <c r="C87">
        <v>30</v>
      </c>
      <c r="D87">
        <v>8</v>
      </c>
    </row>
    <row r="88" spans="2:5">
      <c r="B88" s="13">
        <v>42947</v>
      </c>
      <c r="C88">
        <v>31</v>
      </c>
      <c r="D88">
        <v>5</v>
      </c>
    </row>
    <row r="89" spans="2:5">
      <c r="B89" s="13">
        <v>42954</v>
      </c>
      <c r="C89">
        <v>32</v>
      </c>
      <c r="D89">
        <v>13</v>
      </c>
    </row>
    <row r="90" spans="2:5">
      <c r="B90" s="13">
        <v>42961</v>
      </c>
      <c r="C90">
        <v>33</v>
      </c>
      <c r="D90">
        <v>19</v>
      </c>
    </row>
    <row r="91" spans="2:5">
      <c r="B91" s="13">
        <v>42968</v>
      </c>
      <c r="C91">
        <v>34</v>
      </c>
      <c r="D91">
        <v>26</v>
      </c>
    </row>
    <row r="92" spans="2:5">
      <c r="B92" s="13">
        <v>42975</v>
      </c>
      <c r="C92">
        <v>35</v>
      </c>
      <c r="D92">
        <v>10</v>
      </c>
    </row>
    <row r="93" spans="2:5">
      <c r="B93" s="13">
        <v>42982</v>
      </c>
      <c r="C93">
        <v>36</v>
      </c>
      <c r="D93">
        <v>8</v>
      </c>
      <c r="E93" t="s">
        <v>79</v>
      </c>
    </row>
    <row r="94" spans="2:5">
      <c r="B94" s="13">
        <v>42989</v>
      </c>
      <c r="C94">
        <v>37</v>
      </c>
      <c r="D94">
        <v>5</v>
      </c>
      <c r="E94" t="s">
        <v>80</v>
      </c>
    </row>
    <row r="95" spans="2:5">
      <c r="B95" s="13">
        <v>42996</v>
      </c>
      <c r="C95">
        <v>38</v>
      </c>
      <c r="D95">
        <v>23</v>
      </c>
      <c r="E95" t="s">
        <v>83</v>
      </c>
    </row>
    <row r="96" spans="2:5">
      <c r="B96" s="13">
        <v>43003</v>
      </c>
      <c r="C96">
        <v>39</v>
      </c>
      <c r="D96">
        <v>22</v>
      </c>
      <c r="E96" t="s">
        <v>84</v>
      </c>
    </row>
    <row r="97" spans="2:5">
      <c r="B97" s="13">
        <v>43010</v>
      </c>
      <c r="C97">
        <v>40</v>
      </c>
      <c r="D97">
        <v>18</v>
      </c>
    </row>
    <row r="98" spans="2:5">
      <c r="B98" s="13">
        <v>43017</v>
      </c>
      <c r="C98">
        <v>41</v>
      </c>
      <c r="D98">
        <v>7</v>
      </c>
    </row>
    <row r="99" spans="2:5">
      <c r="B99" s="13">
        <v>43024</v>
      </c>
      <c r="C99">
        <v>42</v>
      </c>
      <c r="D99">
        <v>11</v>
      </c>
    </row>
    <row r="100" spans="2:5">
      <c r="B100" s="13">
        <v>43031</v>
      </c>
      <c r="C100">
        <v>43</v>
      </c>
      <c r="D100">
        <v>4</v>
      </c>
    </row>
    <row r="101" spans="2:5">
      <c r="B101" s="13">
        <v>43038</v>
      </c>
      <c r="C101">
        <v>44</v>
      </c>
      <c r="D101">
        <v>5</v>
      </c>
    </row>
    <row r="102" spans="2:5">
      <c r="B102" s="13">
        <v>43045</v>
      </c>
      <c r="C102">
        <v>45</v>
      </c>
      <c r="D102">
        <v>8</v>
      </c>
      <c r="E102" t="s">
        <v>98</v>
      </c>
    </row>
    <row r="103" spans="2:5">
      <c r="B103" s="13">
        <v>43052</v>
      </c>
      <c r="C103">
        <v>46</v>
      </c>
      <c r="D103">
        <v>7</v>
      </c>
    </row>
    <row r="104" spans="2:5">
      <c r="B104" s="13">
        <v>43059</v>
      </c>
      <c r="C104">
        <v>47</v>
      </c>
      <c r="D104">
        <v>10</v>
      </c>
      <c r="E104" t="s">
        <v>99</v>
      </c>
    </row>
    <row r="105" spans="2:5">
      <c r="B105" s="13">
        <v>43066</v>
      </c>
      <c r="C105">
        <v>48</v>
      </c>
      <c r="D105">
        <v>4</v>
      </c>
    </row>
    <row r="106" spans="2:5">
      <c r="B106" s="13">
        <v>43073</v>
      </c>
      <c r="C106">
        <v>49</v>
      </c>
      <c r="D106">
        <v>6</v>
      </c>
    </row>
    <row r="107" spans="2:5">
      <c r="B107" s="13">
        <v>43080</v>
      </c>
      <c r="C107">
        <v>50</v>
      </c>
      <c r="D107">
        <v>5</v>
      </c>
    </row>
    <row r="108" spans="2:5">
      <c r="B108" s="13">
        <v>43087</v>
      </c>
      <c r="C108">
        <v>51</v>
      </c>
      <c r="D108">
        <v>3</v>
      </c>
      <c r="E108" t="s">
        <v>50</v>
      </c>
    </row>
    <row r="109" spans="2:5">
      <c r="B109" s="13">
        <v>43101</v>
      </c>
      <c r="C109">
        <v>52</v>
      </c>
      <c r="D109">
        <v>5</v>
      </c>
      <c r="E109" t="s">
        <v>50</v>
      </c>
    </row>
    <row r="110" spans="2:5">
      <c r="B110" s="13">
        <v>43108</v>
      </c>
      <c r="C110">
        <v>53</v>
      </c>
      <c r="D110">
        <v>13</v>
      </c>
    </row>
    <row r="111" spans="2:5">
      <c r="B111" s="13">
        <v>43115</v>
      </c>
      <c r="C111">
        <v>54</v>
      </c>
      <c r="D111">
        <v>2</v>
      </c>
      <c r="E111" t="s">
        <v>107</v>
      </c>
    </row>
    <row r="112" spans="2:5">
      <c r="B112" s="13">
        <v>43122</v>
      </c>
      <c r="C112">
        <v>55</v>
      </c>
      <c r="D112">
        <v>7</v>
      </c>
    </row>
    <row r="113" spans="2:5">
      <c r="B113" s="13">
        <v>43129</v>
      </c>
      <c r="C113">
        <v>56</v>
      </c>
      <c r="D113">
        <v>8</v>
      </c>
    </row>
    <row r="114" spans="2:5">
      <c r="B114" s="13">
        <v>43136</v>
      </c>
      <c r="C114">
        <v>57</v>
      </c>
      <c r="D114">
        <v>5</v>
      </c>
      <c r="E114" t="s">
        <v>110</v>
      </c>
    </row>
    <row r="115" spans="2:5">
      <c r="B115" s="13">
        <v>43143</v>
      </c>
      <c r="C115">
        <v>58</v>
      </c>
      <c r="D115">
        <v>7</v>
      </c>
    </row>
    <row r="116" spans="2:5">
      <c r="B116" s="13">
        <v>43150</v>
      </c>
      <c r="C116">
        <v>59</v>
      </c>
      <c r="D116">
        <v>3</v>
      </c>
      <c r="E116" t="s">
        <v>112</v>
      </c>
    </row>
    <row r="117" spans="2:5">
      <c r="B117" s="13">
        <v>43157</v>
      </c>
      <c r="C117">
        <v>60</v>
      </c>
      <c r="D117">
        <v>5</v>
      </c>
    </row>
    <row r="118" spans="2:5">
      <c r="B118" s="13">
        <v>43164</v>
      </c>
      <c r="C118">
        <v>61</v>
      </c>
      <c r="D118">
        <v>3</v>
      </c>
      <c r="E118" t="s">
        <v>50</v>
      </c>
    </row>
    <row r="119" spans="2:5">
      <c r="B119" s="13">
        <v>43171</v>
      </c>
      <c r="C119">
        <v>62</v>
      </c>
      <c r="D119">
        <v>6</v>
      </c>
    </row>
    <row r="120" spans="2:5">
      <c r="B120" s="13">
        <v>43178</v>
      </c>
      <c r="C120">
        <v>63</v>
      </c>
      <c r="D120">
        <v>9</v>
      </c>
    </row>
    <row r="121" spans="2:5">
      <c r="B121" s="13">
        <v>43185</v>
      </c>
      <c r="C121">
        <v>64</v>
      </c>
      <c r="D121">
        <v>2</v>
      </c>
    </row>
    <row r="122" spans="2:5">
      <c r="B122" s="13">
        <v>43192</v>
      </c>
      <c r="C122">
        <v>65</v>
      </c>
      <c r="D122">
        <v>8</v>
      </c>
    </row>
    <row r="123" spans="2:5">
      <c r="B123" s="13">
        <v>43199</v>
      </c>
      <c r="C123">
        <v>66</v>
      </c>
      <c r="D123">
        <v>5</v>
      </c>
    </row>
    <row r="124" spans="2:5">
      <c r="B124" s="13">
        <v>43206</v>
      </c>
      <c r="C124">
        <v>67</v>
      </c>
      <c r="D124">
        <v>2</v>
      </c>
      <c r="E124" t="s">
        <v>154</v>
      </c>
    </row>
    <row r="125" spans="2:5">
      <c r="B125" s="13">
        <v>43213</v>
      </c>
      <c r="C125">
        <v>68</v>
      </c>
      <c r="D125">
        <v>5</v>
      </c>
    </row>
    <row r="126" spans="2:5">
      <c r="B126" s="13">
        <v>43220</v>
      </c>
      <c r="C126">
        <v>69</v>
      </c>
      <c r="D126">
        <v>2</v>
      </c>
      <c r="E126" t="s">
        <v>163</v>
      </c>
    </row>
    <row r="127" spans="2:5">
      <c r="B127" s="13">
        <v>43227</v>
      </c>
      <c r="C127">
        <v>70</v>
      </c>
      <c r="D127">
        <v>4</v>
      </c>
    </row>
    <row r="128" spans="2:5">
      <c r="B128" s="13">
        <v>43234</v>
      </c>
      <c r="C128">
        <v>71</v>
      </c>
      <c r="D128">
        <v>6</v>
      </c>
    </row>
    <row r="129" spans="2:5">
      <c r="B129" s="13">
        <v>43241</v>
      </c>
      <c r="C129">
        <v>72</v>
      </c>
      <c r="D129">
        <v>8</v>
      </c>
    </row>
    <row r="130" spans="2:5">
      <c r="B130" s="13">
        <v>43248</v>
      </c>
      <c r="C130">
        <v>73</v>
      </c>
      <c r="D130">
        <v>3</v>
      </c>
      <c r="E130" t="s">
        <v>166</v>
      </c>
    </row>
    <row r="131" spans="2:5">
      <c r="B131" s="13">
        <v>43255</v>
      </c>
      <c r="C131">
        <v>74</v>
      </c>
      <c r="D131">
        <v>5</v>
      </c>
      <c r="E131" t="s">
        <v>168</v>
      </c>
    </row>
    <row r="132" spans="2:5">
      <c r="B132" s="13">
        <v>43262</v>
      </c>
      <c r="C132">
        <v>75</v>
      </c>
      <c r="D132">
        <v>3</v>
      </c>
      <c r="E132" t="s">
        <v>174</v>
      </c>
    </row>
    <row r="133" spans="2:5">
      <c r="B133" s="13">
        <v>43269</v>
      </c>
      <c r="C133">
        <v>76</v>
      </c>
      <c r="D133">
        <v>11</v>
      </c>
    </row>
    <row r="134" spans="2:5">
      <c r="B134" s="13">
        <v>43276</v>
      </c>
      <c r="C134">
        <v>77</v>
      </c>
      <c r="D134">
        <v>3</v>
      </c>
    </row>
    <row r="135" spans="2:5">
      <c r="B135" s="13">
        <v>43283</v>
      </c>
      <c r="C135">
        <v>78</v>
      </c>
      <c r="D135">
        <v>2</v>
      </c>
      <c r="E135" t="s">
        <v>50</v>
      </c>
    </row>
    <row r="136" spans="2:5">
      <c r="B136" s="13">
        <v>43290</v>
      </c>
      <c r="C136">
        <v>79</v>
      </c>
      <c r="D136">
        <v>4</v>
      </c>
    </row>
    <row r="138" spans="2:5">
      <c r="B138" s="9" t="s">
        <v>70</v>
      </c>
      <c r="C138" s="9" t="s">
        <v>32</v>
      </c>
      <c r="D138" s="9" t="s">
        <v>33</v>
      </c>
    </row>
    <row r="139" spans="2:5">
      <c r="B139" s="13">
        <v>42737</v>
      </c>
      <c r="C139">
        <v>1</v>
      </c>
      <c r="D139">
        <v>1</v>
      </c>
    </row>
    <row r="140" spans="2:5">
      <c r="B140" s="13">
        <v>42744</v>
      </c>
      <c r="C140">
        <v>2</v>
      </c>
      <c r="D140">
        <v>10</v>
      </c>
    </row>
    <row r="141" spans="2:5">
      <c r="B141" s="13">
        <v>42751</v>
      </c>
      <c r="C141">
        <v>3</v>
      </c>
      <c r="D141">
        <v>20</v>
      </c>
    </row>
    <row r="142" spans="2:5">
      <c r="B142" s="13">
        <v>42758</v>
      </c>
      <c r="C142">
        <v>4</v>
      </c>
      <c r="D142">
        <v>31</v>
      </c>
    </row>
    <row r="143" spans="2:5">
      <c r="B143" s="13">
        <v>42765</v>
      </c>
      <c r="C143">
        <v>5</v>
      </c>
      <c r="D143">
        <v>43</v>
      </c>
    </row>
    <row r="144" spans="2:5">
      <c r="B144" s="13">
        <v>42772</v>
      </c>
      <c r="C144">
        <v>6</v>
      </c>
      <c r="D144">
        <v>56</v>
      </c>
    </row>
    <row r="145" spans="2:4">
      <c r="B145" s="13">
        <v>42779</v>
      </c>
      <c r="C145">
        <v>7</v>
      </c>
      <c r="D145">
        <v>63</v>
      </c>
    </row>
    <row r="146" spans="2:4">
      <c r="B146" s="13">
        <v>42786</v>
      </c>
      <c r="C146">
        <v>8</v>
      </c>
      <c r="D146">
        <v>70</v>
      </c>
    </row>
    <row r="147" spans="2:4">
      <c r="B147" s="13">
        <v>42793</v>
      </c>
      <c r="C147">
        <v>9</v>
      </c>
      <c r="D147">
        <v>84</v>
      </c>
    </row>
    <row r="148" spans="2:4">
      <c r="B148" s="13">
        <v>42800</v>
      </c>
      <c r="C148">
        <v>10</v>
      </c>
      <c r="D148">
        <v>100</v>
      </c>
    </row>
    <row r="149" spans="2:4">
      <c r="B149" s="13">
        <v>42807</v>
      </c>
      <c r="C149">
        <v>11</v>
      </c>
      <c r="D149">
        <v>114</v>
      </c>
    </row>
    <row r="150" spans="2:4">
      <c r="B150" s="13">
        <v>42814</v>
      </c>
      <c r="C150">
        <v>12</v>
      </c>
      <c r="D150">
        <v>131</v>
      </c>
    </row>
    <row r="151" spans="2:4">
      <c r="B151" s="13">
        <v>42821</v>
      </c>
      <c r="C151">
        <v>13</v>
      </c>
      <c r="D151">
        <v>145</v>
      </c>
    </row>
    <row r="152" spans="2:4">
      <c r="B152" s="13">
        <v>42828</v>
      </c>
      <c r="C152">
        <v>14</v>
      </c>
      <c r="D152">
        <v>154</v>
      </c>
    </row>
    <row r="153" spans="2:4">
      <c r="B153" s="13">
        <v>42835</v>
      </c>
      <c r="C153">
        <v>15</v>
      </c>
      <c r="D153">
        <v>166</v>
      </c>
    </row>
    <row r="154" spans="2:4">
      <c r="B154" s="13">
        <v>42842</v>
      </c>
      <c r="C154">
        <v>16</v>
      </c>
      <c r="D154">
        <v>185</v>
      </c>
    </row>
    <row r="155" spans="2:4">
      <c r="B155" s="13">
        <v>42849</v>
      </c>
      <c r="C155">
        <v>17</v>
      </c>
      <c r="D155">
        <v>189</v>
      </c>
    </row>
    <row r="156" spans="2:4">
      <c r="B156" s="13">
        <v>42856</v>
      </c>
      <c r="C156">
        <v>18</v>
      </c>
      <c r="D156">
        <v>199</v>
      </c>
    </row>
    <row r="157" spans="2:4">
      <c r="B157" s="13">
        <v>42863</v>
      </c>
      <c r="C157">
        <v>19</v>
      </c>
      <c r="D157">
        <v>217</v>
      </c>
    </row>
    <row r="158" spans="2:4">
      <c r="B158" s="13">
        <v>42870</v>
      </c>
      <c r="C158">
        <v>20</v>
      </c>
      <c r="D158">
        <v>233</v>
      </c>
    </row>
    <row r="159" spans="2:4">
      <c r="B159" s="13">
        <v>42877</v>
      </c>
      <c r="C159">
        <v>21</v>
      </c>
      <c r="D159">
        <v>239</v>
      </c>
    </row>
    <row r="160" spans="2:4">
      <c r="B160" s="13">
        <v>42884</v>
      </c>
      <c r="C160">
        <v>22</v>
      </c>
      <c r="D160">
        <v>244</v>
      </c>
    </row>
    <row r="161" spans="2:4">
      <c r="B161" s="13">
        <v>42891</v>
      </c>
      <c r="C161">
        <v>23</v>
      </c>
      <c r="D161">
        <v>260</v>
      </c>
    </row>
    <row r="162" spans="2:4">
      <c r="B162" s="13">
        <v>42898</v>
      </c>
      <c r="C162">
        <v>24</v>
      </c>
      <c r="D162">
        <v>276</v>
      </c>
    </row>
    <row r="163" spans="2:4">
      <c r="B163" s="13">
        <v>42905</v>
      </c>
      <c r="C163">
        <v>25</v>
      </c>
      <c r="D163">
        <v>286</v>
      </c>
    </row>
    <row r="164" spans="2:4">
      <c r="B164" s="13">
        <v>42912</v>
      </c>
      <c r="C164">
        <v>26</v>
      </c>
      <c r="D164">
        <v>299</v>
      </c>
    </row>
    <row r="165" spans="2:4">
      <c r="B165" s="13">
        <v>42919</v>
      </c>
      <c r="C165">
        <v>27</v>
      </c>
      <c r="D165">
        <v>303</v>
      </c>
    </row>
    <row r="166" spans="2:4">
      <c r="B166" s="13">
        <v>42926</v>
      </c>
      <c r="C166">
        <v>28</v>
      </c>
      <c r="D166">
        <v>316</v>
      </c>
    </row>
    <row r="167" spans="2:4">
      <c r="B167" s="13">
        <v>42933</v>
      </c>
      <c r="C167">
        <v>29</v>
      </c>
      <c r="D167">
        <v>322</v>
      </c>
    </row>
    <row r="168" spans="2:4">
      <c r="B168" s="13">
        <v>42940</v>
      </c>
      <c r="C168">
        <v>30</v>
      </c>
      <c r="D168">
        <v>330</v>
      </c>
    </row>
    <row r="169" spans="2:4">
      <c r="B169" s="13">
        <v>42947</v>
      </c>
      <c r="C169">
        <v>31</v>
      </c>
      <c r="D169">
        <v>335</v>
      </c>
    </row>
    <row r="170" spans="2:4">
      <c r="B170" s="13">
        <v>42954</v>
      </c>
      <c r="C170">
        <v>32</v>
      </c>
      <c r="D170">
        <v>348</v>
      </c>
    </row>
    <row r="171" spans="2:4">
      <c r="B171" s="13">
        <v>42961</v>
      </c>
      <c r="C171">
        <v>33</v>
      </c>
      <c r="D171">
        <v>367</v>
      </c>
    </row>
    <row r="172" spans="2:4">
      <c r="B172" s="13">
        <v>42968</v>
      </c>
      <c r="C172">
        <v>34</v>
      </c>
      <c r="D172">
        <v>392</v>
      </c>
    </row>
    <row r="173" spans="2:4">
      <c r="B173" s="13">
        <v>42975</v>
      </c>
      <c r="C173">
        <v>35</v>
      </c>
      <c r="D173">
        <v>402</v>
      </c>
    </row>
    <row r="174" spans="2:4">
      <c r="B174" s="13">
        <v>42982</v>
      </c>
      <c r="C174">
        <v>36</v>
      </c>
      <c r="D174">
        <v>410</v>
      </c>
    </row>
    <row r="175" spans="2:4">
      <c r="B175" s="13">
        <v>42989</v>
      </c>
      <c r="C175">
        <v>37</v>
      </c>
      <c r="D175">
        <v>415</v>
      </c>
    </row>
    <row r="176" spans="2:4">
      <c r="B176" s="13">
        <v>42996</v>
      </c>
      <c r="C176">
        <v>38</v>
      </c>
      <c r="D176">
        <v>438</v>
      </c>
    </row>
    <row r="177" spans="2:4">
      <c r="B177" s="13">
        <v>43003</v>
      </c>
      <c r="C177">
        <v>39</v>
      </c>
      <c r="D177">
        <v>460</v>
      </c>
    </row>
    <row r="178" spans="2:4">
      <c r="B178" s="13">
        <v>43010</v>
      </c>
      <c r="C178">
        <v>40</v>
      </c>
      <c r="D178">
        <v>478</v>
      </c>
    </row>
    <row r="179" spans="2:4">
      <c r="B179" s="13">
        <v>43017</v>
      </c>
      <c r="C179">
        <v>41</v>
      </c>
      <c r="D179">
        <v>486</v>
      </c>
    </row>
    <row r="180" spans="2:4">
      <c r="B180" s="13">
        <v>43024</v>
      </c>
      <c r="C180">
        <v>42</v>
      </c>
      <c r="D180">
        <v>497</v>
      </c>
    </row>
    <row r="181" spans="2:4">
      <c r="B181" s="13">
        <v>43031</v>
      </c>
      <c r="C181">
        <v>43</v>
      </c>
      <c r="D181">
        <v>501</v>
      </c>
    </row>
    <row r="182" spans="2:4">
      <c r="B182" s="13">
        <v>43038</v>
      </c>
      <c r="C182">
        <v>44</v>
      </c>
      <c r="D182">
        <v>506</v>
      </c>
    </row>
    <row r="183" spans="2:4">
      <c r="B183" s="13">
        <v>43045</v>
      </c>
      <c r="C183">
        <v>45</v>
      </c>
      <c r="D183">
        <v>514</v>
      </c>
    </row>
    <row r="184" spans="2:4">
      <c r="B184" s="13">
        <v>43052</v>
      </c>
      <c r="C184">
        <v>46</v>
      </c>
      <c r="D184">
        <v>521</v>
      </c>
    </row>
    <row r="185" spans="2:4">
      <c r="B185" s="13">
        <v>43059</v>
      </c>
      <c r="C185">
        <v>47</v>
      </c>
      <c r="D185">
        <v>531</v>
      </c>
    </row>
    <row r="186" spans="2:4">
      <c r="B186" s="13">
        <v>43066</v>
      </c>
      <c r="C186">
        <v>48</v>
      </c>
      <c r="D186">
        <v>534</v>
      </c>
    </row>
    <row r="187" spans="2:4">
      <c r="B187" s="13">
        <v>43073</v>
      </c>
      <c r="C187">
        <v>49</v>
      </c>
      <c r="D187">
        <v>541</v>
      </c>
    </row>
    <row r="188" spans="2:4">
      <c r="B188" s="13">
        <v>43080</v>
      </c>
      <c r="C188">
        <v>50</v>
      </c>
      <c r="D188">
        <v>546</v>
      </c>
    </row>
    <row r="189" spans="2:4">
      <c r="B189" s="13">
        <v>43087</v>
      </c>
      <c r="C189">
        <v>51</v>
      </c>
      <c r="D189">
        <v>549</v>
      </c>
    </row>
    <row r="190" spans="2:4">
      <c r="B190" s="13">
        <v>43101</v>
      </c>
      <c r="C190">
        <v>52</v>
      </c>
      <c r="D190">
        <v>553</v>
      </c>
    </row>
    <row r="191" spans="2:4">
      <c r="B191" s="13">
        <v>43108</v>
      </c>
      <c r="C191">
        <v>53</v>
      </c>
      <c r="D191">
        <v>566</v>
      </c>
    </row>
    <row r="192" spans="2:4">
      <c r="B192" s="13">
        <v>43115</v>
      </c>
      <c r="C192">
        <v>54</v>
      </c>
      <c r="D192">
        <v>568</v>
      </c>
    </row>
    <row r="193" spans="2:4">
      <c r="B193" s="13">
        <v>43122</v>
      </c>
      <c r="C193">
        <v>55</v>
      </c>
      <c r="D193">
        <v>575</v>
      </c>
    </row>
    <row r="194" spans="2:4">
      <c r="B194" s="13">
        <v>43129</v>
      </c>
      <c r="C194">
        <v>56</v>
      </c>
      <c r="D194">
        <v>574</v>
      </c>
    </row>
    <row r="195" spans="2:4">
      <c r="B195" s="13">
        <v>43136</v>
      </c>
      <c r="C195">
        <v>57</v>
      </c>
      <c r="D195">
        <v>578</v>
      </c>
    </row>
    <row r="196" spans="2:4">
      <c r="B196" s="13">
        <v>43143</v>
      </c>
      <c r="C196">
        <v>58</v>
      </c>
      <c r="D196">
        <v>584</v>
      </c>
    </row>
    <row r="197" spans="2:4">
      <c r="B197" s="13">
        <v>43150</v>
      </c>
      <c r="C197">
        <v>59</v>
      </c>
      <c r="D197">
        <v>587</v>
      </c>
    </row>
    <row r="198" spans="2:4">
      <c r="B198" s="13">
        <v>43157</v>
      </c>
      <c r="C198">
        <v>60</v>
      </c>
      <c r="D198">
        <v>592</v>
      </c>
    </row>
    <row r="199" spans="2:4">
      <c r="B199" s="13">
        <v>43164</v>
      </c>
      <c r="C199">
        <v>61</v>
      </c>
      <c r="D199">
        <v>595</v>
      </c>
    </row>
    <row r="200" spans="2:4">
      <c r="B200" s="13">
        <v>43171</v>
      </c>
      <c r="C200">
        <v>62</v>
      </c>
      <c r="D200">
        <v>601</v>
      </c>
    </row>
    <row r="201" spans="2:4">
      <c r="B201" s="13">
        <v>43178</v>
      </c>
      <c r="C201">
        <v>63</v>
      </c>
      <c r="D201">
        <v>610</v>
      </c>
    </row>
    <row r="202" spans="2:4">
      <c r="B202" s="13">
        <v>43185</v>
      </c>
      <c r="C202">
        <v>64</v>
      </c>
      <c r="D202">
        <v>612</v>
      </c>
    </row>
    <row r="203" spans="2:4">
      <c r="B203" s="13">
        <v>43192</v>
      </c>
      <c r="C203">
        <v>65</v>
      </c>
      <c r="D203">
        <v>620</v>
      </c>
    </row>
    <row r="204" spans="2:4">
      <c r="B204" s="13">
        <v>43199</v>
      </c>
      <c r="C204">
        <v>66</v>
      </c>
      <c r="D204">
        <v>625</v>
      </c>
    </row>
    <row r="205" spans="2:4">
      <c r="B205" s="13">
        <v>43206</v>
      </c>
      <c r="C205">
        <v>67</v>
      </c>
      <c r="D205">
        <v>627</v>
      </c>
    </row>
    <row r="206" spans="2:4">
      <c r="B206" s="13">
        <v>43213</v>
      </c>
      <c r="C206">
        <v>68</v>
      </c>
      <c r="D206">
        <v>632</v>
      </c>
    </row>
    <row r="207" spans="2:4">
      <c r="B207" s="13">
        <v>43220</v>
      </c>
      <c r="C207">
        <v>69</v>
      </c>
      <c r="D207">
        <v>634</v>
      </c>
    </row>
    <row r="208" spans="2:4">
      <c r="B208" s="13">
        <v>43227</v>
      </c>
      <c r="C208">
        <v>70</v>
      </c>
      <c r="D208">
        <v>638</v>
      </c>
    </row>
    <row r="209" spans="2:8">
      <c r="B209" s="13">
        <v>43234</v>
      </c>
      <c r="C209">
        <v>71</v>
      </c>
      <c r="D209">
        <v>644</v>
      </c>
    </row>
    <row r="210" spans="2:8">
      <c r="B210" s="13">
        <v>43241</v>
      </c>
      <c r="C210">
        <v>72</v>
      </c>
      <c r="D210">
        <v>652</v>
      </c>
    </row>
    <row r="211" spans="2:8">
      <c r="B211" s="13">
        <v>43248</v>
      </c>
      <c r="C211">
        <v>73</v>
      </c>
      <c r="D211">
        <v>655</v>
      </c>
    </row>
    <row r="212" spans="2:8">
      <c r="B212" s="13">
        <v>43255</v>
      </c>
      <c r="C212">
        <v>74</v>
      </c>
      <c r="D212">
        <v>660</v>
      </c>
    </row>
    <row r="213" spans="2:8">
      <c r="B213" s="13">
        <v>43262</v>
      </c>
      <c r="C213">
        <v>75</v>
      </c>
      <c r="D213">
        <v>663</v>
      </c>
    </row>
    <row r="214" spans="2:8">
      <c r="B214" s="13">
        <v>43269</v>
      </c>
      <c r="C214">
        <v>76</v>
      </c>
      <c r="D214">
        <v>674</v>
      </c>
    </row>
    <row r="215" spans="2:8">
      <c r="B215" s="13">
        <v>43276</v>
      </c>
      <c r="C215">
        <v>77</v>
      </c>
      <c r="D215">
        <v>677</v>
      </c>
    </row>
    <row r="216" spans="2:8">
      <c r="B216" s="13">
        <v>43283</v>
      </c>
      <c r="C216">
        <v>78</v>
      </c>
      <c r="D216">
        <v>679</v>
      </c>
    </row>
    <row r="217" spans="2:8">
      <c r="B217" s="13">
        <v>43290</v>
      </c>
      <c r="C217">
        <v>79</v>
      </c>
      <c r="D217">
        <v>683</v>
      </c>
    </row>
    <row r="218" spans="2:8">
      <c r="B218" s="13"/>
    </row>
    <row r="219" spans="2:8">
      <c r="C219" s="10" t="s">
        <v>60</v>
      </c>
      <c r="D219" s="10"/>
      <c r="E219" s="10"/>
      <c r="F219" s="10"/>
      <c r="G219" s="10"/>
      <c r="H219" s="10"/>
    </row>
    <row r="220" spans="2:8">
      <c r="C220" s="35">
        <f>1/4</f>
        <v>0.25</v>
      </c>
      <c r="D220" t="s">
        <v>52</v>
      </c>
    </row>
    <row r="221" spans="2:8">
      <c r="C221" s="11">
        <f>2/20</f>
        <v>0.1</v>
      </c>
      <c r="D221" t="s">
        <v>53</v>
      </c>
    </row>
    <row r="222" spans="2:8">
      <c r="C222" s="11">
        <v>0</v>
      </c>
      <c r="D222" t="s">
        <v>54</v>
      </c>
    </row>
    <row r="223" spans="2:8">
      <c r="C223" s="11">
        <v>0</v>
      </c>
      <c r="D223" t="s">
        <v>56</v>
      </c>
    </row>
    <row r="224" spans="2:8">
      <c r="C224" s="35" t="s">
        <v>6</v>
      </c>
      <c r="D224" t="s">
        <v>58</v>
      </c>
      <c r="E224" t="s">
        <v>175</v>
      </c>
    </row>
    <row r="226" spans="3:5">
      <c r="C226" s="10" t="s">
        <v>102</v>
      </c>
    </row>
    <row r="227" spans="3:5">
      <c r="C227" s="35">
        <f>1/3</f>
        <v>0.33333333333333331</v>
      </c>
      <c r="D227" t="s">
        <v>52</v>
      </c>
    </row>
    <row r="228" spans="3:5">
      <c r="C228" s="11">
        <f>2/3</f>
        <v>0.66666666666666663</v>
      </c>
      <c r="D228" t="s">
        <v>53</v>
      </c>
    </row>
    <row r="229" spans="3:5">
      <c r="C229" s="11">
        <v>0</v>
      </c>
      <c r="D229" t="s">
        <v>54</v>
      </c>
    </row>
    <row r="230" spans="3:5">
      <c r="C230" s="11">
        <f>0/2</f>
        <v>0</v>
      </c>
      <c r="D230" t="s">
        <v>56</v>
      </c>
    </row>
    <row r="231" spans="3:5">
      <c r="C231" s="35" t="s">
        <v>6</v>
      </c>
      <c r="D231" t="s">
        <v>58</v>
      </c>
      <c r="E231" t="s">
        <v>175</v>
      </c>
    </row>
    <row r="232" spans="3:5">
      <c r="C232" s="11">
        <v>0</v>
      </c>
      <c r="D232" t="s">
        <v>67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64755-3AC2-4ECA-B708-523B3F9E07CB}">
  <dimension ref="B1:M233"/>
  <sheetViews>
    <sheetView topLeftCell="B5" workbookViewId="0">
      <selection activeCell="L23" sqref="L23:M31"/>
    </sheetView>
  </sheetViews>
  <sheetFormatPr defaultRowHeight="15"/>
  <cols>
    <col min="2" max="2" width="17.28515625" customWidth="1"/>
    <col min="3" max="3" width="24.7109375" customWidth="1"/>
    <col min="4" max="4" width="14.85546875" customWidth="1"/>
    <col min="5" max="5" width="22.7109375" customWidth="1"/>
    <col min="6" max="6" width="16.7109375" customWidth="1"/>
    <col min="7" max="7" width="15" customWidth="1"/>
    <col min="8" max="8" width="15.5703125" customWidth="1"/>
    <col min="9" max="9" width="26.85546875" customWidth="1"/>
    <col min="10" max="10" width="16.42578125" customWidth="1"/>
    <col min="12" max="12" width="22" customWidth="1"/>
    <col min="13" max="13" width="9.85546875" bestFit="1" customWidth="1"/>
  </cols>
  <sheetData>
    <row r="1" spans="2:10">
      <c r="B1" s="1"/>
      <c r="C1" s="1" t="s">
        <v>0</v>
      </c>
      <c r="D1" s="1" t="s">
        <v>1</v>
      </c>
      <c r="E1" s="1" t="s">
        <v>2</v>
      </c>
      <c r="F1" s="1" t="s">
        <v>1</v>
      </c>
      <c r="G1" s="1" t="s">
        <v>3</v>
      </c>
      <c r="H1" s="1" t="s">
        <v>1</v>
      </c>
      <c r="I1" s="1" t="s">
        <v>4</v>
      </c>
      <c r="J1" s="1" t="s">
        <v>1</v>
      </c>
    </row>
    <row r="2" spans="2:10">
      <c r="B2" s="1" t="s">
        <v>5</v>
      </c>
      <c r="C2" s="1">
        <v>649</v>
      </c>
      <c r="D2" s="1">
        <v>5</v>
      </c>
      <c r="E2" s="1">
        <v>49</v>
      </c>
      <c r="F2" s="1">
        <v>1</v>
      </c>
      <c r="G2" s="1">
        <v>0</v>
      </c>
      <c r="H2" s="1">
        <v>0</v>
      </c>
      <c r="I2" s="1">
        <v>0</v>
      </c>
      <c r="J2" s="1">
        <v>0</v>
      </c>
    </row>
    <row r="3" spans="2:10">
      <c r="B3" s="1" t="s">
        <v>34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40</v>
      </c>
      <c r="J3" s="1">
        <v>0</v>
      </c>
    </row>
    <row r="4" spans="2:10">
      <c r="B4" s="1" t="s">
        <v>36</v>
      </c>
      <c r="C4" s="1">
        <v>12</v>
      </c>
      <c r="D4" s="1">
        <v>0</v>
      </c>
      <c r="E4" s="1">
        <v>1</v>
      </c>
      <c r="F4" s="1">
        <v>0</v>
      </c>
      <c r="G4" s="1"/>
      <c r="H4" s="1"/>
      <c r="I4" s="1"/>
      <c r="J4" s="1"/>
    </row>
    <row r="5" spans="2:10">
      <c r="B5" s="1" t="s">
        <v>8</v>
      </c>
      <c r="C5" s="1">
        <f t="shared" ref="C5:J5" si="0">C2+C3-C4</f>
        <v>637</v>
      </c>
      <c r="D5" s="1">
        <f t="shared" si="0"/>
        <v>5</v>
      </c>
      <c r="E5" s="1">
        <f t="shared" si="0"/>
        <v>49</v>
      </c>
      <c r="F5" s="1">
        <f t="shared" si="0"/>
        <v>1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2" t="s">
        <v>1</v>
      </c>
      <c r="I8" s="1" t="s">
        <v>164</v>
      </c>
      <c r="J8" s="1" t="s">
        <v>1</v>
      </c>
    </row>
    <row r="9" spans="2:10">
      <c r="B9" s="1" t="s">
        <v>5</v>
      </c>
      <c r="C9" s="1">
        <v>428</v>
      </c>
      <c r="D9" s="1">
        <v>8</v>
      </c>
      <c r="E9" s="1">
        <v>307</v>
      </c>
      <c r="F9" s="2">
        <v>5</v>
      </c>
      <c r="G9" s="1">
        <v>213</v>
      </c>
      <c r="H9" s="2">
        <v>3</v>
      </c>
      <c r="I9" s="1">
        <v>77</v>
      </c>
      <c r="J9" s="1">
        <v>0</v>
      </c>
    </row>
    <row r="10" spans="2:10">
      <c r="B10" s="1" t="s">
        <v>31</v>
      </c>
      <c r="C10" s="1">
        <v>34</v>
      </c>
      <c r="D10" s="1">
        <v>0</v>
      </c>
      <c r="E10" s="1">
        <v>155</v>
      </c>
      <c r="F10" s="2">
        <v>3</v>
      </c>
      <c r="G10" s="1">
        <v>11</v>
      </c>
      <c r="H10" s="2">
        <v>-1</v>
      </c>
      <c r="I10" s="1">
        <v>0</v>
      </c>
      <c r="J10" s="1">
        <v>0</v>
      </c>
    </row>
    <row r="11" spans="2:10">
      <c r="B11" s="1" t="s">
        <v>8</v>
      </c>
      <c r="C11" s="1">
        <f t="shared" ref="C11:I11" si="1">C9+C10</f>
        <v>462</v>
      </c>
      <c r="D11" s="1">
        <f t="shared" si="1"/>
        <v>8</v>
      </c>
      <c r="E11" s="1">
        <f t="shared" si="1"/>
        <v>462</v>
      </c>
      <c r="F11" s="2">
        <f t="shared" si="1"/>
        <v>8</v>
      </c>
      <c r="G11" s="1">
        <f t="shared" si="1"/>
        <v>224</v>
      </c>
      <c r="H11" s="2">
        <f t="shared" si="1"/>
        <v>2</v>
      </c>
      <c r="I11" s="1">
        <f t="shared" si="1"/>
        <v>77</v>
      </c>
      <c r="J11" s="1"/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2" t="s">
        <v>1</v>
      </c>
      <c r="I14" s="30" t="s">
        <v>6</v>
      </c>
      <c r="J14" s="33" t="s">
        <v>85</v>
      </c>
    </row>
    <row r="15" spans="2:10">
      <c r="B15" s="5" t="s">
        <v>8</v>
      </c>
      <c r="C15" s="5">
        <v>176</v>
      </c>
      <c r="D15" s="5">
        <v>5</v>
      </c>
      <c r="E15" s="5">
        <v>70</v>
      </c>
      <c r="F15" s="3">
        <v>3</v>
      </c>
      <c r="G15" s="1">
        <v>109</v>
      </c>
      <c r="H15" s="2">
        <v>1</v>
      </c>
      <c r="I15" s="16" t="s">
        <v>86</v>
      </c>
      <c r="J15" s="16">
        <v>428</v>
      </c>
    </row>
    <row r="16" spans="2:10">
      <c r="B16" s="1" t="s">
        <v>89</v>
      </c>
      <c r="C16" s="1">
        <v>136</v>
      </c>
      <c r="D16" s="1"/>
      <c r="E16" s="1">
        <v>69</v>
      </c>
      <c r="F16" s="2"/>
      <c r="G16" s="1">
        <v>109</v>
      </c>
      <c r="H16" s="2"/>
      <c r="I16" s="25" t="s">
        <v>87</v>
      </c>
      <c r="J16" s="25">
        <v>307</v>
      </c>
    </row>
    <row r="17" spans="2:13">
      <c r="I17" s="16" t="s">
        <v>108</v>
      </c>
      <c r="J17" s="16">
        <v>213</v>
      </c>
    </row>
    <row r="18" spans="2:13">
      <c r="B18" s="1"/>
      <c r="C18" s="1" t="s">
        <v>73</v>
      </c>
      <c r="D18" s="1" t="s">
        <v>1</v>
      </c>
      <c r="E18" t="s">
        <v>169</v>
      </c>
      <c r="I18" s="25" t="s">
        <v>10</v>
      </c>
      <c r="J18" s="25">
        <v>246</v>
      </c>
    </row>
    <row r="19" spans="2:13" ht="48.75" customHeight="1">
      <c r="B19" s="1" t="s">
        <v>74</v>
      </c>
      <c r="C19" s="1">
        <v>9</v>
      </c>
      <c r="D19" s="1">
        <v>0</v>
      </c>
      <c r="E19" s="34" t="s">
        <v>170</v>
      </c>
      <c r="I19" s="16" t="s">
        <v>105</v>
      </c>
      <c r="J19" s="16">
        <v>109</v>
      </c>
    </row>
    <row r="20" spans="2:13" ht="66.75" customHeight="1">
      <c r="B20" s="1" t="s">
        <v>75</v>
      </c>
      <c r="C20" s="1">
        <v>4</v>
      </c>
      <c r="D20" s="1">
        <v>0</v>
      </c>
      <c r="E20" s="34" t="s">
        <v>171</v>
      </c>
      <c r="I20" s="25" t="s">
        <v>88</v>
      </c>
      <c r="J20" s="25">
        <v>220</v>
      </c>
    </row>
    <row r="21" spans="2:13" ht="87" customHeight="1">
      <c r="B21" s="1" t="s">
        <v>76</v>
      </c>
      <c r="C21" s="1">
        <v>11</v>
      </c>
      <c r="D21" s="1">
        <v>0</v>
      </c>
      <c r="E21" s="34" t="s">
        <v>172</v>
      </c>
      <c r="I21" s="16" t="s">
        <v>93</v>
      </c>
      <c r="J21" s="16">
        <v>6</v>
      </c>
    </row>
    <row r="22" spans="2:13" ht="63.75" customHeight="1">
      <c r="B22" s="1" t="s">
        <v>77</v>
      </c>
      <c r="C22" s="1">
        <v>5</v>
      </c>
      <c r="D22" s="1">
        <v>0</v>
      </c>
      <c r="E22" s="34" t="s">
        <v>173</v>
      </c>
      <c r="I22" s="25" t="s">
        <v>90</v>
      </c>
      <c r="J22" s="25">
        <v>203</v>
      </c>
    </row>
    <row r="23" spans="2:13">
      <c r="I23" s="16" t="s">
        <v>91</v>
      </c>
      <c r="J23" s="16">
        <v>122</v>
      </c>
      <c r="L23" t="s">
        <v>183</v>
      </c>
      <c r="M23" t="s">
        <v>70</v>
      </c>
    </row>
    <row r="24" spans="2:13">
      <c r="B24" s="1"/>
      <c r="C24" s="1" t="s">
        <v>93</v>
      </c>
      <c r="D24" s="1" t="s">
        <v>1</v>
      </c>
      <c r="I24" s="25" t="s">
        <v>92</v>
      </c>
      <c r="J24" s="25">
        <v>1</v>
      </c>
      <c r="L24">
        <v>24</v>
      </c>
      <c r="M24" s="13">
        <v>43299</v>
      </c>
    </row>
    <row r="25" spans="2:13">
      <c r="B25" s="1" t="s">
        <v>8</v>
      </c>
      <c r="C25" s="1">
        <v>6</v>
      </c>
      <c r="D25" s="1">
        <v>0</v>
      </c>
      <c r="I25" s="16" t="s">
        <v>141</v>
      </c>
      <c r="J25" s="16"/>
      <c r="L25">
        <v>49</v>
      </c>
      <c r="M25" s="13">
        <v>43228</v>
      </c>
    </row>
    <row r="26" spans="2:13">
      <c r="I26" s="16" t="s">
        <v>142</v>
      </c>
      <c r="J26" s="16">
        <v>2</v>
      </c>
      <c r="L26">
        <v>125</v>
      </c>
      <c r="M26" s="13">
        <v>43215</v>
      </c>
    </row>
    <row r="27" spans="2:13">
      <c r="B27" s="1"/>
      <c r="C27" s="1" t="s">
        <v>12</v>
      </c>
      <c r="D27" s="1" t="s">
        <v>1</v>
      </c>
      <c r="E27" s="1" t="s">
        <v>25</v>
      </c>
      <c r="F27" s="1" t="s">
        <v>1</v>
      </c>
      <c r="I27" s="16" t="s">
        <v>143</v>
      </c>
      <c r="J27" s="16">
        <v>8</v>
      </c>
      <c r="L27">
        <v>129</v>
      </c>
      <c r="M27" s="13">
        <v>43221</v>
      </c>
    </row>
    <row r="28" spans="2:13">
      <c r="B28" s="1" t="s">
        <v>5</v>
      </c>
      <c r="C28" s="1">
        <v>45</v>
      </c>
      <c r="D28" s="1">
        <v>1</v>
      </c>
      <c r="E28" s="1">
        <v>43</v>
      </c>
      <c r="F28" s="1">
        <v>0</v>
      </c>
      <c r="I28" s="16" t="s">
        <v>144</v>
      </c>
      <c r="J28" s="16">
        <v>0</v>
      </c>
      <c r="L28">
        <v>294</v>
      </c>
      <c r="M28" s="13">
        <v>43292</v>
      </c>
    </row>
    <row r="29" spans="2:13">
      <c r="B29" s="1" t="s">
        <v>7</v>
      </c>
      <c r="C29" s="1">
        <v>24</v>
      </c>
      <c r="D29" s="1">
        <v>1</v>
      </c>
      <c r="E29" s="1">
        <v>1</v>
      </c>
      <c r="F29" s="1">
        <v>0</v>
      </c>
      <c r="I29" s="16" t="s">
        <v>145</v>
      </c>
      <c r="J29" s="16">
        <v>1</v>
      </c>
      <c r="L29">
        <v>544</v>
      </c>
      <c r="M29" s="13">
        <v>43208</v>
      </c>
    </row>
    <row r="30" spans="2:13">
      <c r="B30" s="1" t="s">
        <v>8</v>
      </c>
      <c r="C30" s="1">
        <f>C28+C29</f>
        <v>69</v>
      </c>
      <c r="D30" s="1">
        <v>0</v>
      </c>
      <c r="E30" s="1">
        <f>E28+E29</f>
        <v>44</v>
      </c>
      <c r="F30" s="1">
        <v>1</v>
      </c>
      <c r="L30">
        <v>639</v>
      </c>
      <c r="M30" s="13">
        <v>43278</v>
      </c>
    </row>
    <row r="31" spans="2:13">
      <c r="I31" t="s">
        <v>176</v>
      </c>
      <c r="L31">
        <v>642</v>
      </c>
      <c r="M31" s="13">
        <v>43278</v>
      </c>
    </row>
    <row r="32" spans="2:13">
      <c r="I32" s="30" t="s">
        <v>114</v>
      </c>
      <c r="J32" s="33" t="s">
        <v>85</v>
      </c>
    </row>
    <row r="33" spans="2:10">
      <c r="B33" s="1"/>
      <c r="C33" s="1" t="s">
        <v>38</v>
      </c>
      <c r="D33" s="1" t="s">
        <v>1</v>
      </c>
      <c r="E33" s="1" t="s">
        <v>39</v>
      </c>
      <c r="F33" s="1" t="s">
        <v>1</v>
      </c>
      <c r="I33" s="16" t="s">
        <v>177</v>
      </c>
      <c r="J33" s="16">
        <v>50.3</v>
      </c>
    </row>
    <row r="34" spans="2:10">
      <c r="B34" s="1" t="s">
        <v>5</v>
      </c>
      <c r="C34" s="1">
        <v>80</v>
      </c>
      <c r="D34" s="1">
        <v>2</v>
      </c>
      <c r="E34" s="1">
        <v>57</v>
      </c>
      <c r="F34" s="1">
        <v>2</v>
      </c>
      <c r="I34" s="16" t="s">
        <v>116</v>
      </c>
      <c r="J34" s="16">
        <v>12.52</v>
      </c>
    </row>
    <row r="35" spans="2:10">
      <c r="B35" s="1" t="s">
        <v>7</v>
      </c>
      <c r="C35" s="1">
        <v>44</v>
      </c>
      <c r="D35" s="1">
        <v>4</v>
      </c>
      <c r="E35" s="1">
        <v>21</v>
      </c>
      <c r="F35" s="1">
        <v>1</v>
      </c>
      <c r="I35" s="25" t="s">
        <v>178</v>
      </c>
      <c r="J35" s="25"/>
    </row>
    <row r="36" spans="2:10">
      <c r="B36" s="1" t="s">
        <v>8</v>
      </c>
      <c r="C36" s="1">
        <f>C34+C35</f>
        <v>124</v>
      </c>
      <c r="D36" s="1">
        <f>D34+D35</f>
        <v>6</v>
      </c>
      <c r="E36" s="1">
        <f>E34+E35</f>
        <v>78</v>
      </c>
      <c r="F36" s="1">
        <f>F34+F35</f>
        <v>3</v>
      </c>
      <c r="I36" s="25" t="s">
        <v>118</v>
      </c>
      <c r="J36" s="25">
        <v>352</v>
      </c>
    </row>
    <row r="37" spans="2:10">
      <c r="I37" s="25" t="s">
        <v>119</v>
      </c>
      <c r="J37" s="25">
        <v>92</v>
      </c>
    </row>
    <row r="38" spans="2:10">
      <c r="I38" s="16" t="s">
        <v>179</v>
      </c>
      <c r="J38" s="16"/>
    </row>
    <row r="39" spans="2:10">
      <c r="C39" s="1" t="s">
        <v>14</v>
      </c>
      <c r="D39" s="1"/>
      <c r="E39" s="1"/>
      <c r="I39" s="16" t="s">
        <v>121</v>
      </c>
      <c r="J39" s="16">
        <v>23</v>
      </c>
    </row>
    <row r="40" spans="2:10">
      <c r="C40" s="1"/>
      <c r="D40" s="1" t="s">
        <v>15</v>
      </c>
      <c r="E40" s="1" t="s">
        <v>1</v>
      </c>
      <c r="I40" s="16" t="s">
        <v>122</v>
      </c>
      <c r="J40" s="22">
        <v>1</v>
      </c>
    </row>
    <row r="41" spans="2:10">
      <c r="C41" s="1" t="s">
        <v>37</v>
      </c>
      <c r="D41" s="1">
        <v>192</v>
      </c>
      <c r="E41" s="1">
        <v>1</v>
      </c>
      <c r="I41" s="16" t="s">
        <v>123</v>
      </c>
      <c r="J41" s="16">
        <v>408</v>
      </c>
    </row>
    <row r="42" spans="2:10">
      <c r="C42" s="1" t="s">
        <v>26</v>
      </c>
      <c r="D42" s="1">
        <v>39</v>
      </c>
      <c r="E42" s="1">
        <v>0</v>
      </c>
      <c r="I42" s="16" t="s">
        <v>124</v>
      </c>
      <c r="J42" s="16">
        <v>2</v>
      </c>
    </row>
    <row r="43" spans="2:10">
      <c r="C43" s="1" t="s">
        <v>18</v>
      </c>
      <c r="D43" s="1">
        <v>19</v>
      </c>
      <c r="E43" s="1">
        <v>0</v>
      </c>
      <c r="I43" s="16" t="s">
        <v>125</v>
      </c>
      <c r="J43" s="16">
        <v>6</v>
      </c>
    </row>
    <row r="44" spans="2:10">
      <c r="C44" s="1" t="s">
        <v>19</v>
      </c>
      <c r="D44" s="1">
        <v>0</v>
      </c>
      <c r="E44" s="1">
        <v>0</v>
      </c>
      <c r="I44" s="25" t="s">
        <v>180</v>
      </c>
      <c r="J44" s="25"/>
    </row>
    <row r="45" spans="2:10">
      <c r="C45" s="1" t="s">
        <v>20</v>
      </c>
      <c r="D45" s="1">
        <v>353</v>
      </c>
      <c r="E45" s="1">
        <v>4</v>
      </c>
      <c r="I45" s="25" t="s">
        <v>127</v>
      </c>
      <c r="J45" s="25">
        <v>5</v>
      </c>
    </row>
    <row r="46" spans="2:10">
      <c r="C46" s="1" t="s">
        <v>95</v>
      </c>
      <c r="D46" s="1">
        <v>3</v>
      </c>
      <c r="E46" s="1">
        <v>0</v>
      </c>
      <c r="I46" s="25" t="s">
        <v>128</v>
      </c>
      <c r="J46" s="25">
        <v>424</v>
      </c>
    </row>
    <row r="47" spans="2:10">
      <c r="C47" s="1" t="s">
        <v>22</v>
      </c>
      <c r="D47" s="1">
        <v>1</v>
      </c>
      <c r="E47" s="1">
        <v>0</v>
      </c>
      <c r="I47" s="25" t="s">
        <v>129</v>
      </c>
      <c r="J47" s="25">
        <v>13</v>
      </c>
    </row>
    <row r="48" spans="2:10">
      <c r="C48" s="1" t="s">
        <v>59</v>
      </c>
      <c r="D48" s="1">
        <v>10</v>
      </c>
      <c r="E48" s="1">
        <v>0</v>
      </c>
      <c r="I48" s="16" t="s">
        <v>181</v>
      </c>
      <c r="J48" s="16"/>
    </row>
    <row r="49" spans="2:10">
      <c r="C49" s="1" t="s">
        <v>24</v>
      </c>
      <c r="D49" s="1">
        <v>1</v>
      </c>
      <c r="E49" s="1">
        <v>0</v>
      </c>
      <c r="I49" s="16" t="s">
        <v>131</v>
      </c>
      <c r="J49" s="16">
        <v>418</v>
      </c>
    </row>
    <row r="50" spans="2:10">
      <c r="C50" s="1" t="s">
        <v>69</v>
      </c>
      <c r="D50" s="1">
        <v>9</v>
      </c>
      <c r="E50" s="1">
        <v>0</v>
      </c>
      <c r="I50" s="16" t="s">
        <v>132</v>
      </c>
      <c r="J50" s="16">
        <v>11</v>
      </c>
    </row>
    <row r="51" spans="2:10">
      <c r="C51" s="1" t="s">
        <v>113</v>
      </c>
      <c r="D51" s="1">
        <v>2</v>
      </c>
      <c r="E51" s="1">
        <v>0</v>
      </c>
      <c r="I51" s="25" t="s">
        <v>182</v>
      </c>
      <c r="J51" s="25"/>
    </row>
    <row r="52" spans="2:10">
      <c r="C52" s="1" t="s">
        <v>151</v>
      </c>
      <c r="D52" s="1">
        <v>8</v>
      </c>
      <c r="E52" s="1">
        <v>0</v>
      </c>
      <c r="I52" s="25" t="s">
        <v>134</v>
      </c>
      <c r="J52" s="25">
        <v>6</v>
      </c>
    </row>
    <row r="53" spans="2:10">
      <c r="C53" s="1" t="s">
        <v>8</v>
      </c>
      <c r="D53" s="1">
        <f>D41+D42+D43+D44+D45+D46+D47+D48+D49+D50+D51+D52</f>
        <v>637</v>
      </c>
      <c r="E53" s="1">
        <f>E41+E42+E43+E44+E45+E46+E47+E48+E49+E50+E51+E52</f>
        <v>5</v>
      </c>
      <c r="I53" s="25" t="s">
        <v>135</v>
      </c>
      <c r="J53" s="25">
        <v>4</v>
      </c>
    </row>
    <row r="54" spans="2:10">
      <c r="I54" s="25" t="s">
        <v>136</v>
      </c>
      <c r="J54" s="25">
        <v>5</v>
      </c>
    </row>
    <row r="55" spans="2:10">
      <c r="I55" s="25" t="s">
        <v>137</v>
      </c>
      <c r="J55" s="25">
        <v>177</v>
      </c>
    </row>
    <row r="56" spans="2:10">
      <c r="B56" s="9" t="s">
        <v>70</v>
      </c>
      <c r="C56" s="9" t="s">
        <v>32</v>
      </c>
      <c r="D56" s="9" t="s">
        <v>33</v>
      </c>
      <c r="I56" s="25" t="s">
        <v>138</v>
      </c>
      <c r="J56" s="25">
        <v>48</v>
      </c>
    </row>
    <row r="57" spans="2:10">
      <c r="B57" s="13">
        <v>42737</v>
      </c>
      <c r="C57">
        <v>1</v>
      </c>
      <c r="D57">
        <v>1</v>
      </c>
      <c r="I57" s="25" t="s">
        <v>139</v>
      </c>
      <c r="J57" s="25">
        <v>24</v>
      </c>
    </row>
    <row r="58" spans="2:10">
      <c r="B58" s="13">
        <v>42744</v>
      </c>
      <c r="C58">
        <v>2</v>
      </c>
      <c r="D58">
        <v>9</v>
      </c>
      <c r="I58" s="25" t="s">
        <v>140</v>
      </c>
      <c r="J58" s="25">
        <v>8</v>
      </c>
    </row>
    <row r="59" spans="2:10">
      <c r="B59" s="13">
        <v>42751</v>
      </c>
      <c r="C59">
        <v>3</v>
      </c>
      <c r="D59">
        <v>10</v>
      </c>
    </row>
    <row r="60" spans="2:10">
      <c r="B60" s="13">
        <v>42758</v>
      </c>
      <c r="C60">
        <v>4</v>
      </c>
      <c r="D60">
        <v>11</v>
      </c>
    </row>
    <row r="61" spans="2:10">
      <c r="B61" s="13">
        <v>42765</v>
      </c>
      <c r="C61">
        <v>5</v>
      </c>
      <c r="D61">
        <v>12</v>
      </c>
    </row>
    <row r="62" spans="2:10">
      <c r="B62" s="13">
        <v>42772</v>
      </c>
      <c r="C62">
        <v>6</v>
      </c>
      <c r="D62">
        <v>13</v>
      </c>
    </row>
    <row r="63" spans="2:10">
      <c r="B63" s="13">
        <v>42779</v>
      </c>
      <c r="C63">
        <v>7</v>
      </c>
      <c r="D63">
        <v>7</v>
      </c>
    </row>
    <row r="64" spans="2:10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>
        <v>43185</v>
      </c>
      <c r="C120">
        <v>64</v>
      </c>
      <c r="D120">
        <v>2</v>
      </c>
    </row>
    <row r="121" spans="2:5">
      <c r="B121" s="13">
        <v>43192</v>
      </c>
      <c r="C121">
        <v>65</v>
      </c>
      <c r="D121">
        <v>8</v>
      </c>
    </row>
    <row r="122" spans="2:5">
      <c r="B122" s="13">
        <v>43199</v>
      </c>
      <c r="C122">
        <v>66</v>
      </c>
      <c r="D122">
        <v>5</v>
      </c>
    </row>
    <row r="123" spans="2:5">
      <c r="B123" s="13">
        <v>43206</v>
      </c>
      <c r="C123">
        <v>67</v>
      </c>
      <c r="D123">
        <v>2</v>
      </c>
      <c r="E123" t="s">
        <v>154</v>
      </c>
    </row>
    <row r="124" spans="2:5">
      <c r="B124" s="13">
        <v>43213</v>
      </c>
      <c r="C124">
        <v>68</v>
      </c>
      <c r="D124">
        <v>5</v>
      </c>
    </row>
    <row r="125" spans="2:5">
      <c r="B125" s="13">
        <v>43220</v>
      </c>
      <c r="C125">
        <v>69</v>
      </c>
      <c r="D125">
        <v>2</v>
      </c>
      <c r="E125" t="s">
        <v>163</v>
      </c>
    </row>
    <row r="126" spans="2:5">
      <c r="B126" s="13">
        <v>43227</v>
      </c>
      <c r="C126">
        <v>70</v>
      </c>
      <c r="D126">
        <v>4</v>
      </c>
    </row>
    <row r="127" spans="2:5">
      <c r="B127" s="13">
        <v>43234</v>
      </c>
      <c r="C127">
        <v>71</v>
      </c>
      <c r="D127">
        <v>6</v>
      </c>
    </row>
    <row r="128" spans="2:5">
      <c r="B128" s="13">
        <v>43241</v>
      </c>
      <c r="C128">
        <v>72</v>
      </c>
      <c r="D128">
        <v>8</v>
      </c>
    </row>
    <row r="129" spans="2:5">
      <c r="B129" s="13">
        <v>43248</v>
      </c>
      <c r="C129">
        <v>73</v>
      </c>
      <c r="D129">
        <v>3</v>
      </c>
      <c r="E129" t="s">
        <v>166</v>
      </c>
    </row>
    <row r="130" spans="2:5">
      <c r="B130" s="13">
        <v>43255</v>
      </c>
      <c r="C130">
        <v>74</v>
      </c>
      <c r="D130">
        <v>5</v>
      </c>
      <c r="E130" t="s">
        <v>168</v>
      </c>
    </row>
    <row r="131" spans="2:5">
      <c r="B131" s="13">
        <v>43262</v>
      </c>
      <c r="C131">
        <v>75</v>
      </c>
      <c r="D131">
        <v>3</v>
      </c>
      <c r="E131" t="s">
        <v>174</v>
      </c>
    </row>
    <row r="132" spans="2:5">
      <c r="B132" s="13">
        <v>43269</v>
      </c>
      <c r="C132">
        <v>76</v>
      </c>
      <c r="D132">
        <v>11</v>
      </c>
    </row>
    <row r="133" spans="2:5">
      <c r="B133" s="13">
        <v>43276</v>
      </c>
      <c r="C133">
        <v>77</v>
      </c>
      <c r="D133">
        <v>3</v>
      </c>
    </row>
    <row r="134" spans="2:5">
      <c r="B134" s="13">
        <v>43283</v>
      </c>
      <c r="C134">
        <v>78</v>
      </c>
      <c r="D134">
        <v>2</v>
      </c>
      <c r="E134" t="s">
        <v>50</v>
      </c>
    </row>
    <row r="135" spans="2:5">
      <c r="B135" s="13">
        <v>43290</v>
      </c>
      <c r="C135">
        <v>79</v>
      </c>
      <c r="D135">
        <v>4</v>
      </c>
    </row>
    <row r="136" spans="2:5">
      <c r="B136" s="13">
        <v>43297</v>
      </c>
      <c r="C136">
        <v>80</v>
      </c>
      <c r="D136">
        <v>6</v>
      </c>
    </row>
    <row r="138" spans="2:5">
      <c r="B138" s="9" t="s">
        <v>70</v>
      </c>
      <c r="C138" s="9" t="s">
        <v>32</v>
      </c>
      <c r="D138" s="9" t="s">
        <v>33</v>
      </c>
    </row>
    <row r="139" spans="2:5">
      <c r="B139" s="13">
        <v>42737</v>
      </c>
      <c r="C139">
        <v>1</v>
      </c>
      <c r="D139">
        <v>1</v>
      </c>
    </row>
    <row r="140" spans="2:5">
      <c r="B140" s="13">
        <v>42744</v>
      </c>
      <c r="C140">
        <v>2</v>
      </c>
      <c r="D140">
        <v>10</v>
      </c>
    </row>
    <row r="141" spans="2:5">
      <c r="B141" s="13">
        <v>42751</v>
      </c>
      <c r="C141">
        <v>3</v>
      </c>
      <c r="D141">
        <v>20</v>
      </c>
    </row>
    <row r="142" spans="2:5">
      <c r="B142" s="13">
        <v>42758</v>
      </c>
      <c r="C142">
        <v>4</v>
      </c>
      <c r="D142">
        <v>31</v>
      </c>
    </row>
    <row r="143" spans="2:5">
      <c r="B143" s="13">
        <v>42765</v>
      </c>
      <c r="C143">
        <v>5</v>
      </c>
      <c r="D143">
        <v>43</v>
      </c>
    </row>
    <row r="144" spans="2:5">
      <c r="B144" s="13">
        <v>42772</v>
      </c>
      <c r="C144">
        <v>6</v>
      </c>
      <c r="D144">
        <v>56</v>
      </c>
    </row>
    <row r="145" spans="2:4">
      <c r="B145" s="13">
        <v>42779</v>
      </c>
      <c r="C145">
        <v>7</v>
      </c>
      <c r="D145">
        <v>63</v>
      </c>
    </row>
    <row r="146" spans="2:4">
      <c r="B146" s="13">
        <v>42786</v>
      </c>
      <c r="C146">
        <v>8</v>
      </c>
      <c r="D146">
        <v>70</v>
      </c>
    </row>
    <row r="147" spans="2:4">
      <c r="B147" s="13">
        <v>42793</v>
      </c>
      <c r="C147">
        <v>9</v>
      </c>
      <c r="D147">
        <v>84</v>
      </c>
    </row>
    <row r="148" spans="2:4">
      <c r="B148" s="13">
        <v>42800</v>
      </c>
      <c r="C148">
        <v>10</v>
      </c>
      <c r="D148">
        <v>100</v>
      </c>
    </row>
    <row r="149" spans="2:4">
      <c r="B149" s="13">
        <v>42807</v>
      </c>
      <c r="C149">
        <v>11</v>
      </c>
      <c r="D149">
        <v>114</v>
      </c>
    </row>
    <row r="150" spans="2:4">
      <c r="B150" s="13">
        <v>42814</v>
      </c>
      <c r="C150">
        <v>12</v>
      </c>
      <c r="D150">
        <v>131</v>
      </c>
    </row>
    <row r="151" spans="2:4">
      <c r="B151" s="13">
        <v>42821</v>
      </c>
      <c r="C151">
        <v>13</v>
      </c>
      <c r="D151">
        <v>145</v>
      </c>
    </row>
    <row r="152" spans="2:4">
      <c r="B152" s="13">
        <v>42828</v>
      </c>
      <c r="C152">
        <v>14</v>
      </c>
      <c r="D152">
        <v>154</v>
      </c>
    </row>
    <row r="153" spans="2:4">
      <c r="B153" s="13">
        <v>42835</v>
      </c>
      <c r="C153">
        <v>15</v>
      </c>
      <c r="D153">
        <v>166</v>
      </c>
    </row>
    <row r="154" spans="2:4">
      <c r="B154" s="13">
        <v>42842</v>
      </c>
      <c r="C154">
        <v>16</v>
      </c>
      <c r="D154">
        <v>185</v>
      </c>
    </row>
    <row r="155" spans="2:4">
      <c r="B155" s="13">
        <v>42849</v>
      </c>
      <c r="C155">
        <v>17</v>
      </c>
      <c r="D155">
        <v>189</v>
      </c>
    </row>
    <row r="156" spans="2:4">
      <c r="B156" s="13">
        <v>42856</v>
      </c>
      <c r="C156">
        <v>18</v>
      </c>
      <c r="D156">
        <v>199</v>
      </c>
    </row>
    <row r="157" spans="2:4">
      <c r="B157" s="13">
        <v>42863</v>
      </c>
      <c r="C157">
        <v>19</v>
      </c>
      <c r="D157">
        <v>217</v>
      </c>
    </row>
    <row r="158" spans="2:4">
      <c r="B158" s="13">
        <v>42870</v>
      </c>
      <c r="C158">
        <v>20</v>
      </c>
      <c r="D158">
        <v>233</v>
      </c>
    </row>
    <row r="159" spans="2:4">
      <c r="B159" s="13">
        <v>42877</v>
      </c>
      <c r="C159">
        <v>21</v>
      </c>
      <c r="D159">
        <v>239</v>
      </c>
    </row>
    <row r="160" spans="2:4">
      <c r="B160" s="13">
        <v>42884</v>
      </c>
      <c r="C160">
        <v>22</v>
      </c>
      <c r="D160">
        <v>244</v>
      </c>
    </row>
    <row r="161" spans="2:4">
      <c r="B161" s="13">
        <v>42891</v>
      </c>
      <c r="C161">
        <v>23</v>
      </c>
      <c r="D161">
        <v>260</v>
      </c>
    </row>
    <row r="162" spans="2:4">
      <c r="B162" s="13">
        <v>42898</v>
      </c>
      <c r="C162">
        <v>24</v>
      </c>
      <c r="D162">
        <v>276</v>
      </c>
    </row>
    <row r="163" spans="2:4">
      <c r="B163" s="13">
        <v>42905</v>
      </c>
      <c r="C163">
        <v>25</v>
      </c>
      <c r="D163">
        <v>286</v>
      </c>
    </row>
    <row r="164" spans="2:4">
      <c r="B164" s="13">
        <v>42912</v>
      </c>
      <c r="C164">
        <v>26</v>
      </c>
      <c r="D164">
        <v>299</v>
      </c>
    </row>
    <row r="165" spans="2:4">
      <c r="B165" s="13">
        <v>42919</v>
      </c>
      <c r="C165">
        <v>27</v>
      </c>
      <c r="D165">
        <v>303</v>
      </c>
    </row>
    <row r="166" spans="2:4">
      <c r="B166" s="13">
        <v>42926</v>
      </c>
      <c r="C166">
        <v>28</v>
      </c>
      <c r="D166">
        <v>316</v>
      </c>
    </row>
    <row r="167" spans="2:4">
      <c r="B167" s="13">
        <v>42933</v>
      </c>
      <c r="C167">
        <v>29</v>
      </c>
      <c r="D167">
        <v>322</v>
      </c>
    </row>
    <row r="168" spans="2:4">
      <c r="B168" s="13">
        <v>42940</v>
      </c>
      <c r="C168">
        <v>30</v>
      </c>
      <c r="D168">
        <v>330</v>
      </c>
    </row>
    <row r="169" spans="2:4">
      <c r="B169" s="13">
        <v>42947</v>
      </c>
      <c r="C169">
        <v>31</v>
      </c>
      <c r="D169">
        <v>335</v>
      </c>
    </row>
    <row r="170" spans="2:4">
      <c r="B170" s="13">
        <v>42954</v>
      </c>
      <c r="C170">
        <v>32</v>
      </c>
      <c r="D170">
        <v>348</v>
      </c>
    </row>
    <row r="171" spans="2:4">
      <c r="B171" s="13">
        <v>42961</v>
      </c>
      <c r="C171">
        <v>33</v>
      </c>
      <c r="D171">
        <v>367</v>
      </c>
    </row>
    <row r="172" spans="2:4">
      <c r="B172" s="13">
        <v>42968</v>
      </c>
      <c r="C172">
        <v>34</v>
      </c>
      <c r="D172">
        <v>392</v>
      </c>
    </row>
    <row r="173" spans="2:4">
      <c r="B173" s="13">
        <v>42975</v>
      </c>
      <c r="C173">
        <v>35</v>
      </c>
      <c r="D173">
        <v>402</v>
      </c>
    </row>
    <row r="174" spans="2:4">
      <c r="B174" s="13">
        <v>42982</v>
      </c>
      <c r="C174">
        <v>36</v>
      </c>
      <c r="D174">
        <v>410</v>
      </c>
    </row>
    <row r="175" spans="2:4">
      <c r="B175" s="13">
        <v>42989</v>
      </c>
      <c r="C175">
        <v>37</v>
      </c>
      <c r="D175">
        <v>415</v>
      </c>
    </row>
    <row r="176" spans="2:4">
      <c r="B176" s="13">
        <v>42996</v>
      </c>
      <c r="C176">
        <v>38</v>
      </c>
      <c r="D176">
        <v>438</v>
      </c>
    </row>
    <row r="177" spans="2:4">
      <c r="B177" s="13">
        <v>43003</v>
      </c>
      <c r="C177">
        <v>39</v>
      </c>
      <c r="D177">
        <v>460</v>
      </c>
    </row>
    <row r="178" spans="2:4">
      <c r="B178" s="13">
        <v>43010</v>
      </c>
      <c r="C178">
        <v>40</v>
      </c>
      <c r="D178">
        <v>478</v>
      </c>
    </row>
    <row r="179" spans="2:4">
      <c r="B179" s="13">
        <v>43017</v>
      </c>
      <c r="C179">
        <v>41</v>
      </c>
      <c r="D179">
        <v>486</v>
      </c>
    </row>
    <row r="180" spans="2:4">
      <c r="B180" s="13">
        <v>43024</v>
      </c>
      <c r="C180">
        <v>42</v>
      </c>
      <c r="D180">
        <v>497</v>
      </c>
    </row>
    <row r="181" spans="2:4">
      <c r="B181" s="13">
        <v>43031</v>
      </c>
      <c r="C181">
        <v>43</v>
      </c>
      <c r="D181">
        <v>501</v>
      </c>
    </row>
    <row r="182" spans="2:4">
      <c r="B182" s="13">
        <v>43038</v>
      </c>
      <c r="C182">
        <v>44</v>
      </c>
      <c r="D182">
        <v>506</v>
      </c>
    </row>
    <row r="183" spans="2:4">
      <c r="B183" s="13">
        <v>43045</v>
      </c>
      <c r="C183">
        <v>45</v>
      </c>
      <c r="D183">
        <v>514</v>
      </c>
    </row>
    <row r="184" spans="2:4">
      <c r="B184" s="13">
        <v>43052</v>
      </c>
      <c r="C184">
        <v>46</v>
      </c>
      <c r="D184">
        <v>521</v>
      </c>
    </row>
    <row r="185" spans="2:4">
      <c r="B185" s="13">
        <v>43059</v>
      </c>
      <c r="C185">
        <v>47</v>
      </c>
      <c r="D185">
        <v>531</v>
      </c>
    </row>
    <row r="186" spans="2:4">
      <c r="B186" s="13">
        <v>43066</v>
      </c>
      <c r="C186">
        <v>48</v>
      </c>
      <c r="D186">
        <v>534</v>
      </c>
    </row>
    <row r="187" spans="2:4">
      <c r="B187" s="13">
        <v>43073</v>
      </c>
      <c r="C187">
        <v>49</v>
      </c>
      <c r="D187">
        <v>541</v>
      </c>
    </row>
    <row r="188" spans="2:4">
      <c r="B188" s="13">
        <v>43080</v>
      </c>
      <c r="C188">
        <v>50</v>
      </c>
      <c r="D188">
        <v>546</v>
      </c>
    </row>
    <row r="189" spans="2:4">
      <c r="B189" s="13">
        <v>43087</v>
      </c>
      <c r="C189">
        <v>51</v>
      </c>
      <c r="D189">
        <v>549</v>
      </c>
    </row>
    <row r="190" spans="2:4">
      <c r="B190" s="13">
        <v>43101</v>
      </c>
      <c r="C190">
        <v>52</v>
      </c>
      <c r="D190">
        <v>553</v>
      </c>
    </row>
    <row r="191" spans="2:4">
      <c r="B191" s="13">
        <v>43108</v>
      </c>
      <c r="C191">
        <v>53</v>
      </c>
      <c r="D191">
        <v>566</v>
      </c>
    </row>
    <row r="192" spans="2:4">
      <c r="B192" s="13">
        <v>43115</v>
      </c>
      <c r="C192">
        <v>54</v>
      </c>
      <c r="D192">
        <v>568</v>
      </c>
    </row>
    <row r="193" spans="2:4">
      <c r="B193" s="13">
        <v>43122</v>
      </c>
      <c r="C193">
        <v>55</v>
      </c>
      <c r="D193">
        <v>575</v>
      </c>
    </row>
    <row r="194" spans="2:4">
      <c r="B194" s="13">
        <v>43129</v>
      </c>
      <c r="C194">
        <v>56</v>
      </c>
      <c r="D194">
        <v>574</v>
      </c>
    </row>
    <row r="195" spans="2:4">
      <c r="B195" s="13">
        <v>43136</v>
      </c>
      <c r="C195">
        <v>57</v>
      </c>
      <c r="D195">
        <v>578</v>
      </c>
    </row>
    <row r="196" spans="2:4">
      <c r="B196" s="13">
        <v>43143</v>
      </c>
      <c r="C196">
        <v>58</v>
      </c>
      <c r="D196">
        <v>584</v>
      </c>
    </row>
    <row r="197" spans="2:4">
      <c r="B197" s="13">
        <v>43150</v>
      </c>
      <c r="C197">
        <v>59</v>
      </c>
      <c r="D197">
        <v>587</v>
      </c>
    </row>
    <row r="198" spans="2:4">
      <c r="B198" s="13">
        <v>43157</v>
      </c>
      <c r="C198">
        <v>60</v>
      </c>
      <c r="D198">
        <v>592</v>
      </c>
    </row>
    <row r="199" spans="2:4">
      <c r="B199" s="13">
        <v>43164</v>
      </c>
      <c r="C199">
        <v>61</v>
      </c>
      <c r="D199">
        <v>595</v>
      </c>
    </row>
    <row r="200" spans="2:4">
      <c r="B200" s="13">
        <v>43171</v>
      </c>
      <c r="C200">
        <v>62</v>
      </c>
      <c r="D200">
        <v>601</v>
      </c>
    </row>
    <row r="201" spans="2:4">
      <c r="B201" s="13">
        <v>43178</v>
      </c>
      <c r="C201">
        <v>63</v>
      </c>
      <c r="D201">
        <v>610</v>
      </c>
    </row>
    <row r="202" spans="2:4">
      <c r="B202" s="13">
        <v>43185</v>
      </c>
      <c r="C202">
        <v>64</v>
      </c>
      <c r="D202">
        <v>612</v>
      </c>
    </row>
    <row r="203" spans="2:4">
      <c r="B203" s="13">
        <v>43192</v>
      </c>
      <c r="C203">
        <v>65</v>
      </c>
      <c r="D203">
        <v>620</v>
      </c>
    </row>
    <row r="204" spans="2:4">
      <c r="B204" s="13">
        <v>43199</v>
      </c>
      <c r="C204">
        <v>66</v>
      </c>
      <c r="D204">
        <v>625</v>
      </c>
    </row>
    <row r="205" spans="2:4">
      <c r="B205" s="13">
        <v>43206</v>
      </c>
      <c r="C205">
        <v>67</v>
      </c>
      <c r="D205">
        <v>627</v>
      </c>
    </row>
    <row r="206" spans="2:4">
      <c r="B206" s="13">
        <v>43213</v>
      </c>
      <c r="C206">
        <v>68</v>
      </c>
      <c r="D206">
        <v>632</v>
      </c>
    </row>
    <row r="207" spans="2:4">
      <c r="B207" s="13">
        <v>43220</v>
      </c>
      <c r="C207">
        <v>69</v>
      </c>
      <c r="D207">
        <v>634</v>
      </c>
    </row>
    <row r="208" spans="2:4">
      <c r="B208" s="13">
        <v>43227</v>
      </c>
      <c r="C208">
        <v>70</v>
      </c>
      <c r="D208">
        <v>638</v>
      </c>
    </row>
    <row r="209" spans="2:8">
      <c r="B209" s="13">
        <v>43234</v>
      </c>
      <c r="C209">
        <v>71</v>
      </c>
      <c r="D209">
        <v>644</v>
      </c>
    </row>
    <row r="210" spans="2:8">
      <c r="B210" s="13">
        <v>43241</v>
      </c>
      <c r="C210">
        <v>72</v>
      </c>
      <c r="D210">
        <v>652</v>
      </c>
    </row>
    <row r="211" spans="2:8">
      <c r="B211" s="13">
        <v>43248</v>
      </c>
      <c r="C211">
        <v>73</v>
      </c>
      <c r="D211">
        <v>655</v>
      </c>
    </row>
    <row r="212" spans="2:8">
      <c r="B212" s="13">
        <v>43255</v>
      </c>
      <c r="C212">
        <v>74</v>
      </c>
      <c r="D212">
        <v>660</v>
      </c>
    </row>
    <row r="213" spans="2:8">
      <c r="B213" s="13">
        <v>43262</v>
      </c>
      <c r="C213">
        <v>75</v>
      </c>
      <c r="D213">
        <v>663</v>
      </c>
    </row>
    <row r="214" spans="2:8">
      <c r="B214" s="13">
        <v>43269</v>
      </c>
      <c r="C214">
        <v>76</v>
      </c>
      <c r="D214">
        <v>674</v>
      </c>
    </row>
    <row r="215" spans="2:8">
      <c r="B215" s="13">
        <v>43276</v>
      </c>
      <c r="C215">
        <v>77</v>
      </c>
      <c r="D215">
        <v>677</v>
      </c>
    </row>
    <row r="216" spans="2:8">
      <c r="B216" s="13">
        <v>43283</v>
      </c>
      <c r="C216">
        <v>78</v>
      </c>
      <c r="D216">
        <v>679</v>
      </c>
    </row>
    <row r="217" spans="2:8">
      <c r="B217" s="13">
        <v>43290</v>
      </c>
      <c r="C217">
        <v>79</v>
      </c>
      <c r="D217">
        <v>683</v>
      </c>
    </row>
    <row r="218" spans="2:8">
      <c r="B218" s="13">
        <v>43297</v>
      </c>
      <c r="C218">
        <v>80</v>
      </c>
      <c r="D218">
        <v>689</v>
      </c>
    </row>
    <row r="219" spans="2:8">
      <c r="B219" s="13"/>
    </row>
    <row r="220" spans="2:8">
      <c r="C220" s="10" t="s">
        <v>60</v>
      </c>
      <c r="D220" s="10"/>
      <c r="E220" s="10"/>
      <c r="F220" s="10"/>
      <c r="G220" s="10"/>
      <c r="H220" s="10"/>
    </row>
    <row r="221" spans="2:8">
      <c r="C221" s="35">
        <f>1/1</f>
        <v>1</v>
      </c>
      <c r="D221" t="s">
        <v>52</v>
      </c>
    </row>
    <row r="222" spans="2:8">
      <c r="C222" s="11">
        <f>3/28</f>
        <v>0.10714285714285714</v>
      </c>
      <c r="D222" t="s">
        <v>53</v>
      </c>
    </row>
    <row r="223" spans="2:8">
      <c r="C223" s="11">
        <v>0</v>
      </c>
      <c r="D223" t="s">
        <v>54</v>
      </c>
    </row>
    <row r="224" spans="2:8">
      <c r="C224" s="11">
        <v>0</v>
      </c>
      <c r="D224" t="s">
        <v>56</v>
      </c>
    </row>
    <row r="225" spans="3:5">
      <c r="C225" s="35" t="s">
        <v>6</v>
      </c>
      <c r="D225" t="s">
        <v>58</v>
      </c>
      <c r="E225" t="s">
        <v>175</v>
      </c>
    </row>
    <row r="227" spans="3:5">
      <c r="C227" s="10" t="s">
        <v>102</v>
      </c>
    </row>
    <row r="228" spans="3:5">
      <c r="C228" s="35">
        <f>1/5</f>
        <v>0.2</v>
      </c>
      <c r="D228" t="s">
        <v>52</v>
      </c>
    </row>
    <row r="229" spans="3:5">
      <c r="C229" s="11">
        <f>3/5</f>
        <v>0.6</v>
      </c>
      <c r="D229" t="s">
        <v>53</v>
      </c>
    </row>
    <row r="230" spans="3:5">
      <c r="C230" s="11">
        <v>0</v>
      </c>
      <c r="D230" t="s">
        <v>54</v>
      </c>
    </row>
    <row r="231" spans="3:5">
      <c r="C231" s="11">
        <f>0/2</f>
        <v>0</v>
      </c>
      <c r="D231" t="s">
        <v>56</v>
      </c>
    </row>
    <row r="232" spans="3:5">
      <c r="C232" s="35" t="s">
        <v>6</v>
      </c>
      <c r="D232" t="s">
        <v>58</v>
      </c>
      <c r="E232" t="s">
        <v>175</v>
      </c>
    </row>
    <row r="233" spans="3:5">
      <c r="C233" s="11">
        <f>1/5</f>
        <v>0.2</v>
      </c>
      <c r="D233" t="s">
        <v>67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289F1-0321-4D7E-B568-702B8465EA47}">
  <dimension ref="B1:M237"/>
  <sheetViews>
    <sheetView topLeftCell="BZ1" workbookViewId="0">
      <selection activeCell="D50" sqref="D50"/>
    </sheetView>
  </sheetViews>
  <sheetFormatPr defaultRowHeight="15"/>
  <cols>
    <col min="2" max="2" width="20.28515625" customWidth="1"/>
    <col min="3" max="3" width="23.7109375" customWidth="1"/>
    <col min="4" max="4" width="24.42578125" customWidth="1"/>
    <col min="5" max="5" width="23.28515625" customWidth="1"/>
    <col min="6" max="6" width="16.7109375" customWidth="1"/>
    <col min="7" max="7" width="14.5703125" customWidth="1"/>
    <col min="8" max="8" width="16.85546875" customWidth="1"/>
    <col min="9" max="9" width="38" customWidth="1"/>
    <col min="10" max="10" width="15.5703125" customWidth="1"/>
    <col min="12" max="12" width="21.7109375" customWidth="1"/>
    <col min="13" max="13" width="14.5703125" customWidth="1"/>
  </cols>
  <sheetData>
    <row r="1" spans="2:10">
      <c r="B1" s="1"/>
      <c r="C1" s="1" t="s">
        <v>0</v>
      </c>
      <c r="D1" s="1" t="s">
        <v>1</v>
      </c>
      <c r="E1" s="1" t="s">
        <v>2</v>
      </c>
      <c r="F1" s="1" t="s">
        <v>1</v>
      </c>
      <c r="G1" s="1" t="s">
        <v>3</v>
      </c>
      <c r="H1" s="1" t="s">
        <v>1</v>
      </c>
      <c r="I1" s="1" t="s">
        <v>4</v>
      </c>
      <c r="J1" s="1" t="s">
        <v>1</v>
      </c>
    </row>
    <row r="2" spans="2:10">
      <c r="B2" s="1" t="s">
        <v>5</v>
      </c>
      <c r="C2" s="1">
        <v>655</v>
      </c>
      <c r="D2" s="1">
        <v>6</v>
      </c>
      <c r="E2" s="1">
        <v>50</v>
      </c>
      <c r="F2" s="1">
        <v>1</v>
      </c>
      <c r="G2" s="1">
        <v>0</v>
      </c>
      <c r="H2" s="1">
        <v>0</v>
      </c>
      <c r="I2" s="1">
        <v>0</v>
      </c>
      <c r="J2" s="1">
        <v>0</v>
      </c>
    </row>
    <row r="3" spans="2:10">
      <c r="B3" s="1" t="s">
        <v>34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40</v>
      </c>
      <c r="J3" s="1">
        <v>0</v>
      </c>
    </row>
    <row r="4" spans="2:10">
      <c r="B4" s="1" t="s">
        <v>36</v>
      </c>
      <c r="C4" s="1">
        <v>12</v>
      </c>
      <c r="D4" s="1">
        <v>0</v>
      </c>
      <c r="E4" s="1">
        <v>1</v>
      </c>
      <c r="F4" s="1">
        <v>0</v>
      </c>
      <c r="G4" s="1"/>
      <c r="H4" s="1"/>
      <c r="I4" s="1"/>
      <c r="J4" s="1"/>
    </row>
    <row r="5" spans="2:10">
      <c r="B5" s="1" t="s">
        <v>8</v>
      </c>
      <c r="C5" s="1">
        <f t="shared" ref="C5:J5" si="0">C2+C3-C4</f>
        <v>643</v>
      </c>
      <c r="D5" s="1">
        <f t="shared" si="0"/>
        <v>6</v>
      </c>
      <c r="E5" s="1">
        <f t="shared" si="0"/>
        <v>50</v>
      </c>
      <c r="F5" s="1">
        <f t="shared" si="0"/>
        <v>1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2" t="s">
        <v>1</v>
      </c>
      <c r="I8" s="1" t="s">
        <v>164</v>
      </c>
      <c r="J8" s="1" t="s">
        <v>1</v>
      </c>
    </row>
    <row r="9" spans="2:10">
      <c r="B9" s="1" t="s">
        <v>5</v>
      </c>
      <c r="C9" s="1">
        <v>434</v>
      </c>
      <c r="D9" s="1">
        <v>6</v>
      </c>
      <c r="E9" s="1">
        <v>311</v>
      </c>
      <c r="F9" s="2">
        <v>4</v>
      </c>
      <c r="G9" s="1">
        <v>217</v>
      </c>
      <c r="H9" s="2">
        <v>4</v>
      </c>
      <c r="I9" s="1">
        <v>77</v>
      </c>
      <c r="J9" s="1">
        <v>0</v>
      </c>
    </row>
    <row r="10" spans="2:10">
      <c r="B10" s="1" t="s">
        <v>31</v>
      </c>
      <c r="C10" s="1">
        <v>34</v>
      </c>
      <c r="D10" s="1">
        <v>0</v>
      </c>
      <c r="E10" s="1">
        <v>157</v>
      </c>
      <c r="F10" s="2">
        <v>2</v>
      </c>
      <c r="G10" s="1">
        <v>13</v>
      </c>
      <c r="H10" s="2">
        <v>2</v>
      </c>
      <c r="I10" s="1">
        <v>0</v>
      </c>
      <c r="J10" s="1">
        <v>0</v>
      </c>
    </row>
    <row r="11" spans="2:10">
      <c r="B11" s="1" t="s">
        <v>8</v>
      </c>
      <c r="C11" s="1">
        <f t="shared" ref="C11:I11" si="1">C9+C10</f>
        <v>468</v>
      </c>
      <c r="D11" s="1">
        <f t="shared" si="1"/>
        <v>6</v>
      </c>
      <c r="E11" s="1">
        <f t="shared" si="1"/>
        <v>468</v>
      </c>
      <c r="F11" s="2">
        <f t="shared" si="1"/>
        <v>6</v>
      </c>
      <c r="G11" s="1">
        <f t="shared" si="1"/>
        <v>230</v>
      </c>
      <c r="H11" s="2">
        <f t="shared" si="1"/>
        <v>6</v>
      </c>
      <c r="I11" s="1">
        <f t="shared" si="1"/>
        <v>77</v>
      </c>
      <c r="J11" s="1"/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2" t="s">
        <v>1</v>
      </c>
      <c r="I14" s="30" t="s">
        <v>6</v>
      </c>
      <c r="J14" s="33" t="s">
        <v>85</v>
      </c>
    </row>
    <row r="15" spans="2:10">
      <c r="B15" s="5" t="s">
        <v>8</v>
      </c>
      <c r="C15" s="5">
        <v>181</v>
      </c>
      <c r="D15" s="5">
        <v>5</v>
      </c>
      <c r="E15" s="5">
        <v>72</v>
      </c>
      <c r="F15" s="3">
        <v>2</v>
      </c>
      <c r="G15" s="1">
        <v>110</v>
      </c>
      <c r="H15" s="2">
        <v>1</v>
      </c>
      <c r="I15" s="16" t="s">
        <v>86</v>
      </c>
      <c r="J15" s="16">
        <v>434</v>
      </c>
    </row>
    <row r="16" spans="2:10">
      <c r="B16" s="1" t="s">
        <v>89</v>
      </c>
      <c r="C16" s="1">
        <v>138</v>
      </c>
      <c r="D16" s="1"/>
      <c r="E16" s="1">
        <v>69</v>
      </c>
      <c r="F16" s="2"/>
      <c r="G16" s="1">
        <v>109</v>
      </c>
      <c r="H16" s="2"/>
      <c r="I16" s="25" t="s">
        <v>87</v>
      </c>
      <c r="J16" s="25">
        <v>311</v>
      </c>
    </row>
    <row r="17" spans="2:10">
      <c r="I17" s="16" t="s">
        <v>108</v>
      </c>
      <c r="J17" s="16">
        <v>217</v>
      </c>
    </row>
    <row r="18" spans="2:10">
      <c r="B18" s="1"/>
      <c r="C18" s="1" t="s">
        <v>73</v>
      </c>
      <c r="D18" s="1" t="s">
        <v>1</v>
      </c>
      <c r="E18" t="s">
        <v>169</v>
      </c>
      <c r="I18" s="25" t="s">
        <v>10</v>
      </c>
      <c r="J18" s="25">
        <v>253</v>
      </c>
    </row>
    <row r="19" spans="2:10" ht="82.5" customHeight="1">
      <c r="B19" s="1" t="s">
        <v>74</v>
      </c>
      <c r="C19" s="1">
        <v>9</v>
      </c>
      <c r="D19" s="1">
        <v>0</v>
      </c>
      <c r="E19" s="34" t="s">
        <v>170</v>
      </c>
      <c r="I19" s="16" t="s">
        <v>105</v>
      </c>
      <c r="J19" s="16">
        <v>110</v>
      </c>
    </row>
    <row r="20" spans="2:10" ht="96" customHeight="1">
      <c r="B20" s="1" t="s">
        <v>75</v>
      </c>
      <c r="C20" s="1">
        <v>4</v>
      </c>
      <c r="D20" s="1">
        <v>0</v>
      </c>
      <c r="E20" s="34" t="s">
        <v>171</v>
      </c>
      <c r="I20" s="25" t="s">
        <v>88</v>
      </c>
      <c r="J20" s="25">
        <v>235</v>
      </c>
    </row>
    <row r="21" spans="2:10" ht="121.5" customHeight="1">
      <c r="B21" s="1" t="s">
        <v>76</v>
      </c>
      <c r="C21" s="1">
        <v>11</v>
      </c>
      <c r="D21" s="1">
        <v>0</v>
      </c>
      <c r="E21" s="34" t="s">
        <v>172</v>
      </c>
      <c r="I21" s="16" t="s">
        <v>93</v>
      </c>
      <c r="J21" s="16">
        <v>6</v>
      </c>
    </row>
    <row r="22" spans="2:10" ht="78.75" customHeight="1">
      <c r="B22" s="1" t="s">
        <v>77</v>
      </c>
      <c r="C22" s="1">
        <v>5</v>
      </c>
      <c r="D22" s="1">
        <v>0</v>
      </c>
      <c r="E22" s="34" t="s">
        <v>173</v>
      </c>
      <c r="I22" s="25" t="s">
        <v>90</v>
      </c>
      <c r="J22" s="25">
        <v>207</v>
      </c>
    </row>
    <row r="23" spans="2:10">
      <c r="I23" s="16" t="s">
        <v>91</v>
      </c>
      <c r="J23" s="16">
        <v>131</v>
      </c>
    </row>
    <row r="24" spans="2:10">
      <c r="B24" s="1"/>
      <c r="C24" s="1" t="s">
        <v>93</v>
      </c>
      <c r="D24" s="1" t="s">
        <v>1</v>
      </c>
      <c r="I24" s="25" t="s">
        <v>92</v>
      </c>
      <c r="J24" s="25">
        <v>1</v>
      </c>
    </row>
    <row r="25" spans="2:10">
      <c r="B25" s="1" t="s">
        <v>8</v>
      </c>
      <c r="C25" s="1">
        <v>6</v>
      </c>
      <c r="D25" s="1">
        <v>0</v>
      </c>
      <c r="I25" s="16" t="s">
        <v>141</v>
      </c>
      <c r="J25" s="16"/>
    </row>
    <row r="26" spans="2:10">
      <c r="I26" s="16" t="s">
        <v>142</v>
      </c>
      <c r="J26" s="16">
        <v>1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  <c r="I27" s="16" t="s">
        <v>143</v>
      </c>
      <c r="J27" s="16">
        <v>8</v>
      </c>
    </row>
    <row r="28" spans="2:10">
      <c r="B28" s="1" t="s">
        <v>5</v>
      </c>
      <c r="C28" s="1">
        <v>47</v>
      </c>
      <c r="D28" s="1">
        <v>2</v>
      </c>
      <c r="E28" s="1">
        <v>45</v>
      </c>
      <c r="F28" s="1">
        <v>2</v>
      </c>
      <c r="I28" s="16" t="s">
        <v>144</v>
      </c>
      <c r="J28" s="16">
        <v>0</v>
      </c>
    </row>
    <row r="29" spans="2:10">
      <c r="B29" s="1" t="s">
        <v>7</v>
      </c>
      <c r="C29" s="1">
        <v>24</v>
      </c>
      <c r="D29" s="1">
        <v>1</v>
      </c>
      <c r="E29" s="1">
        <v>1</v>
      </c>
      <c r="F29" s="1">
        <v>0</v>
      </c>
      <c r="I29" s="16" t="s">
        <v>145</v>
      </c>
      <c r="J29" s="16">
        <v>1</v>
      </c>
    </row>
    <row r="30" spans="2:10">
      <c r="B30" s="1" t="s">
        <v>8</v>
      </c>
      <c r="C30" s="1">
        <f>C28+C29</f>
        <v>71</v>
      </c>
      <c r="D30" s="1">
        <v>0</v>
      </c>
      <c r="E30" s="1">
        <f>E28+E29</f>
        <v>46</v>
      </c>
      <c r="F30" s="1">
        <v>1</v>
      </c>
    </row>
    <row r="31" spans="2:10">
      <c r="I31" t="s">
        <v>176</v>
      </c>
    </row>
    <row r="32" spans="2:10">
      <c r="I32" s="30" t="s">
        <v>114</v>
      </c>
      <c r="J32" s="33" t="s">
        <v>85</v>
      </c>
    </row>
    <row r="33" spans="2:10">
      <c r="B33" s="1"/>
      <c r="C33" s="1" t="s">
        <v>38</v>
      </c>
      <c r="D33" s="1" t="s">
        <v>1</v>
      </c>
      <c r="E33" s="1" t="s">
        <v>39</v>
      </c>
      <c r="F33" s="1" t="s">
        <v>1</v>
      </c>
      <c r="I33" s="16" t="s">
        <v>177</v>
      </c>
      <c r="J33" s="16">
        <v>50.3</v>
      </c>
    </row>
    <row r="34" spans="2:10">
      <c r="B34" s="1" t="s">
        <v>5</v>
      </c>
      <c r="C34" s="1">
        <v>84</v>
      </c>
      <c r="D34" s="1">
        <v>4</v>
      </c>
      <c r="E34" s="1">
        <v>59</v>
      </c>
      <c r="F34" s="1">
        <v>2</v>
      </c>
      <c r="I34" s="16" t="s">
        <v>116</v>
      </c>
      <c r="J34" s="16">
        <v>12.52</v>
      </c>
    </row>
    <row r="35" spans="2:10">
      <c r="B35" s="1" t="s">
        <v>7</v>
      </c>
      <c r="C35" s="1">
        <v>44</v>
      </c>
      <c r="D35" s="1">
        <v>4</v>
      </c>
      <c r="E35" s="1">
        <v>21</v>
      </c>
      <c r="F35" s="1">
        <v>1</v>
      </c>
      <c r="I35" s="25" t="s">
        <v>178</v>
      </c>
      <c r="J35" s="25"/>
    </row>
    <row r="36" spans="2:10">
      <c r="B36" s="1" t="s">
        <v>8</v>
      </c>
      <c r="C36" s="1">
        <f>C34+C35</f>
        <v>128</v>
      </c>
      <c r="D36" s="1">
        <f>D34+D35</f>
        <v>8</v>
      </c>
      <c r="E36" s="1">
        <f>E34+E35</f>
        <v>80</v>
      </c>
      <c r="F36" s="1">
        <f>F34+F35</f>
        <v>3</v>
      </c>
      <c r="I36" s="25" t="s">
        <v>118</v>
      </c>
      <c r="J36" s="25">
        <v>352</v>
      </c>
    </row>
    <row r="37" spans="2:10">
      <c r="I37" s="25" t="s">
        <v>119</v>
      </c>
      <c r="J37" s="25">
        <v>92</v>
      </c>
    </row>
    <row r="38" spans="2:10">
      <c r="I38" s="16" t="s">
        <v>179</v>
      </c>
      <c r="J38" s="16"/>
    </row>
    <row r="39" spans="2:10">
      <c r="C39" s="1" t="s">
        <v>14</v>
      </c>
      <c r="D39" s="1"/>
      <c r="E39" s="1"/>
      <c r="I39" s="16" t="s">
        <v>121</v>
      </c>
      <c r="J39" s="16">
        <v>23</v>
      </c>
    </row>
    <row r="40" spans="2:10">
      <c r="C40" s="1"/>
      <c r="D40" s="1" t="s">
        <v>15</v>
      </c>
      <c r="E40" s="1" t="s">
        <v>1</v>
      </c>
      <c r="I40" s="16" t="s">
        <v>122</v>
      </c>
      <c r="J40" s="22">
        <v>1</v>
      </c>
    </row>
    <row r="41" spans="2:10">
      <c r="C41" s="1" t="s">
        <v>37</v>
      </c>
      <c r="D41" s="1">
        <v>192</v>
      </c>
      <c r="E41" s="1">
        <v>0</v>
      </c>
      <c r="I41" s="16" t="s">
        <v>123</v>
      </c>
      <c r="J41" s="16">
        <v>408</v>
      </c>
    </row>
    <row r="42" spans="2:10">
      <c r="C42" s="1" t="s">
        <v>26</v>
      </c>
      <c r="D42" s="1">
        <v>39</v>
      </c>
      <c r="E42" s="1">
        <v>0</v>
      </c>
      <c r="I42" s="16" t="s">
        <v>124</v>
      </c>
      <c r="J42" s="16">
        <v>2</v>
      </c>
    </row>
    <row r="43" spans="2:10">
      <c r="C43" s="1" t="s">
        <v>18</v>
      </c>
      <c r="D43" s="1">
        <v>19</v>
      </c>
      <c r="E43" s="1">
        <v>0</v>
      </c>
      <c r="I43" s="16" t="s">
        <v>125</v>
      </c>
      <c r="J43" s="16">
        <v>6</v>
      </c>
    </row>
    <row r="44" spans="2:10">
      <c r="C44" s="1" t="s">
        <v>19</v>
      </c>
      <c r="D44" s="1">
        <v>0</v>
      </c>
      <c r="E44" s="1">
        <v>0</v>
      </c>
      <c r="I44" s="25" t="s">
        <v>180</v>
      </c>
      <c r="J44" s="25"/>
    </row>
    <row r="45" spans="2:10">
      <c r="C45" s="1" t="s">
        <v>20</v>
      </c>
      <c r="D45" s="1">
        <v>353</v>
      </c>
      <c r="E45" s="1">
        <v>5</v>
      </c>
      <c r="I45" s="25" t="s">
        <v>127</v>
      </c>
      <c r="J45" s="25">
        <v>5</v>
      </c>
    </row>
    <row r="46" spans="2:10">
      <c r="C46" s="1" t="s">
        <v>95</v>
      </c>
      <c r="D46" s="1">
        <v>3</v>
      </c>
      <c r="E46" s="1">
        <v>0</v>
      </c>
      <c r="I46" s="25" t="s">
        <v>128</v>
      </c>
      <c r="J46" s="25">
        <v>424</v>
      </c>
    </row>
    <row r="47" spans="2:10">
      <c r="C47" s="1" t="s">
        <v>22</v>
      </c>
      <c r="D47" s="1">
        <v>1</v>
      </c>
      <c r="E47" s="1">
        <v>0</v>
      </c>
      <c r="I47" s="25" t="s">
        <v>129</v>
      </c>
      <c r="J47" s="25">
        <v>13</v>
      </c>
    </row>
    <row r="48" spans="2:10">
      <c r="C48" s="1" t="s">
        <v>59</v>
      </c>
      <c r="D48" s="1">
        <v>10</v>
      </c>
      <c r="E48" s="1">
        <v>1</v>
      </c>
      <c r="I48" s="16" t="s">
        <v>181</v>
      </c>
      <c r="J48" s="16"/>
    </row>
    <row r="49" spans="2:13">
      <c r="C49" s="1" t="s">
        <v>24</v>
      </c>
      <c r="D49" s="1">
        <v>1</v>
      </c>
      <c r="E49" s="1">
        <v>0</v>
      </c>
      <c r="I49" s="16" t="s">
        <v>131</v>
      </c>
      <c r="J49" s="16">
        <v>418</v>
      </c>
    </row>
    <row r="50" spans="2:13">
      <c r="C50" s="1" t="s">
        <v>69</v>
      </c>
      <c r="D50" s="1">
        <v>9</v>
      </c>
      <c r="E50" s="1">
        <v>0</v>
      </c>
      <c r="I50" s="16" t="s">
        <v>132</v>
      </c>
      <c r="J50" s="16">
        <v>11</v>
      </c>
    </row>
    <row r="51" spans="2:13">
      <c r="C51" s="1" t="s">
        <v>113</v>
      </c>
      <c r="D51" s="1">
        <v>2</v>
      </c>
      <c r="E51" s="1">
        <v>0</v>
      </c>
      <c r="I51" s="25" t="s">
        <v>182</v>
      </c>
      <c r="J51" s="25"/>
      <c r="L51" s="36"/>
      <c r="M51" s="36"/>
    </row>
    <row r="52" spans="2:13">
      <c r="C52" s="1" t="s">
        <v>151</v>
      </c>
      <c r="D52" s="1">
        <v>8</v>
      </c>
      <c r="E52" s="1">
        <v>0</v>
      </c>
      <c r="I52" s="25" t="s">
        <v>134</v>
      </c>
      <c r="J52" s="25">
        <v>6</v>
      </c>
      <c r="M52" s="13"/>
    </row>
    <row r="53" spans="2:13">
      <c r="C53" s="1" t="s">
        <v>8</v>
      </c>
      <c r="D53" s="1">
        <f>D41+D42+D43+D44+D45+D46+D47+D48+D49+D50+D51+D52</f>
        <v>637</v>
      </c>
      <c r="E53" s="1">
        <f>E41+E42+E43+E44+E45+E46+E47+E48+E49+E50+E51+E52</f>
        <v>6</v>
      </c>
      <c r="I53" s="25" t="s">
        <v>135</v>
      </c>
      <c r="J53" s="25">
        <v>4</v>
      </c>
      <c r="M53" s="13"/>
    </row>
    <row r="54" spans="2:13">
      <c r="I54" s="25" t="s">
        <v>136</v>
      </c>
      <c r="J54" s="25">
        <v>5</v>
      </c>
      <c r="M54" s="13"/>
    </row>
    <row r="55" spans="2:13">
      <c r="I55" s="25" t="s">
        <v>137</v>
      </c>
      <c r="J55" s="25">
        <v>177</v>
      </c>
      <c r="M55" s="13"/>
    </row>
    <row r="56" spans="2:13">
      <c r="B56" s="9" t="s">
        <v>70</v>
      </c>
      <c r="C56" s="9" t="s">
        <v>32</v>
      </c>
      <c r="D56" s="9" t="s">
        <v>33</v>
      </c>
      <c r="I56" s="25" t="s">
        <v>138</v>
      </c>
      <c r="J56" s="25">
        <v>48</v>
      </c>
      <c r="M56" s="13"/>
    </row>
    <row r="57" spans="2:13">
      <c r="B57" s="13">
        <v>42737</v>
      </c>
      <c r="C57">
        <v>1</v>
      </c>
      <c r="D57">
        <v>1</v>
      </c>
      <c r="I57" s="25" t="s">
        <v>139</v>
      </c>
      <c r="J57" s="25">
        <v>24</v>
      </c>
      <c r="M57" s="13"/>
    </row>
    <row r="58" spans="2:13">
      <c r="B58" s="13">
        <v>42744</v>
      </c>
      <c r="C58">
        <v>2</v>
      </c>
      <c r="D58">
        <v>9</v>
      </c>
      <c r="I58" s="25" t="s">
        <v>140</v>
      </c>
      <c r="J58" s="25">
        <v>8</v>
      </c>
      <c r="M58" s="13"/>
    </row>
    <row r="59" spans="2:13">
      <c r="B59" s="13">
        <v>42751</v>
      </c>
      <c r="C59">
        <v>3</v>
      </c>
      <c r="D59">
        <v>10</v>
      </c>
      <c r="M59" s="13"/>
    </row>
    <row r="60" spans="2:13">
      <c r="B60" s="13">
        <v>42758</v>
      </c>
      <c r="C60">
        <v>4</v>
      </c>
      <c r="D60">
        <v>11</v>
      </c>
    </row>
    <row r="61" spans="2:13">
      <c r="B61" s="13">
        <v>42765</v>
      </c>
      <c r="C61">
        <v>5</v>
      </c>
      <c r="D61">
        <v>12</v>
      </c>
    </row>
    <row r="62" spans="2:13">
      <c r="B62" s="13">
        <v>42772</v>
      </c>
      <c r="C62">
        <v>6</v>
      </c>
      <c r="D62">
        <v>13</v>
      </c>
    </row>
    <row r="63" spans="2:13">
      <c r="B63" s="13">
        <v>42779</v>
      </c>
      <c r="C63">
        <v>7</v>
      </c>
      <c r="D63">
        <v>7</v>
      </c>
    </row>
    <row r="64" spans="2:13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>
        <v>43185</v>
      </c>
      <c r="C120">
        <v>64</v>
      </c>
      <c r="D120">
        <v>2</v>
      </c>
    </row>
    <row r="121" spans="2:5">
      <c r="B121" s="13">
        <v>43192</v>
      </c>
      <c r="C121">
        <v>65</v>
      </c>
      <c r="D121">
        <v>8</v>
      </c>
    </row>
    <row r="122" spans="2:5">
      <c r="B122" s="13">
        <v>43199</v>
      </c>
      <c r="C122">
        <v>66</v>
      </c>
      <c r="D122">
        <v>5</v>
      </c>
    </row>
    <row r="123" spans="2:5">
      <c r="B123" s="13">
        <v>43206</v>
      </c>
      <c r="C123">
        <v>67</v>
      </c>
      <c r="D123">
        <v>2</v>
      </c>
      <c r="E123" t="s">
        <v>154</v>
      </c>
    </row>
    <row r="124" spans="2:5">
      <c r="B124" s="13">
        <v>43213</v>
      </c>
      <c r="C124">
        <v>68</v>
      </c>
      <c r="D124">
        <v>5</v>
      </c>
    </row>
    <row r="125" spans="2:5">
      <c r="B125" s="13">
        <v>43220</v>
      </c>
      <c r="C125">
        <v>69</v>
      </c>
      <c r="D125">
        <v>2</v>
      </c>
      <c r="E125" t="s">
        <v>163</v>
      </c>
    </row>
    <row r="126" spans="2:5">
      <c r="B126" s="13">
        <v>43227</v>
      </c>
      <c r="C126">
        <v>70</v>
      </c>
      <c r="D126">
        <v>4</v>
      </c>
    </row>
    <row r="127" spans="2:5">
      <c r="B127" s="13">
        <v>43234</v>
      </c>
      <c r="C127">
        <v>71</v>
      </c>
      <c r="D127">
        <v>6</v>
      </c>
    </row>
    <row r="128" spans="2:5">
      <c r="B128" s="13">
        <v>43241</v>
      </c>
      <c r="C128">
        <v>72</v>
      </c>
      <c r="D128">
        <v>8</v>
      </c>
    </row>
    <row r="129" spans="2:5">
      <c r="B129" s="13">
        <v>43248</v>
      </c>
      <c r="C129">
        <v>73</v>
      </c>
      <c r="D129">
        <v>3</v>
      </c>
      <c r="E129" t="s">
        <v>166</v>
      </c>
    </row>
    <row r="130" spans="2:5">
      <c r="B130" s="13">
        <v>43255</v>
      </c>
      <c r="C130">
        <v>74</v>
      </c>
      <c r="D130">
        <v>5</v>
      </c>
      <c r="E130" t="s">
        <v>168</v>
      </c>
    </row>
    <row r="131" spans="2:5">
      <c r="B131" s="13">
        <v>43262</v>
      </c>
      <c r="C131">
        <v>75</v>
      </c>
      <c r="D131">
        <v>3</v>
      </c>
      <c r="E131" t="s">
        <v>174</v>
      </c>
    </row>
    <row r="132" spans="2:5">
      <c r="B132" s="13">
        <v>43269</v>
      </c>
      <c r="C132">
        <v>76</v>
      </c>
      <c r="D132">
        <v>11</v>
      </c>
    </row>
    <row r="133" spans="2:5">
      <c r="B133" s="13">
        <v>43276</v>
      </c>
      <c r="C133">
        <v>77</v>
      </c>
      <c r="D133">
        <v>3</v>
      </c>
    </row>
    <row r="134" spans="2:5">
      <c r="B134" s="13">
        <v>43283</v>
      </c>
      <c r="C134">
        <v>78</v>
      </c>
      <c r="D134">
        <v>2</v>
      </c>
      <c r="E134" t="s">
        <v>50</v>
      </c>
    </row>
    <row r="135" spans="2:5">
      <c r="B135" s="13">
        <v>43290</v>
      </c>
      <c r="C135">
        <v>79</v>
      </c>
      <c r="D135">
        <v>4</v>
      </c>
    </row>
    <row r="136" spans="2:5">
      <c r="B136" s="13">
        <v>43297</v>
      </c>
      <c r="C136">
        <v>80</v>
      </c>
      <c r="D136">
        <v>6</v>
      </c>
    </row>
    <row r="137" spans="2:5">
      <c r="B137" s="13">
        <v>43304</v>
      </c>
      <c r="C137">
        <v>81</v>
      </c>
      <c r="D137">
        <v>7</v>
      </c>
    </row>
    <row r="139" spans="2:5">
      <c r="B139" s="9" t="s">
        <v>70</v>
      </c>
      <c r="C139" s="9" t="s">
        <v>32</v>
      </c>
      <c r="D139" s="9" t="s">
        <v>33</v>
      </c>
    </row>
    <row r="140" spans="2:5">
      <c r="B140" s="13">
        <v>42737</v>
      </c>
      <c r="C140">
        <v>1</v>
      </c>
      <c r="D140">
        <v>1</v>
      </c>
    </row>
    <row r="141" spans="2:5">
      <c r="B141" s="13">
        <v>42744</v>
      </c>
      <c r="C141">
        <v>2</v>
      </c>
      <c r="D141">
        <v>10</v>
      </c>
    </row>
    <row r="142" spans="2:5">
      <c r="B142" s="13">
        <v>42751</v>
      </c>
      <c r="C142">
        <v>3</v>
      </c>
      <c r="D142">
        <v>20</v>
      </c>
    </row>
    <row r="143" spans="2:5">
      <c r="B143" s="13">
        <v>42758</v>
      </c>
      <c r="C143">
        <v>4</v>
      </c>
      <c r="D143">
        <v>31</v>
      </c>
    </row>
    <row r="144" spans="2:5">
      <c r="B144" s="13">
        <v>42765</v>
      </c>
      <c r="C144">
        <v>5</v>
      </c>
      <c r="D144">
        <v>43</v>
      </c>
    </row>
    <row r="145" spans="2:4">
      <c r="B145" s="13">
        <v>42772</v>
      </c>
      <c r="C145">
        <v>6</v>
      </c>
      <c r="D145">
        <v>56</v>
      </c>
    </row>
    <row r="146" spans="2:4">
      <c r="B146" s="13">
        <v>42779</v>
      </c>
      <c r="C146">
        <v>7</v>
      </c>
      <c r="D146">
        <v>63</v>
      </c>
    </row>
    <row r="147" spans="2:4">
      <c r="B147" s="13">
        <v>42786</v>
      </c>
      <c r="C147">
        <v>8</v>
      </c>
      <c r="D147">
        <v>70</v>
      </c>
    </row>
    <row r="148" spans="2:4">
      <c r="B148" s="13">
        <v>42793</v>
      </c>
      <c r="C148">
        <v>9</v>
      </c>
      <c r="D148">
        <v>84</v>
      </c>
    </row>
    <row r="149" spans="2:4">
      <c r="B149" s="13">
        <v>42800</v>
      </c>
      <c r="C149">
        <v>10</v>
      </c>
      <c r="D149">
        <v>100</v>
      </c>
    </row>
    <row r="150" spans="2:4">
      <c r="B150" s="13">
        <v>42807</v>
      </c>
      <c r="C150">
        <v>11</v>
      </c>
      <c r="D150">
        <v>114</v>
      </c>
    </row>
    <row r="151" spans="2:4">
      <c r="B151" s="13">
        <v>42814</v>
      </c>
      <c r="C151">
        <v>12</v>
      </c>
      <c r="D151">
        <v>131</v>
      </c>
    </row>
    <row r="152" spans="2:4">
      <c r="B152" s="13">
        <v>42821</v>
      </c>
      <c r="C152">
        <v>13</v>
      </c>
      <c r="D152">
        <v>145</v>
      </c>
    </row>
    <row r="153" spans="2:4">
      <c r="B153" s="13">
        <v>42828</v>
      </c>
      <c r="C153">
        <v>14</v>
      </c>
      <c r="D153">
        <v>154</v>
      </c>
    </row>
    <row r="154" spans="2:4">
      <c r="B154" s="13">
        <v>42835</v>
      </c>
      <c r="C154">
        <v>15</v>
      </c>
      <c r="D154">
        <v>166</v>
      </c>
    </row>
    <row r="155" spans="2:4">
      <c r="B155" s="13">
        <v>42842</v>
      </c>
      <c r="C155">
        <v>16</v>
      </c>
      <c r="D155">
        <v>185</v>
      </c>
    </row>
    <row r="156" spans="2:4">
      <c r="B156" s="13">
        <v>42849</v>
      </c>
      <c r="C156">
        <v>17</v>
      </c>
      <c r="D156">
        <v>189</v>
      </c>
    </row>
    <row r="157" spans="2:4">
      <c r="B157" s="13">
        <v>42856</v>
      </c>
      <c r="C157">
        <v>18</v>
      </c>
      <c r="D157">
        <v>199</v>
      </c>
    </row>
    <row r="158" spans="2:4">
      <c r="B158" s="13">
        <v>42863</v>
      </c>
      <c r="C158">
        <v>19</v>
      </c>
      <c r="D158">
        <v>217</v>
      </c>
    </row>
    <row r="159" spans="2:4">
      <c r="B159" s="13">
        <v>42870</v>
      </c>
      <c r="C159">
        <v>20</v>
      </c>
      <c r="D159">
        <v>233</v>
      </c>
    </row>
    <row r="160" spans="2:4">
      <c r="B160" s="13">
        <v>42877</v>
      </c>
      <c r="C160">
        <v>21</v>
      </c>
      <c r="D160">
        <v>239</v>
      </c>
    </row>
    <row r="161" spans="2:4">
      <c r="B161" s="13">
        <v>42884</v>
      </c>
      <c r="C161">
        <v>22</v>
      </c>
      <c r="D161">
        <v>244</v>
      </c>
    </row>
    <row r="162" spans="2:4">
      <c r="B162" s="13">
        <v>42891</v>
      </c>
      <c r="C162">
        <v>23</v>
      </c>
      <c r="D162">
        <v>260</v>
      </c>
    </row>
    <row r="163" spans="2:4">
      <c r="B163" s="13">
        <v>42898</v>
      </c>
      <c r="C163">
        <v>24</v>
      </c>
      <c r="D163">
        <v>276</v>
      </c>
    </row>
    <row r="164" spans="2:4">
      <c r="B164" s="13">
        <v>42905</v>
      </c>
      <c r="C164">
        <v>25</v>
      </c>
      <c r="D164">
        <v>286</v>
      </c>
    </row>
    <row r="165" spans="2:4">
      <c r="B165" s="13">
        <v>42912</v>
      </c>
      <c r="C165">
        <v>26</v>
      </c>
      <c r="D165">
        <v>299</v>
      </c>
    </row>
    <row r="166" spans="2:4">
      <c r="B166" s="13">
        <v>42919</v>
      </c>
      <c r="C166">
        <v>27</v>
      </c>
      <c r="D166">
        <v>303</v>
      </c>
    </row>
    <row r="167" spans="2:4">
      <c r="B167" s="13">
        <v>42926</v>
      </c>
      <c r="C167">
        <v>28</v>
      </c>
      <c r="D167">
        <v>316</v>
      </c>
    </row>
    <row r="168" spans="2:4">
      <c r="B168" s="13">
        <v>42933</v>
      </c>
      <c r="C168">
        <v>29</v>
      </c>
      <c r="D168">
        <v>322</v>
      </c>
    </row>
    <row r="169" spans="2:4">
      <c r="B169" s="13">
        <v>42940</v>
      </c>
      <c r="C169">
        <v>30</v>
      </c>
      <c r="D169">
        <v>330</v>
      </c>
    </row>
    <row r="170" spans="2:4">
      <c r="B170" s="13">
        <v>42947</v>
      </c>
      <c r="C170">
        <v>31</v>
      </c>
      <c r="D170">
        <v>335</v>
      </c>
    </row>
    <row r="171" spans="2:4">
      <c r="B171" s="13">
        <v>42954</v>
      </c>
      <c r="C171">
        <v>32</v>
      </c>
      <c r="D171">
        <v>348</v>
      </c>
    </row>
    <row r="172" spans="2:4">
      <c r="B172" s="13">
        <v>42961</v>
      </c>
      <c r="C172">
        <v>33</v>
      </c>
      <c r="D172">
        <v>367</v>
      </c>
    </row>
    <row r="173" spans="2:4">
      <c r="B173" s="13">
        <v>42968</v>
      </c>
      <c r="C173">
        <v>34</v>
      </c>
      <c r="D173">
        <v>392</v>
      </c>
    </row>
    <row r="174" spans="2:4">
      <c r="B174" s="13">
        <v>42975</v>
      </c>
      <c r="C174">
        <v>35</v>
      </c>
      <c r="D174">
        <v>402</v>
      </c>
    </row>
    <row r="175" spans="2:4">
      <c r="B175" s="13">
        <v>42982</v>
      </c>
      <c r="C175">
        <v>36</v>
      </c>
      <c r="D175">
        <v>410</v>
      </c>
    </row>
    <row r="176" spans="2:4">
      <c r="B176" s="13">
        <v>42989</v>
      </c>
      <c r="C176">
        <v>37</v>
      </c>
      <c r="D176">
        <v>415</v>
      </c>
    </row>
    <row r="177" spans="2:4">
      <c r="B177" s="13">
        <v>42996</v>
      </c>
      <c r="C177">
        <v>38</v>
      </c>
      <c r="D177">
        <v>438</v>
      </c>
    </row>
    <row r="178" spans="2:4">
      <c r="B178" s="13">
        <v>43003</v>
      </c>
      <c r="C178">
        <v>39</v>
      </c>
      <c r="D178">
        <v>460</v>
      </c>
    </row>
    <row r="179" spans="2:4">
      <c r="B179" s="13">
        <v>43010</v>
      </c>
      <c r="C179">
        <v>40</v>
      </c>
      <c r="D179">
        <v>478</v>
      </c>
    </row>
    <row r="180" spans="2:4">
      <c r="B180" s="13">
        <v>43017</v>
      </c>
      <c r="C180">
        <v>41</v>
      </c>
      <c r="D180">
        <v>486</v>
      </c>
    </row>
    <row r="181" spans="2:4">
      <c r="B181" s="13">
        <v>43024</v>
      </c>
      <c r="C181">
        <v>42</v>
      </c>
      <c r="D181">
        <v>497</v>
      </c>
    </row>
    <row r="182" spans="2:4">
      <c r="B182" s="13">
        <v>43031</v>
      </c>
      <c r="C182">
        <v>43</v>
      </c>
      <c r="D182">
        <v>501</v>
      </c>
    </row>
    <row r="183" spans="2:4">
      <c r="B183" s="13">
        <v>43038</v>
      </c>
      <c r="C183">
        <v>44</v>
      </c>
      <c r="D183">
        <v>506</v>
      </c>
    </row>
    <row r="184" spans="2:4">
      <c r="B184" s="13">
        <v>43045</v>
      </c>
      <c r="C184">
        <v>45</v>
      </c>
      <c r="D184">
        <v>514</v>
      </c>
    </row>
    <row r="185" spans="2:4">
      <c r="B185" s="13">
        <v>43052</v>
      </c>
      <c r="C185">
        <v>46</v>
      </c>
      <c r="D185">
        <v>521</v>
      </c>
    </row>
    <row r="186" spans="2:4">
      <c r="B186" s="13">
        <v>43059</v>
      </c>
      <c r="C186">
        <v>47</v>
      </c>
      <c r="D186">
        <v>531</v>
      </c>
    </row>
    <row r="187" spans="2:4">
      <c r="B187" s="13">
        <v>43066</v>
      </c>
      <c r="C187">
        <v>48</v>
      </c>
      <c r="D187">
        <v>534</v>
      </c>
    </row>
    <row r="188" spans="2:4">
      <c r="B188" s="13">
        <v>43073</v>
      </c>
      <c r="C188">
        <v>49</v>
      </c>
      <c r="D188">
        <v>541</v>
      </c>
    </row>
    <row r="189" spans="2:4">
      <c r="B189" s="13">
        <v>43080</v>
      </c>
      <c r="C189">
        <v>50</v>
      </c>
      <c r="D189">
        <v>546</v>
      </c>
    </row>
    <row r="190" spans="2:4">
      <c r="B190" s="13">
        <v>43087</v>
      </c>
      <c r="C190">
        <v>51</v>
      </c>
      <c r="D190">
        <v>549</v>
      </c>
    </row>
    <row r="191" spans="2:4">
      <c r="B191" s="13">
        <v>43101</v>
      </c>
      <c r="C191">
        <v>52</v>
      </c>
      <c r="D191">
        <v>553</v>
      </c>
    </row>
    <row r="192" spans="2:4">
      <c r="B192" s="13">
        <v>43108</v>
      </c>
      <c r="C192">
        <v>53</v>
      </c>
      <c r="D192">
        <v>566</v>
      </c>
    </row>
    <row r="193" spans="2:4">
      <c r="B193" s="13">
        <v>43115</v>
      </c>
      <c r="C193">
        <v>54</v>
      </c>
      <c r="D193">
        <v>568</v>
      </c>
    </row>
    <row r="194" spans="2:4">
      <c r="B194" s="13">
        <v>43122</v>
      </c>
      <c r="C194">
        <v>55</v>
      </c>
      <c r="D194">
        <v>575</v>
      </c>
    </row>
    <row r="195" spans="2:4">
      <c r="B195" s="13">
        <v>43129</v>
      </c>
      <c r="C195">
        <v>56</v>
      </c>
      <c r="D195">
        <v>574</v>
      </c>
    </row>
    <row r="196" spans="2:4">
      <c r="B196" s="13">
        <v>43136</v>
      </c>
      <c r="C196">
        <v>57</v>
      </c>
      <c r="D196">
        <v>578</v>
      </c>
    </row>
    <row r="197" spans="2:4">
      <c r="B197" s="13">
        <v>43143</v>
      </c>
      <c r="C197">
        <v>58</v>
      </c>
      <c r="D197">
        <v>584</v>
      </c>
    </row>
    <row r="198" spans="2:4">
      <c r="B198" s="13">
        <v>43150</v>
      </c>
      <c r="C198">
        <v>59</v>
      </c>
      <c r="D198">
        <v>587</v>
      </c>
    </row>
    <row r="199" spans="2:4">
      <c r="B199" s="13">
        <v>43157</v>
      </c>
      <c r="C199">
        <v>60</v>
      </c>
      <c r="D199">
        <v>592</v>
      </c>
    </row>
    <row r="200" spans="2:4">
      <c r="B200" s="13">
        <v>43164</v>
      </c>
      <c r="C200">
        <v>61</v>
      </c>
      <c r="D200">
        <v>595</v>
      </c>
    </row>
    <row r="201" spans="2:4">
      <c r="B201" s="13">
        <v>43171</v>
      </c>
      <c r="C201">
        <v>62</v>
      </c>
      <c r="D201">
        <v>601</v>
      </c>
    </row>
    <row r="202" spans="2:4">
      <c r="B202" s="13">
        <v>43178</v>
      </c>
      <c r="C202">
        <v>63</v>
      </c>
      <c r="D202">
        <v>610</v>
      </c>
    </row>
    <row r="203" spans="2:4">
      <c r="B203" s="13">
        <v>43185</v>
      </c>
      <c r="C203">
        <v>64</v>
      </c>
      <c r="D203">
        <v>612</v>
      </c>
    </row>
    <row r="204" spans="2:4">
      <c r="B204" s="13">
        <v>43192</v>
      </c>
      <c r="C204">
        <v>65</v>
      </c>
      <c r="D204">
        <v>620</v>
      </c>
    </row>
    <row r="205" spans="2:4">
      <c r="B205" s="13">
        <v>43199</v>
      </c>
      <c r="C205">
        <v>66</v>
      </c>
      <c r="D205">
        <v>625</v>
      </c>
    </row>
    <row r="206" spans="2:4">
      <c r="B206" s="13">
        <v>43206</v>
      </c>
      <c r="C206">
        <v>67</v>
      </c>
      <c r="D206">
        <v>627</v>
      </c>
    </row>
    <row r="207" spans="2:4">
      <c r="B207" s="13">
        <v>43213</v>
      </c>
      <c r="C207">
        <v>68</v>
      </c>
      <c r="D207">
        <v>632</v>
      </c>
    </row>
    <row r="208" spans="2:4">
      <c r="B208" s="13">
        <v>43220</v>
      </c>
      <c r="C208">
        <v>69</v>
      </c>
      <c r="D208">
        <v>634</v>
      </c>
    </row>
    <row r="209" spans="2:8">
      <c r="B209" s="13">
        <v>43227</v>
      </c>
      <c r="C209">
        <v>70</v>
      </c>
      <c r="D209">
        <v>638</v>
      </c>
    </row>
    <row r="210" spans="2:8">
      <c r="B210" s="13">
        <v>43234</v>
      </c>
      <c r="C210">
        <v>71</v>
      </c>
      <c r="D210">
        <v>644</v>
      </c>
    </row>
    <row r="211" spans="2:8">
      <c r="B211" s="13">
        <v>43241</v>
      </c>
      <c r="C211">
        <v>72</v>
      </c>
      <c r="D211">
        <v>652</v>
      </c>
    </row>
    <row r="212" spans="2:8">
      <c r="B212" s="13">
        <v>43248</v>
      </c>
      <c r="C212">
        <v>73</v>
      </c>
      <c r="D212">
        <v>655</v>
      </c>
    </row>
    <row r="213" spans="2:8">
      <c r="B213" s="13">
        <v>43255</v>
      </c>
      <c r="C213">
        <v>74</v>
      </c>
      <c r="D213">
        <v>660</v>
      </c>
    </row>
    <row r="214" spans="2:8">
      <c r="B214" s="13">
        <v>43262</v>
      </c>
      <c r="C214">
        <v>75</v>
      </c>
      <c r="D214">
        <v>663</v>
      </c>
    </row>
    <row r="215" spans="2:8">
      <c r="B215" s="13">
        <v>43269</v>
      </c>
      <c r="C215">
        <v>76</v>
      </c>
      <c r="D215">
        <v>674</v>
      </c>
    </row>
    <row r="216" spans="2:8">
      <c r="B216" s="13">
        <v>43276</v>
      </c>
      <c r="C216">
        <v>77</v>
      </c>
      <c r="D216">
        <v>677</v>
      </c>
    </row>
    <row r="217" spans="2:8">
      <c r="B217" s="13">
        <v>43283</v>
      </c>
      <c r="C217">
        <v>78</v>
      </c>
      <c r="D217">
        <v>679</v>
      </c>
    </row>
    <row r="218" spans="2:8">
      <c r="B218" s="13">
        <v>43290</v>
      </c>
      <c r="C218">
        <v>79</v>
      </c>
      <c r="D218">
        <v>683</v>
      </c>
    </row>
    <row r="219" spans="2:8">
      <c r="B219" s="13">
        <v>43297</v>
      </c>
      <c r="C219">
        <v>80</v>
      </c>
      <c r="D219">
        <v>689</v>
      </c>
    </row>
    <row r="220" spans="2:8">
      <c r="B220" s="13">
        <v>43304</v>
      </c>
      <c r="C220">
        <v>81</v>
      </c>
      <c r="D220">
        <v>696</v>
      </c>
    </row>
    <row r="221" spans="2:8">
      <c r="B221" s="13"/>
    </row>
    <row r="222" spans="2:8">
      <c r="C222" s="10" t="s">
        <v>60</v>
      </c>
      <c r="D222" s="10"/>
      <c r="E222" s="10"/>
      <c r="F222" s="10"/>
      <c r="G222" s="10"/>
      <c r="H222" s="10"/>
    </row>
    <row r="223" spans="2:8">
      <c r="C223" s="35">
        <f>3/3</f>
        <v>1</v>
      </c>
      <c r="D223" t="s">
        <v>52</v>
      </c>
    </row>
    <row r="224" spans="2:8">
      <c r="C224" s="11">
        <f>2/12</f>
        <v>0.16666666666666666</v>
      </c>
      <c r="D224" t="s">
        <v>53</v>
      </c>
    </row>
    <row r="225" spans="3:5">
      <c r="C225" s="11">
        <v>0</v>
      </c>
      <c r="D225" t="s">
        <v>54</v>
      </c>
    </row>
    <row r="226" spans="3:5">
      <c r="C226" s="11">
        <v>0</v>
      </c>
      <c r="D226" t="s">
        <v>56</v>
      </c>
    </row>
    <row r="227" spans="3:5">
      <c r="C227" s="11">
        <f>0</f>
        <v>0</v>
      </c>
      <c r="D227" t="s">
        <v>184</v>
      </c>
    </row>
    <row r="228" spans="3:5">
      <c r="C228" s="35" t="s">
        <v>6</v>
      </c>
      <c r="D228" t="s">
        <v>58</v>
      </c>
      <c r="E228" t="s">
        <v>175</v>
      </c>
    </row>
    <row r="230" spans="3:5">
      <c r="C230" s="10" t="s">
        <v>102</v>
      </c>
    </row>
    <row r="231" spans="3:5">
      <c r="C231" s="35">
        <f>3/6</f>
        <v>0.5</v>
      </c>
      <c r="D231" t="s">
        <v>52</v>
      </c>
    </row>
    <row r="232" spans="3:5">
      <c r="C232" s="11">
        <f>2/6</f>
        <v>0.33333333333333331</v>
      </c>
      <c r="D232" t="s">
        <v>53</v>
      </c>
    </row>
    <row r="233" spans="3:5">
      <c r="C233" s="11">
        <v>0</v>
      </c>
      <c r="D233" t="s">
        <v>54</v>
      </c>
    </row>
    <row r="234" spans="3:5">
      <c r="C234" s="11">
        <f>0/2</f>
        <v>0</v>
      </c>
      <c r="D234" t="s">
        <v>56</v>
      </c>
    </row>
    <row r="235" spans="3:5">
      <c r="C235" s="11">
        <f>0</f>
        <v>0</v>
      </c>
      <c r="D235" t="s">
        <v>184</v>
      </c>
    </row>
    <row r="236" spans="3:5">
      <c r="C236" s="35" t="s">
        <v>6</v>
      </c>
      <c r="D236" t="s">
        <v>58</v>
      </c>
      <c r="E236" t="s">
        <v>175</v>
      </c>
    </row>
    <row r="237" spans="3:5">
      <c r="C237" s="11">
        <f>1/6</f>
        <v>0.16666666666666666</v>
      </c>
      <c r="D237" t="s">
        <v>67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4583-847C-4386-A5BE-E83D2212D8AF}">
  <dimension ref="B1:J239"/>
  <sheetViews>
    <sheetView topLeftCell="A20" workbookViewId="0"/>
  </sheetViews>
  <sheetFormatPr defaultRowHeight="15"/>
  <cols>
    <col min="2" max="2" width="19.140625" customWidth="1"/>
    <col min="3" max="3" width="23.7109375" customWidth="1"/>
    <col min="5" max="5" width="28" customWidth="1"/>
    <col min="7" max="7" width="22.28515625" customWidth="1"/>
    <col min="9" max="9" width="41.5703125" customWidth="1"/>
  </cols>
  <sheetData>
    <row r="1" spans="2:10">
      <c r="B1" s="1"/>
      <c r="C1" s="1" t="s">
        <v>0</v>
      </c>
      <c r="D1" s="1" t="s">
        <v>1</v>
      </c>
      <c r="E1" s="1" t="s">
        <v>2</v>
      </c>
      <c r="F1" s="1" t="s">
        <v>1</v>
      </c>
      <c r="G1" s="1" t="s">
        <v>3</v>
      </c>
      <c r="H1" s="1" t="s">
        <v>1</v>
      </c>
      <c r="I1" s="1" t="s">
        <v>4</v>
      </c>
      <c r="J1" s="1" t="s">
        <v>1</v>
      </c>
    </row>
    <row r="2" spans="2:10">
      <c r="B2" s="1" t="s">
        <v>5</v>
      </c>
      <c r="C2" s="1">
        <v>656</v>
      </c>
      <c r="D2" s="1">
        <v>1</v>
      </c>
      <c r="E2" s="1">
        <v>51</v>
      </c>
      <c r="F2" s="1">
        <v>1</v>
      </c>
      <c r="G2" s="1">
        <v>0</v>
      </c>
      <c r="H2" s="1">
        <v>0</v>
      </c>
      <c r="I2" s="1">
        <v>0</v>
      </c>
      <c r="J2" s="1">
        <v>0</v>
      </c>
    </row>
    <row r="3" spans="2:10">
      <c r="B3" s="1" t="s">
        <v>34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40</v>
      </c>
      <c r="J3" s="1">
        <v>0</v>
      </c>
    </row>
    <row r="4" spans="2:10">
      <c r="B4" s="1" t="s">
        <v>36</v>
      </c>
      <c r="C4" s="1">
        <v>13</v>
      </c>
      <c r="D4" s="1">
        <v>1</v>
      </c>
      <c r="E4" s="1">
        <v>1</v>
      </c>
      <c r="F4" s="1">
        <v>0</v>
      </c>
      <c r="G4" s="1"/>
      <c r="H4" s="1"/>
      <c r="I4" s="1"/>
      <c r="J4" s="1"/>
    </row>
    <row r="5" spans="2:10">
      <c r="B5" s="1" t="s">
        <v>8</v>
      </c>
      <c r="C5" s="1">
        <f t="shared" ref="C5:J5" si="0">C2+C3-C4</f>
        <v>643</v>
      </c>
      <c r="D5" s="1">
        <f t="shared" si="0"/>
        <v>0</v>
      </c>
      <c r="E5" s="1">
        <f t="shared" si="0"/>
        <v>51</v>
      </c>
      <c r="F5" s="1">
        <f t="shared" si="0"/>
        <v>1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2" t="s">
        <v>1</v>
      </c>
      <c r="I8" s="1" t="s">
        <v>164</v>
      </c>
      <c r="J8" s="1" t="s">
        <v>1</v>
      </c>
    </row>
    <row r="9" spans="2:10">
      <c r="B9" s="1" t="s">
        <v>5</v>
      </c>
      <c r="C9" s="1">
        <v>436</v>
      </c>
      <c r="D9" s="1">
        <v>2</v>
      </c>
      <c r="E9" s="1">
        <v>313</v>
      </c>
      <c r="F9" s="2">
        <v>2</v>
      </c>
      <c r="G9" s="1">
        <v>223</v>
      </c>
      <c r="H9" s="2">
        <v>6</v>
      </c>
      <c r="I9" s="1">
        <v>77</v>
      </c>
      <c r="J9" s="1">
        <v>0</v>
      </c>
    </row>
    <row r="10" spans="2:10">
      <c r="B10" s="1" t="s">
        <v>31</v>
      </c>
      <c r="C10" s="1">
        <v>33</v>
      </c>
      <c r="D10" s="1">
        <v>-1</v>
      </c>
      <c r="E10" s="1">
        <v>156</v>
      </c>
      <c r="F10" s="2">
        <v>-1</v>
      </c>
      <c r="G10" s="1">
        <v>13</v>
      </c>
      <c r="H10" s="2">
        <v>0</v>
      </c>
      <c r="I10" s="1">
        <v>0</v>
      </c>
      <c r="J10" s="1">
        <v>0</v>
      </c>
    </row>
    <row r="11" spans="2:10">
      <c r="B11" s="1" t="s">
        <v>8</v>
      </c>
      <c r="C11" s="1">
        <f t="shared" ref="C11:I11" si="1">C9+C10</f>
        <v>469</v>
      </c>
      <c r="D11" s="1">
        <f t="shared" si="1"/>
        <v>1</v>
      </c>
      <c r="E11" s="1">
        <f t="shared" si="1"/>
        <v>469</v>
      </c>
      <c r="F11" s="2">
        <f t="shared" si="1"/>
        <v>1</v>
      </c>
      <c r="G11" s="1">
        <f t="shared" si="1"/>
        <v>236</v>
      </c>
      <c r="H11" s="2">
        <f t="shared" si="1"/>
        <v>6</v>
      </c>
      <c r="I11" s="1">
        <f t="shared" si="1"/>
        <v>77</v>
      </c>
      <c r="J11" s="1"/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2" t="s">
        <v>1</v>
      </c>
      <c r="I14" s="30" t="s">
        <v>6</v>
      </c>
      <c r="J14" s="33" t="s">
        <v>85</v>
      </c>
    </row>
    <row r="15" spans="2:10">
      <c r="B15" s="5" t="s">
        <v>8</v>
      </c>
      <c r="C15" s="5">
        <v>183</v>
      </c>
      <c r="D15" s="5">
        <v>2</v>
      </c>
      <c r="E15" s="5">
        <v>72</v>
      </c>
      <c r="F15" s="3">
        <v>0</v>
      </c>
      <c r="G15" s="1">
        <v>112</v>
      </c>
      <c r="H15" s="2">
        <v>2</v>
      </c>
      <c r="I15" s="16" t="s">
        <v>86</v>
      </c>
      <c r="J15" s="16">
        <v>436</v>
      </c>
    </row>
    <row r="16" spans="2:10">
      <c r="B16" s="1" t="s">
        <v>89</v>
      </c>
      <c r="C16" s="1">
        <v>140</v>
      </c>
      <c r="D16" s="1"/>
      <c r="E16" s="1">
        <v>69</v>
      </c>
      <c r="F16" s="2"/>
      <c r="G16" s="1">
        <v>112</v>
      </c>
      <c r="H16" s="2"/>
      <c r="I16" s="25" t="s">
        <v>87</v>
      </c>
      <c r="J16" s="25">
        <v>313</v>
      </c>
    </row>
    <row r="17" spans="2:10">
      <c r="I17" s="16" t="s">
        <v>108</v>
      </c>
      <c r="J17" s="16">
        <v>223</v>
      </c>
    </row>
    <row r="18" spans="2:10">
      <c r="B18" s="1"/>
      <c r="C18" s="1" t="s">
        <v>73</v>
      </c>
      <c r="D18" s="1" t="s">
        <v>1</v>
      </c>
      <c r="E18" t="s">
        <v>169</v>
      </c>
      <c r="I18" s="25" t="s">
        <v>10</v>
      </c>
      <c r="J18" s="25">
        <v>255</v>
      </c>
    </row>
    <row r="19" spans="2:10" ht="65.25" customHeight="1">
      <c r="B19" s="1" t="s">
        <v>74</v>
      </c>
      <c r="C19" s="1">
        <v>9</v>
      </c>
      <c r="D19" s="1">
        <v>0</v>
      </c>
      <c r="E19" s="34" t="s">
        <v>170</v>
      </c>
      <c r="I19" s="16" t="s">
        <v>105</v>
      </c>
      <c r="J19" s="16">
        <v>112</v>
      </c>
    </row>
    <row r="20" spans="2:10" ht="62.25" customHeight="1">
      <c r="B20" s="1" t="s">
        <v>75</v>
      </c>
      <c r="C20" s="1">
        <v>4</v>
      </c>
      <c r="D20" s="1">
        <v>0</v>
      </c>
      <c r="E20" s="34" t="s">
        <v>171</v>
      </c>
      <c r="I20" s="25" t="s">
        <v>88</v>
      </c>
      <c r="J20" s="25">
        <v>238</v>
      </c>
    </row>
    <row r="21" spans="2:10" ht="89.25" customHeight="1">
      <c r="B21" s="1" t="s">
        <v>76</v>
      </c>
      <c r="C21" s="1">
        <v>11</v>
      </c>
      <c r="D21" s="1">
        <v>0</v>
      </c>
      <c r="E21" s="34" t="s">
        <v>172</v>
      </c>
      <c r="I21" s="16" t="s">
        <v>93</v>
      </c>
      <c r="J21" s="16">
        <v>6</v>
      </c>
    </row>
    <row r="22" spans="2:10" ht="58.5" customHeight="1">
      <c r="B22" s="1" t="s">
        <v>77</v>
      </c>
      <c r="C22" s="1">
        <v>5</v>
      </c>
      <c r="D22" s="1">
        <v>0</v>
      </c>
      <c r="E22" s="34" t="s">
        <v>173</v>
      </c>
      <c r="I22" s="25" t="s">
        <v>90</v>
      </c>
      <c r="J22" s="25">
        <v>209</v>
      </c>
    </row>
    <row r="23" spans="2:10">
      <c r="I23" s="16" t="s">
        <v>91</v>
      </c>
      <c r="J23" s="16">
        <v>132</v>
      </c>
    </row>
    <row r="24" spans="2:10">
      <c r="B24" s="1"/>
      <c r="C24" s="1" t="s">
        <v>93</v>
      </c>
      <c r="D24" s="1" t="s">
        <v>1</v>
      </c>
      <c r="I24" s="25" t="s">
        <v>92</v>
      </c>
      <c r="J24" s="25">
        <v>1</v>
      </c>
    </row>
    <row r="25" spans="2:10">
      <c r="B25" s="1" t="s">
        <v>8</v>
      </c>
      <c r="C25" s="1">
        <v>6</v>
      </c>
      <c r="D25" s="1">
        <v>0</v>
      </c>
      <c r="I25" s="16" t="s">
        <v>141</v>
      </c>
      <c r="J25" s="16"/>
    </row>
    <row r="26" spans="2:10">
      <c r="I26" s="16" t="s">
        <v>142</v>
      </c>
      <c r="J26" s="16">
        <v>1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  <c r="I27" s="16" t="s">
        <v>143</v>
      </c>
      <c r="J27" s="16">
        <v>9</v>
      </c>
    </row>
    <row r="28" spans="2:10">
      <c r="B28" s="1" t="s">
        <v>5</v>
      </c>
      <c r="C28" s="1">
        <v>47</v>
      </c>
      <c r="D28" s="1">
        <v>0</v>
      </c>
      <c r="E28" s="1">
        <v>45</v>
      </c>
      <c r="F28" s="1">
        <v>0</v>
      </c>
      <c r="I28" s="16" t="s">
        <v>144</v>
      </c>
      <c r="J28" s="16">
        <v>0</v>
      </c>
    </row>
    <row r="29" spans="2:10">
      <c r="B29" s="1" t="s">
        <v>7</v>
      </c>
      <c r="C29" s="1">
        <v>24</v>
      </c>
      <c r="D29" s="1">
        <v>1</v>
      </c>
      <c r="E29" s="1">
        <v>1</v>
      </c>
      <c r="F29" s="1">
        <v>0</v>
      </c>
      <c r="I29" s="16" t="s">
        <v>145</v>
      </c>
      <c r="J29" s="16">
        <v>1</v>
      </c>
    </row>
    <row r="30" spans="2:10">
      <c r="B30" s="1" t="s">
        <v>8</v>
      </c>
      <c r="C30" s="1">
        <f>C28+C29</f>
        <v>71</v>
      </c>
      <c r="D30" s="1">
        <v>0</v>
      </c>
      <c r="E30" s="1">
        <f>E28+E29</f>
        <v>46</v>
      </c>
      <c r="F30" s="1">
        <v>1</v>
      </c>
    </row>
    <row r="31" spans="2:10">
      <c r="I31" t="s">
        <v>176</v>
      </c>
    </row>
    <row r="32" spans="2:10">
      <c r="I32" s="30" t="s">
        <v>114</v>
      </c>
      <c r="J32" s="33" t="s">
        <v>85</v>
      </c>
    </row>
    <row r="33" spans="2:10">
      <c r="B33" s="1"/>
      <c r="C33" s="1" t="s">
        <v>38</v>
      </c>
      <c r="D33" s="1" t="s">
        <v>1</v>
      </c>
      <c r="E33" s="1" t="s">
        <v>39</v>
      </c>
      <c r="F33" s="1" t="s">
        <v>1</v>
      </c>
      <c r="I33" s="16" t="s">
        <v>177</v>
      </c>
      <c r="J33" s="16">
        <v>50.3</v>
      </c>
    </row>
    <row r="34" spans="2:10">
      <c r="B34" s="1" t="s">
        <v>5</v>
      </c>
      <c r="C34" s="1">
        <v>85</v>
      </c>
      <c r="D34" s="1">
        <v>1</v>
      </c>
      <c r="E34" s="1">
        <v>61</v>
      </c>
      <c r="F34" s="1">
        <v>2</v>
      </c>
      <c r="I34" s="16" t="s">
        <v>116</v>
      </c>
      <c r="J34" s="16">
        <v>12.52</v>
      </c>
    </row>
    <row r="35" spans="2:10">
      <c r="B35" s="1" t="s">
        <v>7</v>
      </c>
      <c r="C35" s="1">
        <v>44</v>
      </c>
      <c r="D35" s="1">
        <v>3</v>
      </c>
      <c r="E35" s="1">
        <v>18</v>
      </c>
      <c r="F35" s="1">
        <v>0</v>
      </c>
      <c r="I35" s="25" t="s">
        <v>178</v>
      </c>
      <c r="J35" s="25"/>
    </row>
    <row r="36" spans="2:10">
      <c r="B36" s="1" t="s">
        <v>8</v>
      </c>
      <c r="C36" s="1">
        <f>C34+C35</f>
        <v>129</v>
      </c>
      <c r="D36" s="1">
        <f>D34+D35</f>
        <v>4</v>
      </c>
      <c r="E36" s="1">
        <f>E34+E35</f>
        <v>79</v>
      </c>
      <c r="F36" s="1">
        <f>F34+F35</f>
        <v>2</v>
      </c>
      <c r="I36" s="25" t="s">
        <v>118</v>
      </c>
      <c r="J36" s="25">
        <v>352</v>
      </c>
    </row>
    <row r="37" spans="2:10">
      <c r="I37" s="25" t="s">
        <v>119</v>
      </c>
      <c r="J37" s="25">
        <v>92</v>
      </c>
    </row>
    <row r="38" spans="2:10">
      <c r="I38" s="16" t="s">
        <v>179</v>
      </c>
      <c r="J38" s="16"/>
    </row>
    <row r="39" spans="2:10">
      <c r="C39" s="1" t="s">
        <v>14</v>
      </c>
      <c r="D39" s="1"/>
      <c r="E39" s="1"/>
      <c r="I39" s="16" t="s">
        <v>121</v>
      </c>
      <c r="J39" s="16">
        <v>23</v>
      </c>
    </row>
    <row r="40" spans="2:10">
      <c r="C40" s="1"/>
      <c r="D40" s="1" t="s">
        <v>15</v>
      </c>
      <c r="E40" s="1" t="s">
        <v>1</v>
      </c>
      <c r="I40" s="16" t="s">
        <v>122</v>
      </c>
      <c r="J40" s="22">
        <v>1</v>
      </c>
    </row>
    <row r="41" spans="2:10">
      <c r="C41" s="1" t="s">
        <v>37</v>
      </c>
      <c r="D41" s="1">
        <v>192</v>
      </c>
      <c r="E41" s="1">
        <v>0</v>
      </c>
      <c r="I41" s="16" t="s">
        <v>123</v>
      </c>
      <c r="J41" s="16">
        <v>408</v>
      </c>
    </row>
    <row r="42" spans="2:10">
      <c r="C42" s="1" t="s">
        <v>26</v>
      </c>
      <c r="D42" s="1">
        <v>39</v>
      </c>
      <c r="E42" s="1">
        <v>0</v>
      </c>
      <c r="I42" s="16" t="s">
        <v>124</v>
      </c>
      <c r="J42" s="16">
        <v>2</v>
      </c>
    </row>
    <row r="43" spans="2:10">
      <c r="C43" s="1" t="s">
        <v>18</v>
      </c>
      <c r="D43" s="1">
        <v>19</v>
      </c>
      <c r="E43" s="1">
        <v>0</v>
      </c>
      <c r="I43" s="16" t="s">
        <v>125</v>
      </c>
      <c r="J43" s="16">
        <v>6</v>
      </c>
    </row>
    <row r="44" spans="2:10">
      <c r="C44" s="1" t="s">
        <v>19</v>
      </c>
      <c r="D44" s="1">
        <v>0</v>
      </c>
      <c r="E44" s="1">
        <v>0</v>
      </c>
      <c r="I44" s="25" t="s">
        <v>180</v>
      </c>
      <c r="J44" s="25"/>
    </row>
    <row r="45" spans="2:10">
      <c r="C45" s="1" t="s">
        <v>20</v>
      </c>
      <c r="D45" s="1">
        <v>354</v>
      </c>
      <c r="E45" s="1">
        <v>1</v>
      </c>
      <c r="I45" s="25" t="s">
        <v>127</v>
      </c>
      <c r="J45" s="25">
        <v>5</v>
      </c>
    </row>
    <row r="46" spans="2:10">
      <c r="C46" s="1" t="s">
        <v>95</v>
      </c>
      <c r="D46" s="1">
        <v>3</v>
      </c>
      <c r="E46" s="1">
        <v>0</v>
      </c>
      <c r="I46" s="25" t="s">
        <v>128</v>
      </c>
      <c r="J46" s="25">
        <v>424</v>
      </c>
    </row>
    <row r="47" spans="2:10">
      <c r="C47" s="1" t="s">
        <v>22</v>
      </c>
      <c r="D47" s="1">
        <v>1</v>
      </c>
      <c r="E47" s="1">
        <v>0</v>
      </c>
      <c r="I47" s="25" t="s">
        <v>129</v>
      </c>
      <c r="J47" s="25">
        <v>13</v>
      </c>
    </row>
    <row r="48" spans="2:10">
      <c r="C48" s="1" t="s">
        <v>59</v>
      </c>
      <c r="D48" s="1">
        <v>10</v>
      </c>
      <c r="E48" s="1">
        <v>0</v>
      </c>
      <c r="I48" s="16" t="s">
        <v>181</v>
      </c>
      <c r="J48" s="16"/>
    </row>
    <row r="49" spans="2:10">
      <c r="C49" s="1" t="s">
        <v>24</v>
      </c>
      <c r="D49" s="1">
        <v>1</v>
      </c>
      <c r="E49" s="1">
        <v>0</v>
      </c>
      <c r="I49" s="16" t="s">
        <v>131</v>
      </c>
      <c r="J49" s="16">
        <v>418</v>
      </c>
    </row>
    <row r="50" spans="2:10">
      <c r="C50" s="1" t="s">
        <v>69</v>
      </c>
      <c r="D50" s="1">
        <v>9</v>
      </c>
      <c r="E50" s="1">
        <v>0</v>
      </c>
      <c r="I50" s="16" t="s">
        <v>132</v>
      </c>
      <c r="J50" s="16">
        <v>11</v>
      </c>
    </row>
    <row r="51" spans="2:10">
      <c r="C51" s="1" t="s">
        <v>113</v>
      </c>
      <c r="D51" s="1">
        <v>2</v>
      </c>
      <c r="E51" s="1">
        <v>0</v>
      </c>
      <c r="I51" s="25" t="s">
        <v>182</v>
      </c>
      <c r="J51" s="25"/>
    </row>
    <row r="52" spans="2:10">
      <c r="C52" s="1" t="s">
        <v>151</v>
      </c>
      <c r="D52" s="1">
        <v>8</v>
      </c>
      <c r="E52" s="1">
        <v>0</v>
      </c>
      <c r="I52" s="25" t="s">
        <v>134</v>
      </c>
      <c r="J52" s="25">
        <v>6</v>
      </c>
    </row>
    <row r="53" spans="2:10">
      <c r="C53" s="1" t="s">
        <v>8</v>
      </c>
      <c r="D53" s="1">
        <f>D41+D42+D43+D44+D45+D46+D47+D48+D49+D50+D51+D52</f>
        <v>638</v>
      </c>
      <c r="E53" s="1">
        <f>E41+E42+E43+E44+E45+E46+E47+E48+E49+E50+E51+E52</f>
        <v>1</v>
      </c>
      <c r="I53" s="25" t="s">
        <v>135</v>
      </c>
      <c r="J53" s="25">
        <v>4</v>
      </c>
    </row>
    <row r="54" spans="2:10">
      <c r="I54" s="25" t="s">
        <v>136</v>
      </c>
      <c r="J54" s="25">
        <v>5</v>
      </c>
    </row>
    <row r="55" spans="2:10">
      <c r="I55" s="25" t="s">
        <v>137</v>
      </c>
      <c r="J55" s="25">
        <v>177</v>
      </c>
    </row>
    <row r="56" spans="2:10">
      <c r="B56" s="9" t="s">
        <v>70</v>
      </c>
      <c r="C56" s="9" t="s">
        <v>32</v>
      </c>
      <c r="D56" s="9" t="s">
        <v>33</v>
      </c>
      <c r="I56" s="25" t="s">
        <v>138</v>
      </c>
      <c r="J56" s="25">
        <v>48</v>
      </c>
    </row>
    <row r="57" spans="2:10">
      <c r="B57" s="13">
        <v>42737</v>
      </c>
      <c r="C57">
        <v>1</v>
      </c>
      <c r="D57">
        <v>1</v>
      </c>
      <c r="I57" s="25" t="s">
        <v>139</v>
      </c>
      <c r="J57" s="25">
        <v>24</v>
      </c>
    </row>
    <row r="58" spans="2:10">
      <c r="B58" s="13">
        <v>42744</v>
      </c>
      <c r="C58">
        <v>2</v>
      </c>
      <c r="D58">
        <v>9</v>
      </c>
      <c r="I58" s="25" t="s">
        <v>140</v>
      </c>
      <c r="J58" s="25">
        <v>8</v>
      </c>
    </row>
    <row r="59" spans="2:10">
      <c r="B59" s="13">
        <v>42751</v>
      </c>
      <c r="C59">
        <v>3</v>
      </c>
      <c r="D59">
        <v>10</v>
      </c>
    </row>
    <row r="60" spans="2:10">
      <c r="B60" s="13">
        <v>42758</v>
      </c>
      <c r="C60">
        <v>4</v>
      </c>
      <c r="D60">
        <v>11</v>
      </c>
    </row>
    <row r="61" spans="2:10">
      <c r="B61" s="13">
        <v>42765</v>
      </c>
      <c r="C61">
        <v>5</v>
      </c>
      <c r="D61">
        <v>12</v>
      </c>
    </row>
    <row r="62" spans="2:10">
      <c r="B62" s="13">
        <v>42772</v>
      </c>
      <c r="C62">
        <v>6</v>
      </c>
      <c r="D62">
        <v>13</v>
      </c>
    </row>
    <row r="63" spans="2:10">
      <c r="B63" s="13">
        <v>42779</v>
      </c>
      <c r="C63">
        <v>7</v>
      </c>
      <c r="D63">
        <v>7</v>
      </c>
    </row>
    <row r="64" spans="2:10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>
        <v>43185</v>
      </c>
      <c r="C120">
        <v>64</v>
      </c>
      <c r="D120">
        <v>2</v>
      </c>
    </row>
    <row r="121" spans="2:5">
      <c r="B121" s="13">
        <v>43192</v>
      </c>
      <c r="C121">
        <v>65</v>
      </c>
      <c r="D121">
        <v>8</v>
      </c>
    </row>
    <row r="122" spans="2:5">
      <c r="B122" s="13">
        <v>43199</v>
      </c>
      <c r="C122">
        <v>66</v>
      </c>
      <c r="D122">
        <v>5</v>
      </c>
    </row>
    <row r="123" spans="2:5">
      <c r="B123" s="13">
        <v>43206</v>
      </c>
      <c r="C123">
        <v>67</v>
      </c>
      <c r="D123">
        <v>2</v>
      </c>
      <c r="E123" t="s">
        <v>154</v>
      </c>
    </row>
    <row r="124" spans="2:5">
      <c r="B124" s="13">
        <v>43213</v>
      </c>
      <c r="C124">
        <v>68</v>
      </c>
      <c r="D124">
        <v>5</v>
      </c>
    </row>
    <row r="125" spans="2:5">
      <c r="B125" s="13">
        <v>43220</v>
      </c>
      <c r="C125">
        <v>69</v>
      </c>
      <c r="D125">
        <v>2</v>
      </c>
      <c r="E125" t="s">
        <v>163</v>
      </c>
    </row>
    <row r="126" spans="2:5">
      <c r="B126" s="13">
        <v>43227</v>
      </c>
      <c r="C126">
        <v>70</v>
      </c>
      <c r="D126">
        <v>4</v>
      </c>
    </row>
    <row r="127" spans="2:5">
      <c r="B127" s="13">
        <v>43234</v>
      </c>
      <c r="C127">
        <v>71</v>
      </c>
      <c r="D127">
        <v>6</v>
      </c>
    </row>
    <row r="128" spans="2:5">
      <c r="B128" s="13">
        <v>43241</v>
      </c>
      <c r="C128">
        <v>72</v>
      </c>
      <c r="D128">
        <v>8</v>
      </c>
    </row>
    <row r="129" spans="2:5">
      <c r="B129" s="13">
        <v>43248</v>
      </c>
      <c r="C129">
        <v>73</v>
      </c>
      <c r="D129">
        <v>3</v>
      </c>
      <c r="E129" t="s">
        <v>166</v>
      </c>
    </row>
    <row r="130" spans="2:5">
      <c r="B130" s="13">
        <v>43255</v>
      </c>
      <c r="C130">
        <v>74</v>
      </c>
      <c r="D130">
        <v>5</v>
      </c>
      <c r="E130" t="s">
        <v>168</v>
      </c>
    </row>
    <row r="131" spans="2:5">
      <c r="B131" s="13">
        <v>43262</v>
      </c>
      <c r="C131">
        <v>75</v>
      </c>
      <c r="D131">
        <v>3</v>
      </c>
      <c r="E131" t="s">
        <v>174</v>
      </c>
    </row>
    <row r="132" spans="2:5">
      <c r="B132" s="13">
        <v>43269</v>
      </c>
      <c r="C132">
        <v>76</v>
      </c>
      <c r="D132">
        <v>11</v>
      </c>
    </row>
    <row r="133" spans="2:5">
      <c r="B133" s="13">
        <v>43276</v>
      </c>
      <c r="C133">
        <v>77</v>
      </c>
      <c r="D133">
        <v>3</v>
      </c>
    </row>
    <row r="134" spans="2:5">
      <c r="B134" s="13">
        <v>43283</v>
      </c>
      <c r="C134">
        <v>78</v>
      </c>
      <c r="D134">
        <v>2</v>
      </c>
      <c r="E134" t="s">
        <v>50</v>
      </c>
    </row>
    <row r="135" spans="2:5">
      <c r="B135" s="13">
        <v>43290</v>
      </c>
      <c r="C135">
        <v>79</v>
      </c>
      <c r="D135">
        <v>4</v>
      </c>
    </row>
    <row r="136" spans="2:5">
      <c r="B136" s="13">
        <v>43297</v>
      </c>
      <c r="C136">
        <v>80</v>
      </c>
      <c r="D136">
        <v>6</v>
      </c>
    </row>
    <row r="137" spans="2:5">
      <c r="B137" s="13">
        <v>43304</v>
      </c>
      <c r="C137">
        <v>81</v>
      </c>
      <c r="D137">
        <v>7</v>
      </c>
    </row>
    <row r="138" spans="2:5">
      <c r="B138" s="13">
        <v>43311</v>
      </c>
      <c r="C138">
        <v>82</v>
      </c>
      <c r="D138">
        <v>2</v>
      </c>
    </row>
    <row r="140" spans="2:5">
      <c r="B140" s="9" t="s">
        <v>70</v>
      </c>
      <c r="C140" s="9" t="s">
        <v>32</v>
      </c>
      <c r="D140" s="9" t="s">
        <v>33</v>
      </c>
    </row>
    <row r="141" spans="2:5">
      <c r="B141" s="13">
        <v>42737</v>
      </c>
      <c r="C141">
        <v>1</v>
      </c>
      <c r="D141">
        <v>1</v>
      </c>
    </row>
    <row r="142" spans="2:5">
      <c r="B142" s="13">
        <v>42744</v>
      </c>
      <c r="C142">
        <v>2</v>
      </c>
      <c r="D142">
        <v>10</v>
      </c>
    </row>
    <row r="143" spans="2:5">
      <c r="B143" s="13">
        <v>42751</v>
      </c>
      <c r="C143">
        <v>3</v>
      </c>
      <c r="D143">
        <v>20</v>
      </c>
    </row>
    <row r="144" spans="2:5">
      <c r="B144" s="13">
        <v>42758</v>
      </c>
      <c r="C144">
        <v>4</v>
      </c>
      <c r="D144">
        <v>31</v>
      </c>
    </row>
    <row r="145" spans="2:4">
      <c r="B145" s="13">
        <v>42765</v>
      </c>
      <c r="C145">
        <v>5</v>
      </c>
      <c r="D145">
        <v>43</v>
      </c>
    </row>
    <row r="146" spans="2:4">
      <c r="B146" s="13">
        <v>42772</v>
      </c>
      <c r="C146">
        <v>6</v>
      </c>
      <c r="D146">
        <v>56</v>
      </c>
    </row>
    <row r="147" spans="2:4">
      <c r="B147" s="13">
        <v>42779</v>
      </c>
      <c r="C147">
        <v>7</v>
      </c>
      <c r="D147">
        <v>63</v>
      </c>
    </row>
    <row r="148" spans="2:4">
      <c r="B148" s="13">
        <v>42786</v>
      </c>
      <c r="C148">
        <v>8</v>
      </c>
      <c r="D148">
        <v>70</v>
      </c>
    </row>
    <row r="149" spans="2:4">
      <c r="B149" s="13">
        <v>42793</v>
      </c>
      <c r="C149">
        <v>9</v>
      </c>
      <c r="D149">
        <v>84</v>
      </c>
    </row>
    <row r="150" spans="2:4">
      <c r="B150" s="13">
        <v>42800</v>
      </c>
      <c r="C150">
        <v>10</v>
      </c>
      <c r="D150">
        <v>100</v>
      </c>
    </row>
    <row r="151" spans="2:4">
      <c r="B151" s="13">
        <v>42807</v>
      </c>
      <c r="C151">
        <v>11</v>
      </c>
      <c r="D151">
        <v>114</v>
      </c>
    </row>
    <row r="152" spans="2:4">
      <c r="B152" s="13">
        <v>42814</v>
      </c>
      <c r="C152">
        <v>12</v>
      </c>
      <c r="D152">
        <v>131</v>
      </c>
    </row>
    <row r="153" spans="2:4">
      <c r="B153" s="13">
        <v>42821</v>
      </c>
      <c r="C153">
        <v>13</v>
      </c>
      <c r="D153">
        <v>145</v>
      </c>
    </row>
    <row r="154" spans="2:4">
      <c r="B154" s="13">
        <v>42828</v>
      </c>
      <c r="C154">
        <v>14</v>
      </c>
      <c r="D154">
        <v>154</v>
      </c>
    </row>
    <row r="155" spans="2:4">
      <c r="B155" s="13">
        <v>42835</v>
      </c>
      <c r="C155">
        <v>15</v>
      </c>
      <c r="D155">
        <v>166</v>
      </c>
    </row>
    <row r="156" spans="2:4">
      <c r="B156" s="13">
        <v>42842</v>
      </c>
      <c r="C156">
        <v>16</v>
      </c>
      <c r="D156">
        <v>185</v>
      </c>
    </row>
    <row r="157" spans="2:4">
      <c r="B157" s="13">
        <v>42849</v>
      </c>
      <c r="C157">
        <v>17</v>
      </c>
      <c r="D157">
        <v>189</v>
      </c>
    </row>
    <row r="158" spans="2:4">
      <c r="B158" s="13">
        <v>42856</v>
      </c>
      <c r="C158">
        <v>18</v>
      </c>
      <c r="D158">
        <v>199</v>
      </c>
    </row>
    <row r="159" spans="2:4">
      <c r="B159" s="13">
        <v>42863</v>
      </c>
      <c r="C159">
        <v>19</v>
      </c>
      <c r="D159">
        <v>217</v>
      </c>
    </row>
    <row r="160" spans="2:4">
      <c r="B160" s="13">
        <v>42870</v>
      </c>
      <c r="C160">
        <v>20</v>
      </c>
      <c r="D160">
        <v>233</v>
      </c>
    </row>
    <row r="161" spans="2:4">
      <c r="B161" s="13">
        <v>42877</v>
      </c>
      <c r="C161">
        <v>21</v>
      </c>
      <c r="D161">
        <v>239</v>
      </c>
    </row>
    <row r="162" spans="2:4">
      <c r="B162" s="13">
        <v>42884</v>
      </c>
      <c r="C162">
        <v>22</v>
      </c>
      <c r="D162">
        <v>244</v>
      </c>
    </row>
    <row r="163" spans="2:4">
      <c r="B163" s="13">
        <v>42891</v>
      </c>
      <c r="C163">
        <v>23</v>
      </c>
      <c r="D163">
        <v>260</v>
      </c>
    </row>
    <row r="164" spans="2:4">
      <c r="B164" s="13">
        <v>42898</v>
      </c>
      <c r="C164">
        <v>24</v>
      </c>
      <c r="D164">
        <v>276</v>
      </c>
    </row>
    <row r="165" spans="2:4">
      <c r="B165" s="13">
        <v>42905</v>
      </c>
      <c r="C165">
        <v>25</v>
      </c>
      <c r="D165">
        <v>286</v>
      </c>
    </row>
    <row r="166" spans="2:4">
      <c r="B166" s="13">
        <v>42912</v>
      </c>
      <c r="C166">
        <v>26</v>
      </c>
      <c r="D166">
        <v>299</v>
      </c>
    </row>
    <row r="167" spans="2:4">
      <c r="B167" s="13">
        <v>42919</v>
      </c>
      <c r="C167">
        <v>27</v>
      </c>
      <c r="D167">
        <v>303</v>
      </c>
    </row>
    <row r="168" spans="2:4">
      <c r="B168" s="13">
        <v>42926</v>
      </c>
      <c r="C168">
        <v>28</v>
      </c>
      <c r="D168">
        <v>316</v>
      </c>
    </row>
    <row r="169" spans="2:4">
      <c r="B169" s="13">
        <v>42933</v>
      </c>
      <c r="C169">
        <v>29</v>
      </c>
      <c r="D169">
        <v>322</v>
      </c>
    </row>
    <row r="170" spans="2:4">
      <c r="B170" s="13">
        <v>42940</v>
      </c>
      <c r="C170">
        <v>30</v>
      </c>
      <c r="D170">
        <v>330</v>
      </c>
    </row>
    <row r="171" spans="2:4">
      <c r="B171" s="13">
        <v>42947</v>
      </c>
      <c r="C171">
        <v>31</v>
      </c>
      <c r="D171">
        <v>335</v>
      </c>
    </row>
    <row r="172" spans="2:4">
      <c r="B172" s="13">
        <v>42954</v>
      </c>
      <c r="C172">
        <v>32</v>
      </c>
      <c r="D172">
        <v>348</v>
      </c>
    </row>
    <row r="173" spans="2:4">
      <c r="B173" s="13">
        <v>42961</v>
      </c>
      <c r="C173">
        <v>33</v>
      </c>
      <c r="D173">
        <v>367</v>
      </c>
    </row>
    <row r="174" spans="2:4">
      <c r="B174" s="13">
        <v>42968</v>
      </c>
      <c r="C174">
        <v>34</v>
      </c>
      <c r="D174">
        <v>392</v>
      </c>
    </row>
    <row r="175" spans="2:4">
      <c r="B175" s="13">
        <v>42975</v>
      </c>
      <c r="C175">
        <v>35</v>
      </c>
      <c r="D175">
        <v>402</v>
      </c>
    </row>
    <row r="176" spans="2:4">
      <c r="B176" s="13">
        <v>42982</v>
      </c>
      <c r="C176">
        <v>36</v>
      </c>
      <c r="D176">
        <v>410</v>
      </c>
    </row>
    <row r="177" spans="2:4">
      <c r="B177" s="13">
        <v>42989</v>
      </c>
      <c r="C177">
        <v>37</v>
      </c>
      <c r="D177">
        <v>415</v>
      </c>
    </row>
    <row r="178" spans="2:4">
      <c r="B178" s="13">
        <v>42996</v>
      </c>
      <c r="C178">
        <v>38</v>
      </c>
      <c r="D178">
        <v>438</v>
      </c>
    </row>
    <row r="179" spans="2:4">
      <c r="B179" s="13">
        <v>43003</v>
      </c>
      <c r="C179">
        <v>39</v>
      </c>
      <c r="D179">
        <v>460</v>
      </c>
    </row>
    <row r="180" spans="2:4">
      <c r="B180" s="13">
        <v>43010</v>
      </c>
      <c r="C180">
        <v>40</v>
      </c>
      <c r="D180">
        <v>478</v>
      </c>
    </row>
    <row r="181" spans="2:4">
      <c r="B181" s="13">
        <v>43017</v>
      </c>
      <c r="C181">
        <v>41</v>
      </c>
      <c r="D181">
        <v>486</v>
      </c>
    </row>
    <row r="182" spans="2:4">
      <c r="B182" s="13">
        <v>43024</v>
      </c>
      <c r="C182">
        <v>42</v>
      </c>
      <c r="D182">
        <v>497</v>
      </c>
    </row>
    <row r="183" spans="2:4">
      <c r="B183" s="13">
        <v>43031</v>
      </c>
      <c r="C183">
        <v>43</v>
      </c>
      <c r="D183">
        <v>501</v>
      </c>
    </row>
    <row r="184" spans="2:4">
      <c r="B184" s="13">
        <v>43038</v>
      </c>
      <c r="C184">
        <v>44</v>
      </c>
      <c r="D184">
        <v>506</v>
      </c>
    </row>
    <row r="185" spans="2:4">
      <c r="B185" s="13">
        <v>43045</v>
      </c>
      <c r="C185">
        <v>45</v>
      </c>
      <c r="D185">
        <v>514</v>
      </c>
    </row>
    <row r="186" spans="2:4">
      <c r="B186" s="13">
        <v>43052</v>
      </c>
      <c r="C186">
        <v>46</v>
      </c>
      <c r="D186">
        <v>521</v>
      </c>
    </row>
    <row r="187" spans="2:4">
      <c r="B187" s="13">
        <v>43059</v>
      </c>
      <c r="C187">
        <v>47</v>
      </c>
      <c r="D187">
        <v>531</v>
      </c>
    </row>
    <row r="188" spans="2:4">
      <c r="B188" s="13">
        <v>43066</v>
      </c>
      <c r="C188">
        <v>48</v>
      </c>
      <c r="D188">
        <v>534</v>
      </c>
    </row>
    <row r="189" spans="2:4">
      <c r="B189" s="13">
        <v>43073</v>
      </c>
      <c r="C189">
        <v>49</v>
      </c>
      <c r="D189">
        <v>541</v>
      </c>
    </row>
    <row r="190" spans="2:4">
      <c r="B190" s="13">
        <v>43080</v>
      </c>
      <c r="C190">
        <v>50</v>
      </c>
      <c r="D190">
        <v>546</v>
      </c>
    </row>
    <row r="191" spans="2:4">
      <c r="B191" s="13">
        <v>43087</v>
      </c>
      <c r="C191">
        <v>51</v>
      </c>
      <c r="D191">
        <v>549</v>
      </c>
    </row>
    <row r="192" spans="2:4">
      <c r="B192" s="13">
        <v>43101</v>
      </c>
      <c r="C192">
        <v>52</v>
      </c>
      <c r="D192">
        <v>553</v>
      </c>
    </row>
    <row r="193" spans="2:4">
      <c r="B193" s="13">
        <v>43108</v>
      </c>
      <c r="C193">
        <v>53</v>
      </c>
      <c r="D193">
        <v>566</v>
      </c>
    </row>
    <row r="194" spans="2:4">
      <c r="B194" s="13">
        <v>43115</v>
      </c>
      <c r="C194">
        <v>54</v>
      </c>
      <c r="D194">
        <v>568</v>
      </c>
    </row>
    <row r="195" spans="2:4">
      <c r="B195" s="13">
        <v>43122</v>
      </c>
      <c r="C195">
        <v>55</v>
      </c>
      <c r="D195">
        <v>575</v>
      </c>
    </row>
    <row r="196" spans="2:4">
      <c r="B196" s="13">
        <v>43129</v>
      </c>
      <c r="C196">
        <v>56</v>
      </c>
      <c r="D196">
        <v>574</v>
      </c>
    </row>
    <row r="197" spans="2:4">
      <c r="B197" s="13">
        <v>43136</v>
      </c>
      <c r="C197">
        <v>57</v>
      </c>
      <c r="D197">
        <v>578</v>
      </c>
    </row>
    <row r="198" spans="2:4">
      <c r="B198" s="13">
        <v>43143</v>
      </c>
      <c r="C198">
        <v>58</v>
      </c>
      <c r="D198">
        <v>584</v>
      </c>
    </row>
    <row r="199" spans="2:4">
      <c r="B199" s="13">
        <v>43150</v>
      </c>
      <c r="C199">
        <v>59</v>
      </c>
      <c r="D199">
        <v>587</v>
      </c>
    </row>
    <row r="200" spans="2:4">
      <c r="B200" s="13">
        <v>43157</v>
      </c>
      <c r="C200">
        <v>60</v>
      </c>
      <c r="D200">
        <v>592</v>
      </c>
    </row>
    <row r="201" spans="2:4">
      <c r="B201" s="13">
        <v>43164</v>
      </c>
      <c r="C201">
        <v>61</v>
      </c>
      <c r="D201">
        <v>595</v>
      </c>
    </row>
    <row r="202" spans="2:4">
      <c r="B202" s="13">
        <v>43171</v>
      </c>
      <c r="C202">
        <v>62</v>
      </c>
      <c r="D202">
        <v>601</v>
      </c>
    </row>
    <row r="203" spans="2:4">
      <c r="B203" s="13">
        <v>43178</v>
      </c>
      <c r="C203">
        <v>63</v>
      </c>
      <c r="D203">
        <v>610</v>
      </c>
    </row>
    <row r="204" spans="2:4">
      <c r="B204" s="13">
        <v>43185</v>
      </c>
      <c r="C204">
        <v>64</v>
      </c>
      <c r="D204">
        <v>612</v>
      </c>
    </row>
    <row r="205" spans="2:4">
      <c r="B205" s="13">
        <v>43192</v>
      </c>
      <c r="C205">
        <v>65</v>
      </c>
      <c r="D205">
        <v>620</v>
      </c>
    </row>
    <row r="206" spans="2:4">
      <c r="B206" s="13">
        <v>43199</v>
      </c>
      <c r="C206">
        <v>66</v>
      </c>
      <c r="D206">
        <v>625</v>
      </c>
    </row>
    <row r="207" spans="2:4">
      <c r="B207" s="13">
        <v>43206</v>
      </c>
      <c r="C207">
        <v>67</v>
      </c>
      <c r="D207">
        <v>627</v>
      </c>
    </row>
    <row r="208" spans="2:4">
      <c r="B208" s="13">
        <v>43213</v>
      </c>
      <c r="C208">
        <v>68</v>
      </c>
      <c r="D208">
        <v>632</v>
      </c>
    </row>
    <row r="209" spans="2:8">
      <c r="B209" s="13">
        <v>43220</v>
      </c>
      <c r="C209">
        <v>69</v>
      </c>
      <c r="D209">
        <v>634</v>
      </c>
    </row>
    <row r="210" spans="2:8">
      <c r="B210" s="13">
        <v>43227</v>
      </c>
      <c r="C210">
        <v>70</v>
      </c>
      <c r="D210">
        <v>638</v>
      </c>
    </row>
    <row r="211" spans="2:8">
      <c r="B211" s="13">
        <v>43234</v>
      </c>
      <c r="C211">
        <v>71</v>
      </c>
      <c r="D211">
        <v>644</v>
      </c>
    </row>
    <row r="212" spans="2:8">
      <c r="B212" s="13">
        <v>43241</v>
      </c>
      <c r="C212">
        <v>72</v>
      </c>
      <c r="D212">
        <v>652</v>
      </c>
    </row>
    <row r="213" spans="2:8">
      <c r="B213" s="13">
        <v>43248</v>
      </c>
      <c r="C213">
        <v>73</v>
      </c>
      <c r="D213">
        <v>655</v>
      </c>
    </row>
    <row r="214" spans="2:8">
      <c r="B214" s="13">
        <v>43255</v>
      </c>
      <c r="C214">
        <v>74</v>
      </c>
      <c r="D214">
        <v>660</v>
      </c>
    </row>
    <row r="215" spans="2:8">
      <c r="B215" s="13">
        <v>43262</v>
      </c>
      <c r="C215">
        <v>75</v>
      </c>
      <c r="D215">
        <v>663</v>
      </c>
    </row>
    <row r="216" spans="2:8">
      <c r="B216" s="13">
        <v>43269</v>
      </c>
      <c r="C216">
        <v>76</v>
      </c>
      <c r="D216">
        <v>674</v>
      </c>
    </row>
    <row r="217" spans="2:8">
      <c r="B217" s="13">
        <v>43276</v>
      </c>
      <c r="C217">
        <v>77</v>
      </c>
      <c r="D217">
        <v>677</v>
      </c>
    </row>
    <row r="218" spans="2:8">
      <c r="B218" s="13">
        <v>43283</v>
      </c>
      <c r="C218">
        <v>78</v>
      </c>
      <c r="D218">
        <v>679</v>
      </c>
    </row>
    <row r="219" spans="2:8">
      <c r="B219" s="13">
        <v>43290</v>
      </c>
      <c r="C219">
        <v>79</v>
      </c>
      <c r="D219">
        <v>683</v>
      </c>
    </row>
    <row r="220" spans="2:8">
      <c r="B220" s="13">
        <v>43297</v>
      </c>
      <c r="C220">
        <v>80</v>
      </c>
      <c r="D220">
        <v>689</v>
      </c>
    </row>
    <row r="221" spans="2:8">
      <c r="B221" s="13">
        <v>43304</v>
      </c>
      <c r="C221">
        <v>81</v>
      </c>
      <c r="D221">
        <v>696</v>
      </c>
    </row>
    <row r="222" spans="2:8">
      <c r="B222" s="13">
        <v>43311</v>
      </c>
      <c r="C222">
        <v>82</v>
      </c>
      <c r="D222">
        <v>697</v>
      </c>
    </row>
    <row r="223" spans="2:8">
      <c r="B223" s="13"/>
    </row>
    <row r="224" spans="2:8">
      <c r="C224" s="10" t="s">
        <v>60</v>
      </c>
      <c r="D224" s="10"/>
      <c r="E224" s="10"/>
      <c r="F224" s="10"/>
      <c r="G224" s="10"/>
      <c r="H224" s="10"/>
    </row>
    <row r="225" spans="3:5">
      <c r="C225" s="35">
        <f>1/1</f>
        <v>1</v>
      </c>
      <c r="D225" t="s">
        <v>52</v>
      </c>
    </row>
    <row r="226" spans="3:5">
      <c r="C226" s="11">
        <v>0</v>
      </c>
      <c r="D226" t="s">
        <v>53</v>
      </c>
    </row>
    <row r="227" spans="3:5">
      <c r="C227" s="11">
        <v>0</v>
      </c>
      <c r="D227" t="s">
        <v>54</v>
      </c>
    </row>
    <row r="228" spans="3:5">
      <c r="C228" s="11">
        <v>0</v>
      </c>
      <c r="D228" t="s">
        <v>56</v>
      </c>
    </row>
    <row r="229" spans="3:5">
      <c r="C229" s="11">
        <f>0</f>
        <v>0</v>
      </c>
      <c r="D229" t="s">
        <v>184</v>
      </c>
    </row>
    <row r="230" spans="3:5">
      <c r="C230" s="35" t="s">
        <v>6</v>
      </c>
      <c r="D230" t="s">
        <v>58</v>
      </c>
      <c r="E230" t="s">
        <v>175</v>
      </c>
    </row>
    <row r="232" spans="3:5">
      <c r="C232" s="10" t="s">
        <v>102</v>
      </c>
    </row>
    <row r="233" spans="3:5">
      <c r="C233" s="35">
        <f>1/2</f>
        <v>0.5</v>
      </c>
      <c r="D233" t="s">
        <v>52</v>
      </c>
    </row>
    <row r="234" spans="3:5">
      <c r="C234" s="11">
        <v>0</v>
      </c>
      <c r="D234" t="s">
        <v>53</v>
      </c>
    </row>
    <row r="235" spans="3:5">
      <c r="C235" s="11">
        <v>0</v>
      </c>
      <c r="D235" t="s">
        <v>54</v>
      </c>
    </row>
    <row r="236" spans="3:5">
      <c r="C236" s="11">
        <f>0/2</f>
        <v>0</v>
      </c>
      <c r="D236" t="s">
        <v>56</v>
      </c>
    </row>
    <row r="237" spans="3:5">
      <c r="C237" s="11">
        <f>0</f>
        <v>0</v>
      </c>
      <c r="D237" t="s">
        <v>184</v>
      </c>
    </row>
    <row r="238" spans="3:5">
      <c r="C238" s="35" t="s">
        <v>6</v>
      </c>
      <c r="D238" t="s">
        <v>58</v>
      </c>
      <c r="E238" t="s">
        <v>175</v>
      </c>
    </row>
    <row r="239" spans="3:5">
      <c r="C239" s="11">
        <f>1/2</f>
        <v>0.5</v>
      </c>
      <c r="D239" t="s">
        <v>67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5027-720E-4C3E-BC21-1E1A349B2FEB}">
  <dimension ref="B1:J241"/>
  <sheetViews>
    <sheetView topLeftCell="B233" workbookViewId="0">
      <selection activeCell="H244" sqref="H244"/>
    </sheetView>
  </sheetViews>
  <sheetFormatPr defaultRowHeight="15"/>
  <cols>
    <col min="2" max="2" width="14.7109375" customWidth="1"/>
    <col min="3" max="3" width="27.7109375" customWidth="1"/>
    <col min="5" max="5" width="26" customWidth="1"/>
    <col min="7" max="7" width="22" customWidth="1"/>
    <col min="9" max="9" width="26.140625" customWidth="1"/>
  </cols>
  <sheetData>
    <row r="1" spans="2:10">
      <c r="B1" s="1"/>
      <c r="C1" s="1" t="s">
        <v>0</v>
      </c>
      <c r="D1" s="1" t="s">
        <v>1</v>
      </c>
      <c r="E1" s="1" t="s">
        <v>2</v>
      </c>
      <c r="F1" s="1" t="s">
        <v>1</v>
      </c>
      <c r="G1" s="1" t="s">
        <v>3</v>
      </c>
      <c r="H1" s="1" t="s">
        <v>1</v>
      </c>
      <c r="I1" s="1" t="s">
        <v>4</v>
      </c>
      <c r="J1" s="1" t="s">
        <v>1</v>
      </c>
    </row>
    <row r="2" spans="2:10">
      <c r="B2" s="1" t="s">
        <v>5</v>
      </c>
      <c r="C2" s="1">
        <v>660</v>
      </c>
      <c r="D2" s="1">
        <v>4</v>
      </c>
      <c r="E2" s="1">
        <v>51</v>
      </c>
      <c r="F2" s="1">
        <v>0</v>
      </c>
      <c r="G2" s="1">
        <v>0</v>
      </c>
      <c r="H2" s="1">
        <v>0</v>
      </c>
      <c r="I2" s="1">
        <v>0</v>
      </c>
      <c r="J2" s="1">
        <v>0</v>
      </c>
    </row>
    <row r="3" spans="2:10">
      <c r="B3" s="1" t="s">
        <v>34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40</v>
      </c>
      <c r="J3" s="1">
        <v>0</v>
      </c>
    </row>
    <row r="4" spans="2:10">
      <c r="B4" s="1" t="s">
        <v>36</v>
      </c>
      <c r="C4" s="1">
        <v>14</v>
      </c>
      <c r="D4" s="1">
        <v>1</v>
      </c>
      <c r="E4" s="1">
        <v>1</v>
      </c>
      <c r="F4" s="1">
        <v>0</v>
      </c>
      <c r="G4" s="1"/>
      <c r="H4" s="1"/>
      <c r="I4" s="1"/>
      <c r="J4" s="1"/>
    </row>
    <row r="5" spans="2:10">
      <c r="B5" s="1" t="s">
        <v>8</v>
      </c>
      <c r="C5" s="1">
        <f t="shared" ref="C5:J5" si="0">C2+C3-C4</f>
        <v>646</v>
      </c>
      <c r="D5" s="1">
        <f t="shared" si="0"/>
        <v>3</v>
      </c>
      <c r="E5" s="1">
        <f t="shared" si="0"/>
        <v>51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2" t="s">
        <v>1</v>
      </c>
      <c r="I8" s="1" t="s">
        <v>164</v>
      </c>
      <c r="J8" s="1" t="s">
        <v>1</v>
      </c>
    </row>
    <row r="9" spans="2:10">
      <c r="B9" s="1" t="s">
        <v>5</v>
      </c>
      <c r="C9" s="1">
        <v>437</v>
      </c>
      <c r="D9" s="1">
        <v>1</v>
      </c>
      <c r="E9" s="1">
        <v>317</v>
      </c>
      <c r="F9" s="2">
        <v>4</v>
      </c>
      <c r="G9" s="1">
        <v>225</v>
      </c>
      <c r="H9" s="2">
        <v>2</v>
      </c>
      <c r="I9" s="1">
        <v>77</v>
      </c>
      <c r="J9" s="1">
        <v>0</v>
      </c>
    </row>
    <row r="10" spans="2:10">
      <c r="B10" s="1" t="s">
        <v>31</v>
      </c>
      <c r="C10" s="1">
        <v>34</v>
      </c>
      <c r="D10" s="1">
        <v>1</v>
      </c>
      <c r="E10" s="1">
        <v>154</v>
      </c>
      <c r="F10" s="2">
        <v>-2</v>
      </c>
      <c r="G10" s="1">
        <v>13</v>
      </c>
      <c r="H10" s="2">
        <v>0</v>
      </c>
      <c r="I10" s="1">
        <v>0</v>
      </c>
      <c r="J10" s="1">
        <v>0</v>
      </c>
    </row>
    <row r="11" spans="2:10">
      <c r="B11" s="1" t="s">
        <v>8</v>
      </c>
      <c r="C11" s="1">
        <f t="shared" ref="C11:I11" si="1">C9+C10</f>
        <v>471</v>
      </c>
      <c r="D11" s="1">
        <f t="shared" si="1"/>
        <v>2</v>
      </c>
      <c r="E11" s="1">
        <f t="shared" si="1"/>
        <v>471</v>
      </c>
      <c r="F11" s="2">
        <f t="shared" si="1"/>
        <v>2</v>
      </c>
      <c r="G11" s="1">
        <f t="shared" si="1"/>
        <v>238</v>
      </c>
      <c r="H11" s="2">
        <f t="shared" si="1"/>
        <v>2</v>
      </c>
      <c r="I11" s="1">
        <f t="shared" si="1"/>
        <v>77</v>
      </c>
      <c r="J11" s="1"/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2" t="s">
        <v>1</v>
      </c>
      <c r="I14" s="30" t="s">
        <v>6</v>
      </c>
      <c r="J14" s="33" t="s">
        <v>85</v>
      </c>
    </row>
    <row r="15" spans="2:10">
      <c r="B15" s="5" t="s">
        <v>8</v>
      </c>
      <c r="C15" s="5">
        <v>183</v>
      </c>
      <c r="D15" s="5">
        <v>0</v>
      </c>
      <c r="E15" s="5">
        <v>72</v>
      </c>
      <c r="F15" s="3">
        <v>0</v>
      </c>
      <c r="G15" s="1">
        <v>112</v>
      </c>
      <c r="H15" s="2">
        <v>0</v>
      </c>
      <c r="I15" s="16" t="s">
        <v>86</v>
      </c>
      <c r="J15" s="16">
        <v>437</v>
      </c>
    </row>
    <row r="16" spans="2:10">
      <c r="B16" s="1" t="s">
        <v>89</v>
      </c>
      <c r="C16" s="1">
        <v>140</v>
      </c>
      <c r="D16" s="1"/>
      <c r="E16" s="1">
        <v>69</v>
      </c>
      <c r="F16" s="2"/>
      <c r="G16" s="1">
        <v>112</v>
      </c>
      <c r="H16" s="2"/>
      <c r="I16" s="25" t="s">
        <v>87</v>
      </c>
      <c r="J16" s="25">
        <v>317</v>
      </c>
    </row>
    <row r="17" spans="2:10">
      <c r="I17" s="16" t="s">
        <v>108</v>
      </c>
      <c r="J17" s="16">
        <v>225</v>
      </c>
    </row>
    <row r="18" spans="2:10">
      <c r="B18" s="1"/>
      <c r="C18" s="1" t="s">
        <v>73</v>
      </c>
      <c r="D18" s="1" t="s">
        <v>1</v>
      </c>
      <c r="E18" t="s">
        <v>169</v>
      </c>
      <c r="I18" s="25" t="s">
        <v>10</v>
      </c>
      <c r="J18" s="25">
        <v>255</v>
      </c>
    </row>
    <row r="19" spans="2:10" ht="63" customHeight="1">
      <c r="B19" s="1" t="s">
        <v>74</v>
      </c>
      <c r="C19" s="1">
        <v>9</v>
      </c>
      <c r="D19" s="1">
        <v>0</v>
      </c>
      <c r="E19" s="34" t="s">
        <v>170</v>
      </c>
      <c r="I19" s="16" t="s">
        <v>105</v>
      </c>
      <c r="J19" s="16">
        <v>112</v>
      </c>
    </row>
    <row r="20" spans="2:10" ht="63" customHeight="1">
      <c r="B20" s="1" t="s">
        <v>75</v>
      </c>
      <c r="C20" s="1">
        <v>4</v>
      </c>
      <c r="D20" s="1">
        <v>0</v>
      </c>
      <c r="E20" s="34" t="s">
        <v>171</v>
      </c>
      <c r="I20" s="25" t="s">
        <v>88</v>
      </c>
      <c r="J20" s="25">
        <v>241</v>
      </c>
    </row>
    <row r="21" spans="2:10" ht="83.25" customHeight="1">
      <c r="B21" s="1" t="s">
        <v>76</v>
      </c>
      <c r="C21" s="1">
        <v>11</v>
      </c>
      <c r="D21" s="1">
        <v>0</v>
      </c>
      <c r="E21" s="34" t="s">
        <v>172</v>
      </c>
      <c r="I21" s="16" t="s">
        <v>93</v>
      </c>
      <c r="J21" s="16">
        <v>6</v>
      </c>
    </row>
    <row r="22" spans="2:10" ht="51.75" customHeight="1">
      <c r="B22" s="1" t="s">
        <v>77</v>
      </c>
      <c r="C22" s="1">
        <v>5</v>
      </c>
      <c r="D22" s="1">
        <v>0</v>
      </c>
      <c r="E22" s="34" t="s">
        <v>173</v>
      </c>
      <c r="I22" s="25" t="s">
        <v>90</v>
      </c>
      <c r="J22" s="25">
        <v>209</v>
      </c>
    </row>
    <row r="23" spans="2:10">
      <c r="I23" s="16" t="s">
        <v>91</v>
      </c>
      <c r="J23" s="16">
        <v>134</v>
      </c>
    </row>
    <row r="24" spans="2:10">
      <c r="B24" s="1"/>
      <c r="C24" s="1" t="s">
        <v>93</v>
      </c>
      <c r="D24" s="1" t="s">
        <v>1</v>
      </c>
      <c r="I24" s="25" t="s">
        <v>92</v>
      </c>
      <c r="J24" s="25">
        <v>1</v>
      </c>
    </row>
    <row r="25" spans="2:10">
      <c r="B25" s="1" t="s">
        <v>8</v>
      </c>
      <c r="C25" s="1">
        <v>6</v>
      </c>
      <c r="D25" s="1">
        <v>0</v>
      </c>
      <c r="I25" s="16" t="s">
        <v>141</v>
      </c>
      <c r="J25" s="16"/>
    </row>
    <row r="26" spans="2:10">
      <c r="I26" s="16" t="s">
        <v>142</v>
      </c>
      <c r="J26" s="16">
        <v>1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  <c r="I27" s="16" t="s">
        <v>143</v>
      </c>
      <c r="J27" s="16">
        <v>9</v>
      </c>
    </row>
    <row r="28" spans="2:10">
      <c r="B28" s="1" t="s">
        <v>5</v>
      </c>
      <c r="C28" s="1">
        <v>47</v>
      </c>
      <c r="D28" s="1">
        <v>0</v>
      </c>
      <c r="E28" s="1">
        <v>45</v>
      </c>
      <c r="F28" s="1">
        <v>0</v>
      </c>
      <c r="I28" s="16" t="s">
        <v>144</v>
      </c>
      <c r="J28" s="16">
        <v>0</v>
      </c>
    </row>
    <row r="29" spans="2:10">
      <c r="B29" s="1" t="s">
        <v>7</v>
      </c>
      <c r="C29" s="1">
        <v>24</v>
      </c>
      <c r="D29" s="1">
        <v>1</v>
      </c>
      <c r="E29" s="1">
        <v>1</v>
      </c>
      <c r="F29" s="1">
        <v>0</v>
      </c>
      <c r="I29" s="16" t="s">
        <v>145</v>
      </c>
      <c r="J29" s="16">
        <v>1</v>
      </c>
    </row>
    <row r="30" spans="2:10">
      <c r="B30" s="1" t="s">
        <v>8</v>
      </c>
      <c r="C30" s="1">
        <f>C28+C29</f>
        <v>71</v>
      </c>
      <c r="D30" s="1">
        <v>0</v>
      </c>
      <c r="E30" s="1">
        <f>E28+E29</f>
        <v>46</v>
      </c>
      <c r="F30" s="1">
        <v>1</v>
      </c>
    </row>
    <row r="31" spans="2:10">
      <c r="I31" t="s">
        <v>185</v>
      </c>
    </row>
    <row r="32" spans="2:10">
      <c r="I32" s="30" t="s">
        <v>114</v>
      </c>
      <c r="J32" s="33" t="s">
        <v>85</v>
      </c>
    </row>
    <row r="33" spans="2:10">
      <c r="B33" s="1"/>
      <c r="C33" s="1" t="s">
        <v>38</v>
      </c>
      <c r="D33" s="1" t="s">
        <v>1</v>
      </c>
      <c r="E33" s="1" t="s">
        <v>39</v>
      </c>
      <c r="F33" s="1" t="s">
        <v>1</v>
      </c>
      <c r="I33" s="16" t="s">
        <v>186</v>
      </c>
      <c r="J33" s="16">
        <v>50.11</v>
      </c>
    </row>
    <row r="34" spans="2:10">
      <c r="B34" s="1" t="s">
        <v>5</v>
      </c>
      <c r="C34" s="1">
        <v>87</v>
      </c>
      <c r="D34" s="1">
        <v>2</v>
      </c>
      <c r="E34" s="1">
        <v>62</v>
      </c>
      <c r="F34" s="1">
        <v>1</v>
      </c>
      <c r="I34" s="16" t="s">
        <v>116</v>
      </c>
      <c r="J34" s="16">
        <v>12.82</v>
      </c>
    </row>
    <row r="35" spans="2:10">
      <c r="B35" s="1" t="s">
        <v>7</v>
      </c>
      <c r="C35" s="1">
        <v>40</v>
      </c>
      <c r="D35" s="1">
        <v>4</v>
      </c>
      <c r="E35" s="1">
        <v>17</v>
      </c>
      <c r="F35" s="1">
        <v>1</v>
      </c>
      <c r="I35" s="25" t="s">
        <v>187</v>
      </c>
      <c r="J35" s="25"/>
    </row>
    <row r="36" spans="2:10">
      <c r="B36" s="1" t="s">
        <v>8</v>
      </c>
      <c r="C36" s="1">
        <f>C34+C35</f>
        <v>127</v>
      </c>
      <c r="D36" s="1">
        <f>D34+D35</f>
        <v>6</v>
      </c>
      <c r="E36" s="1">
        <f>E34+E35</f>
        <v>79</v>
      </c>
      <c r="F36" s="1">
        <f>F34+F35</f>
        <v>2</v>
      </c>
      <c r="I36" s="25" t="s">
        <v>118</v>
      </c>
      <c r="J36" s="25">
        <v>368</v>
      </c>
    </row>
    <row r="37" spans="2:10">
      <c r="I37" s="25" t="s">
        <v>119</v>
      </c>
      <c r="J37" s="25">
        <v>97</v>
      </c>
    </row>
    <row r="38" spans="2:10">
      <c r="I38" s="16" t="s">
        <v>188</v>
      </c>
      <c r="J38" s="16"/>
    </row>
    <row r="39" spans="2:10">
      <c r="C39" s="1" t="s">
        <v>14</v>
      </c>
      <c r="D39" s="1"/>
      <c r="E39" s="1"/>
      <c r="I39" s="16" t="s">
        <v>121</v>
      </c>
      <c r="J39" s="16">
        <v>25</v>
      </c>
    </row>
    <row r="40" spans="2:10">
      <c r="C40" s="1"/>
      <c r="D40" s="1" t="s">
        <v>15</v>
      </c>
      <c r="E40" s="1" t="s">
        <v>1</v>
      </c>
      <c r="I40" s="16" t="s">
        <v>122</v>
      </c>
      <c r="J40" s="22">
        <v>2</v>
      </c>
    </row>
    <row r="41" spans="2:10">
      <c r="C41" s="1" t="s">
        <v>37</v>
      </c>
      <c r="D41" s="1">
        <v>192</v>
      </c>
      <c r="E41" s="1">
        <v>0</v>
      </c>
      <c r="I41" s="16" t="s">
        <v>123</v>
      </c>
      <c r="J41" s="16">
        <v>425</v>
      </c>
    </row>
    <row r="42" spans="2:10">
      <c r="C42" s="1" t="s">
        <v>26</v>
      </c>
      <c r="D42" s="1">
        <v>39</v>
      </c>
      <c r="E42" s="1">
        <v>0</v>
      </c>
      <c r="I42" s="16" t="s">
        <v>124</v>
      </c>
      <c r="J42" s="16">
        <v>3</v>
      </c>
    </row>
    <row r="43" spans="2:10">
      <c r="C43" s="1" t="s">
        <v>18</v>
      </c>
      <c r="D43" s="1">
        <v>19</v>
      </c>
      <c r="E43" s="1">
        <v>0</v>
      </c>
      <c r="I43" s="16" t="s">
        <v>125</v>
      </c>
      <c r="J43" s="16">
        <v>6</v>
      </c>
    </row>
    <row r="44" spans="2:10">
      <c r="C44" s="1" t="s">
        <v>19</v>
      </c>
      <c r="D44" s="1">
        <v>0</v>
      </c>
      <c r="E44" s="1">
        <v>0</v>
      </c>
      <c r="I44" s="25" t="s">
        <v>189</v>
      </c>
      <c r="J44" s="25"/>
    </row>
    <row r="45" spans="2:10">
      <c r="C45" s="1" t="s">
        <v>20</v>
      </c>
      <c r="D45" s="1">
        <v>358</v>
      </c>
      <c r="E45" s="1">
        <v>4</v>
      </c>
      <c r="I45" s="25" t="s">
        <v>127</v>
      </c>
      <c r="J45" s="25">
        <v>6</v>
      </c>
    </row>
    <row r="46" spans="2:10">
      <c r="C46" s="1" t="s">
        <v>95</v>
      </c>
      <c r="D46" s="1">
        <v>3</v>
      </c>
      <c r="E46" s="1">
        <v>0</v>
      </c>
      <c r="I46" s="25" t="s">
        <v>128</v>
      </c>
      <c r="J46" s="25">
        <v>443</v>
      </c>
    </row>
    <row r="47" spans="2:10">
      <c r="C47" s="1" t="s">
        <v>22</v>
      </c>
      <c r="D47" s="1">
        <v>1</v>
      </c>
      <c r="E47" s="1">
        <v>0</v>
      </c>
      <c r="I47" s="25" t="s">
        <v>129</v>
      </c>
      <c r="J47" s="25">
        <v>14</v>
      </c>
    </row>
    <row r="48" spans="2:10">
      <c r="C48" s="1" t="s">
        <v>59</v>
      </c>
      <c r="D48" s="1">
        <v>10</v>
      </c>
      <c r="E48" s="1">
        <v>0</v>
      </c>
      <c r="I48" s="16" t="s">
        <v>181</v>
      </c>
      <c r="J48" s="16"/>
    </row>
    <row r="49" spans="2:10">
      <c r="C49" s="1" t="s">
        <v>24</v>
      </c>
      <c r="D49" s="1">
        <v>1</v>
      </c>
      <c r="E49" s="1">
        <v>0</v>
      </c>
      <c r="I49" s="16" t="s">
        <v>131</v>
      </c>
      <c r="J49" s="16">
        <v>418</v>
      </c>
    </row>
    <row r="50" spans="2:10">
      <c r="C50" s="1" t="s">
        <v>69</v>
      </c>
      <c r="D50" s="1">
        <v>9</v>
      </c>
      <c r="E50" s="1">
        <v>0</v>
      </c>
      <c r="I50" s="16" t="s">
        <v>132</v>
      </c>
      <c r="J50" s="16">
        <v>11</v>
      </c>
    </row>
    <row r="51" spans="2:10">
      <c r="C51" s="1" t="s">
        <v>113</v>
      </c>
      <c r="D51" s="1">
        <v>2</v>
      </c>
      <c r="E51" s="1">
        <v>0</v>
      </c>
      <c r="I51" s="25" t="s">
        <v>182</v>
      </c>
      <c r="J51" s="25"/>
    </row>
    <row r="52" spans="2:10">
      <c r="C52" s="1" t="s">
        <v>151</v>
      </c>
      <c r="D52" s="1">
        <v>8</v>
      </c>
      <c r="E52" s="1">
        <v>0</v>
      </c>
      <c r="I52" s="25" t="s">
        <v>134</v>
      </c>
      <c r="J52" s="25">
        <v>7</v>
      </c>
    </row>
    <row r="53" spans="2:10">
      <c r="C53" s="1" t="s">
        <v>8</v>
      </c>
      <c r="D53" s="1">
        <f>D41+D42+D43+D44+D45+D46+D47+D48+D49+D50+D51+D52</f>
        <v>642</v>
      </c>
      <c r="E53" s="1">
        <f>E41+E42+E43+E44+E45+E46+E47+E48+E49+E50+E51+E52</f>
        <v>4</v>
      </c>
      <c r="I53" s="25" t="s">
        <v>135</v>
      </c>
      <c r="J53" s="25">
        <v>4</v>
      </c>
    </row>
    <row r="54" spans="2:10">
      <c r="I54" s="25" t="s">
        <v>136</v>
      </c>
      <c r="J54" s="25">
        <v>60</v>
      </c>
    </row>
    <row r="55" spans="2:10">
      <c r="I55" s="25" t="s">
        <v>137</v>
      </c>
      <c r="J55" s="25">
        <v>188</v>
      </c>
    </row>
    <row r="56" spans="2:10">
      <c r="B56" s="9" t="s">
        <v>70</v>
      </c>
      <c r="C56" s="9" t="s">
        <v>32</v>
      </c>
      <c r="D56" s="9" t="s">
        <v>33</v>
      </c>
      <c r="I56" s="25" t="s">
        <v>138</v>
      </c>
      <c r="J56" s="25">
        <v>49</v>
      </c>
    </row>
    <row r="57" spans="2:10">
      <c r="B57" s="13">
        <v>42737</v>
      </c>
      <c r="C57">
        <v>1</v>
      </c>
      <c r="D57">
        <v>1</v>
      </c>
      <c r="I57" s="25" t="s">
        <v>139</v>
      </c>
      <c r="J57" s="25">
        <v>25</v>
      </c>
    </row>
    <row r="58" spans="2:10">
      <c r="B58" s="13">
        <v>42744</v>
      </c>
      <c r="C58">
        <v>2</v>
      </c>
      <c r="D58">
        <v>9</v>
      </c>
      <c r="I58" s="25" t="s">
        <v>140</v>
      </c>
      <c r="J58" s="25">
        <v>8</v>
      </c>
    </row>
    <row r="59" spans="2:10">
      <c r="B59" s="13">
        <v>42751</v>
      </c>
      <c r="C59">
        <v>3</v>
      </c>
      <c r="D59">
        <v>10</v>
      </c>
    </row>
    <row r="60" spans="2:10">
      <c r="B60" s="13">
        <v>42758</v>
      </c>
      <c r="C60">
        <v>4</v>
      </c>
      <c r="D60">
        <v>11</v>
      </c>
    </row>
    <row r="61" spans="2:10">
      <c r="B61" s="13">
        <v>42765</v>
      </c>
      <c r="C61">
        <v>5</v>
      </c>
      <c r="D61">
        <v>12</v>
      </c>
    </row>
    <row r="62" spans="2:10">
      <c r="B62" s="13">
        <v>42772</v>
      </c>
      <c r="C62">
        <v>6</v>
      </c>
      <c r="D62">
        <v>13</v>
      </c>
    </row>
    <row r="63" spans="2:10">
      <c r="B63" s="13">
        <v>42779</v>
      </c>
      <c r="C63">
        <v>7</v>
      </c>
      <c r="D63">
        <v>7</v>
      </c>
    </row>
    <row r="64" spans="2:10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>
        <v>43185</v>
      </c>
      <c r="C120">
        <v>64</v>
      </c>
      <c r="D120">
        <v>2</v>
      </c>
    </row>
    <row r="121" spans="2:5">
      <c r="B121" s="13">
        <v>43192</v>
      </c>
      <c r="C121">
        <v>65</v>
      </c>
      <c r="D121">
        <v>8</v>
      </c>
    </row>
    <row r="122" spans="2:5">
      <c r="B122" s="13">
        <v>43199</v>
      </c>
      <c r="C122">
        <v>66</v>
      </c>
      <c r="D122">
        <v>5</v>
      </c>
    </row>
    <row r="123" spans="2:5">
      <c r="B123" s="13">
        <v>43206</v>
      </c>
      <c r="C123">
        <v>67</v>
      </c>
      <c r="D123">
        <v>2</v>
      </c>
      <c r="E123" t="s">
        <v>154</v>
      </c>
    </row>
    <row r="124" spans="2:5">
      <c r="B124" s="13">
        <v>43213</v>
      </c>
      <c r="C124">
        <v>68</v>
      </c>
      <c r="D124">
        <v>5</v>
      </c>
    </row>
    <row r="125" spans="2:5">
      <c r="B125" s="13">
        <v>43220</v>
      </c>
      <c r="C125">
        <v>69</v>
      </c>
      <c r="D125">
        <v>2</v>
      </c>
      <c r="E125" t="s">
        <v>163</v>
      </c>
    </row>
    <row r="126" spans="2:5">
      <c r="B126" s="13">
        <v>43227</v>
      </c>
      <c r="C126">
        <v>70</v>
      </c>
      <c r="D126">
        <v>4</v>
      </c>
    </row>
    <row r="127" spans="2:5">
      <c r="B127" s="13">
        <v>43234</v>
      </c>
      <c r="C127">
        <v>71</v>
      </c>
      <c r="D127">
        <v>6</v>
      </c>
    </row>
    <row r="128" spans="2:5">
      <c r="B128" s="13">
        <v>43241</v>
      </c>
      <c r="C128">
        <v>72</v>
      </c>
      <c r="D128">
        <v>8</v>
      </c>
    </row>
    <row r="129" spans="2:5">
      <c r="B129" s="13">
        <v>43248</v>
      </c>
      <c r="C129">
        <v>73</v>
      </c>
      <c r="D129">
        <v>3</v>
      </c>
      <c r="E129" t="s">
        <v>166</v>
      </c>
    </row>
    <row r="130" spans="2:5">
      <c r="B130" s="13">
        <v>43255</v>
      </c>
      <c r="C130">
        <v>74</v>
      </c>
      <c r="D130">
        <v>5</v>
      </c>
      <c r="E130" t="s">
        <v>168</v>
      </c>
    </row>
    <row r="131" spans="2:5">
      <c r="B131" s="13">
        <v>43262</v>
      </c>
      <c r="C131">
        <v>75</v>
      </c>
      <c r="D131">
        <v>3</v>
      </c>
      <c r="E131" t="s">
        <v>174</v>
      </c>
    </row>
    <row r="132" spans="2:5">
      <c r="B132" s="13">
        <v>43269</v>
      </c>
      <c r="C132">
        <v>76</v>
      </c>
      <c r="D132">
        <v>11</v>
      </c>
    </row>
    <row r="133" spans="2:5">
      <c r="B133" s="13">
        <v>43276</v>
      </c>
      <c r="C133">
        <v>77</v>
      </c>
      <c r="D133">
        <v>3</v>
      </c>
    </row>
    <row r="134" spans="2:5">
      <c r="B134" s="13">
        <v>43283</v>
      </c>
      <c r="C134">
        <v>78</v>
      </c>
      <c r="D134">
        <v>2</v>
      </c>
      <c r="E134" t="s">
        <v>50</v>
      </c>
    </row>
    <row r="135" spans="2:5">
      <c r="B135" s="13">
        <v>43290</v>
      </c>
      <c r="C135">
        <v>79</v>
      </c>
      <c r="D135">
        <v>4</v>
      </c>
    </row>
    <row r="136" spans="2:5">
      <c r="B136" s="13">
        <v>43297</v>
      </c>
      <c r="C136">
        <v>80</v>
      </c>
      <c r="D136">
        <v>6</v>
      </c>
    </row>
    <row r="137" spans="2:5">
      <c r="B137" s="13">
        <v>43304</v>
      </c>
      <c r="C137">
        <v>81</v>
      </c>
      <c r="D137">
        <v>7</v>
      </c>
    </row>
    <row r="138" spans="2:5">
      <c r="B138" s="13">
        <v>43311</v>
      </c>
      <c r="C138">
        <v>82</v>
      </c>
      <c r="D138">
        <v>2</v>
      </c>
    </row>
    <row r="139" spans="2:5">
      <c r="B139" s="13">
        <v>43318</v>
      </c>
      <c r="C139">
        <v>83</v>
      </c>
      <c r="D139">
        <v>4</v>
      </c>
      <c r="E139" t="s">
        <v>190</v>
      </c>
    </row>
    <row r="141" spans="2:5">
      <c r="B141" s="9" t="s">
        <v>70</v>
      </c>
      <c r="C141" s="9" t="s">
        <v>32</v>
      </c>
      <c r="D141" s="9" t="s">
        <v>33</v>
      </c>
    </row>
    <row r="142" spans="2:5">
      <c r="B142" s="13">
        <v>42737</v>
      </c>
      <c r="C142">
        <v>1</v>
      </c>
      <c r="D142">
        <v>1</v>
      </c>
    </row>
    <row r="143" spans="2:5">
      <c r="B143" s="13">
        <v>42744</v>
      </c>
      <c r="C143">
        <v>2</v>
      </c>
      <c r="D143">
        <v>10</v>
      </c>
    </row>
    <row r="144" spans="2:5">
      <c r="B144" s="13">
        <v>42751</v>
      </c>
      <c r="C144">
        <v>3</v>
      </c>
      <c r="D144">
        <v>20</v>
      </c>
    </row>
    <row r="145" spans="2:4">
      <c r="B145" s="13">
        <v>42758</v>
      </c>
      <c r="C145">
        <v>4</v>
      </c>
      <c r="D145">
        <v>31</v>
      </c>
    </row>
    <row r="146" spans="2:4">
      <c r="B146" s="13">
        <v>42765</v>
      </c>
      <c r="C146">
        <v>5</v>
      </c>
      <c r="D146">
        <v>43</v>
      </c>
    </row>
    <row r="147" spans="2:4">
      <c r="B147" s="13">
        <v>42772</v>
      </c>
      <c r="C147">
        <v>6</v>
      </c>
      <c r="D147">
        <v>56</v>
      </c>
    </row>
    <row r="148" spans="2:4">
      <c r="B148" s="13">
        <v>42779</v>
      </c>
      <c r="C148">
        <v>7</v>
      </c>
      <c r="D148">
        <v>63</v>
      </c>
    </row>
    <row r="149" spans="2:4">
      <c r="B149" s="13">
        <v>42786</v>
      </c>
      <c r="C149">
        <v>8</v>
      </c>
      <c r="D149">
        <v>70</v>
      </c>
    </row>
    <row r="150" spans="2:4">
      <c r="B150" s="13">
        <v>42793</v>
      </c>
      <c r="C150">
        <v>9</v>
      </c>
      <c r="D150">
        <v>84</v>
      </c>
    </row>
    <row r="151" spans="2:4">
      <c r="B151" s="13">
        <v>42800</v>
      </c>
      <c r="C151">
        <v>10</v>
      </c>
      <c r="D151">
        <v>100</v>
      </c>
    </row>
    <row r="152" spans="2:4">
      <c r="B152" s="13">
        <v>42807</v>
      </c>
      <c r="C152">
        <v>11</v>
      </c>
      <c r="D152">
        <v>114</v>
      </c>
    </row>
    <row r="153" spans="2:4">
      <c r="B153" s="13">
        <v>42814</v>
      </c>
      <c r="C153">
        <v>12</v>
      </c>
      <c r="D153">
        <v>131</v>
      </c>
    </row>
    <row r="154" spans="2:4">
      <c r="B154" s="13">
        <v>42821</v>
      </c>
      <c r="C154">
        <v>13</v>
      </c>
      <c r="D154">
        <v>145</v>
      </c>
    </row>
    <row r="155" spans="2:4">
      <c r="B155" s="13">
        <v>42828</v>
      </c>
      <c r="C155">
        <v>14</v>
      </c>
      <c r="D155">
        <v>154</v>
      </c>
    </row>
    <row r="156" spans="2:4">
      <c r="B156" s="13">
        <v>42835</v>
      </c>
      <c r="C156">
        <v>15</v>
      </c>
      <c r="D156">
        <v>166</v>
      </c>
    </row>
    <row r="157" spans="2:4">
      <c r="B157" s="13">
        <v>42842</v>
      </c>
      <c r="C157">
        <v>16</v>
      </c>
      <c r="D157">
        <v>185</v>
      </c>
    </row>
    <row r="158" spans="2:4">
      <c r="B158" s="13">
        <v>42849</v>
      </c>
      <c r="C158">
        <v>17</v>
      </c>
      <c r="D158">
        <v>189</v>
      </c>
    </row>
    <row r="159" spans="2:4">
      <c r="B159" s="13">
        <v>42856</v>
      </c>
      <c r="C159">
        <v>18</v>
      </c>
      <c r="D159">
        <v>199</v>
      </c>
    </row>
    <row r="160" spans="2:4">
      <c r="B160" s="13">
        <v>42863</v>
      </c>
      <c r="C160">
        <v>19</v>
      </c>
      <c r="D160">
        <v>217</v>
      </c>
    </row>
    <row r="161" spans="2:4">
      <c r="B161" s="13">
        <v>42870</v>
      </c>
      <c r="C161">
        <v>20</v>
      </c>
      <c r="D161">
        <v>233</v>
      </c>
    </row>
    <row r="162" spans="2:4">
      <c r="B162" s="13">
        <v>42877</v>
      </c>
      <c r="C162">
        <v>21</v>
      </c>
      <c r="D162">
        <v>239</v>
      </c>
    </row>
    <row r="163" spans="2:4">
      <c r="B163" s="13">
        <v>42884</v>
      </c>
      <c r="C163">
        <v>22</v>
      </c>
      <c r="D163">
        <v>244</v>
      </c>
    </row>
    <row r="164" spans="2:4">
      <c r="B164" s="13">
        <v>42891</v>
      </c>
      <c r="C164">
        <v>23</v>
      </c>
      <c r="D164">
        <v>260</v>
      </c>
    </row>
    <row r="165" spans="2:4">
      <c r="B165" s="13">
        <v>42898</v>
      </c>
      <c r="C165">
        <v>24</v>
      </c>
      <c r="D165">
        <v>276</v>
      </c>
    </row>
    <row r="166" spans="2:4">
      <c r="B166" s="13">
        <v>42905</v>
      </c>
      <c r="C166">
        <v>25</v>
      </c>
      <c r="D166">
        <v>286</v>
      </c>
    </row>
    <row r="167" spans="2:4">
      <c r="B167" s="13">
        <v>42912</v>
      </c>
      <c r="C167">
        <v>26</v>
      </c>
      <c r="D167">
        <v>299</v>
      </c>
    </row>
    <row r="168" spans="2:4">
      <c r="B168" s="13">
        <v>42919</v>
      </c>
      <c r="C168">
        <v>27</v>
      </c>
      <c r="D168">
        <v>303</v>
      </c>
    </row>
    <row r="169" spans="2:4">
      <c r="B169" s="13">
        <v>42926</v>
      </c>
      <c r="C169">
        <v>28</v>
      </c>
      <c r="D169">
        <v>316</v>
      </c>
    </row>
    <row r="170" spans="2:4">
      <c r="B170" s="13">
        <v>42933</v>
      </c>
      <c r="C170">
        <v>29</v>
      </c>
      <c r="D170">
        <v>322</v>
      </c>
    </row>
    <row r="171" spans="2:4">
      <c r="B171" s="13">
        <v>42940</v>
      </c>
      <c r="C171">
        <v>30</v>
      </c>
      <c r="D171">
        <v>330</v>
      </c>
    </row>
    <row r="172" spans="2:4">
      <c r="B172" s="13">
        <v>42947</v>
      </c>
      <c r="C172">
        <v>31</v>
      </c>
      <c r="D172">
        <v>335</v>
      </c>
    </row>
    <row r="173" spans="2:4">
      <c r="B173" s="13">
        <v>42954</v>
      </c>
      <c r="C173">
        <v>32</v>
      </c>
      <c r="D173">
        <v>348</v>
      </c>
    </row>
    <row r="174" spans="2:4">
      <c r="B174" s="13">
        <v>42961</v>
      </c>
      <c r="C174">
        <v>33</v>
      </c>
      <c r="D174">
        <v>367</v>
      </c>
    </row>
    <row r="175" spans="2:4">
      <c r="B175" s="13">
        <v>42968</v>
      </c>
      <c r="C175">
        <v>34</v>
      </c>
      <c r="D175">
        <v>392</v>
      </c>
    </row>
    <row r="176" spans="2:4">
      <c r="B176" s="13">
        <v>42975</v>
      </c>
      <c r="C176">
        <v>35</v>
      </c>
      <c r="D176">
        <v>402</v>
      </c>
    </row>
    <row r="177" spans="2:4">
      <c r="B177" s="13">
        <v>42982</v>
      </c>
      <c r="C177">
        <v>36</v>
      </c>
      <c r="D177">
        <v>410</v>
      </c>
    </row>
    <row r="178" spans="2:4">
      <c r="B178" s="13">
        <v>42989</v>
      </c>
      <c r="C178">
        <v>37</v>
      </c>
      <c r="D178">
        <v>415</v>
      </c>
    </row>
    <row r="179" spans="2:4">
      <c r="B179" s="13">
        <v>42996</v>
      </c>
      <c r="C179">
        <v>38</v>
      </c>
      <c r="D179">
        <v>438</v>
      </c>
    </row>
    <row r="180" spans="2:4">
      <c r="B180" s="13">
        <v>43003</v>
      </c>
      <c r="C180">
        <v>39</v>
      </c>
      <c r="D180">
        <v>460</v>
      </c>
    </row>
    <row r="181" spans="2:4">
      <c r="B181" s="13">
        <v>43010</v>
      </c>
      <c r="C181">
        <v>40</v>
      </c>
      <c r="D181">
        <v>478</v>
      </c>
    </row>
    <row r="182" spans="2:4">
      <c r="B182" s="13">
        <v>43017</v>
      </c>
      <c r="C182">
        <v>41</v>
      </c>
      <c r="D182">
        <v>486</v>
      </c>
    </row>
    <row r="183" spans="2:4">
      <c r="B183" s="13">
        <v>43024</v>
      </c>
      <c r="C183">
        <v>42</v>
      </c>
      <c r="D183">
        <v>497</v>
      </c>
    </row>
    <row r="184" spans="2:4">
      <c r="B184" s="13">
        <v>43031</v>
      </c>
      <c r="C184">
        <v>43</v>
      </c>
      <c r="D184">
        <v>501</v>
      </c>
    </row>
    <row r="185" spans="2:4">
      <c r="B185" s="13">
        <v>43038</v>
      </c>
      <c r="C185">
        <v>44</v>
      </c>
      <c r="D185">
        <v>506</v>
      </c>
    </row>
    <row r="186" spans="2:4">
      <c r="B186" s="13">
        <v>43045</v>
      </c>
      <c r="C186">
        <v>45</v>
      </c>
      <c r="D186">
        <v>514</v>
      </c>
    </row>
    <row r="187" spans="2:4">
      <c r="B187" s="13">
        <v>43052</v>
      </c>
      <c r="C187">
        <v>46</v>
      </c>
      <c r="D187">
        <v>521</v>
      </c>
    </row>
    <row r="188" spans="2:4">
      <c r="B188" s="13">
        <v>43059</v>
      </c>
      <c r="C188">
        <v>47</v>
      </c>
      <c r="D188">
        <v>531</v>
      </c>
    </row>
    <row r="189" spans="2:4">
      <c r="B189" s="13">
        <v>43066</v>
      </c>
      <c r="C189">
        <v>48</v>
      </c>
      <c r="D189">
        <v>534</v>
      </c>
    </row>
    <row r="190" spans="2:4">
      <c r="B190" s="13">
        <v>43073</v>
      </c>
      <c r="C190">
        <v>49</v>
      </c>
      <c r="D190">
        <v>541</v>
      </c>
    </row>
    <row r="191" spans="2:4">
      <c r="B191" s="13">
        <v>43080</v>
      </c>
      <c r="C191">
        <v>50</v>
      </c>
      <c r="D191">
        <v>546</v>
      </c>
    </row>
    <row r="192" spans="2:4">
      <c r="B192" s="13">
        <v>43087</v>
      </c>
      <c r="C192">
        <v>51</v>
      </c>
      <c r="D192">
        <v>549</v>
      </c>
    </row>
    <row r="193" spans="2:4">
      <c r="B193" s="13">
        <v>43101</v>
      </c>
      <c r="C193">
        <v>52</v>
      </c>
      <c r="D193">
        <v>553</v>
      </c>
    </row>
    <row r="194" spans="2:4">
      <c r="B194" s="13">
        <v>43108</v>
      </c>
      <c r="C194">
        <v>53</v>
      </c>
      <c r="D194">
        <v>566</v>
      </c>
    </row>
    <row r="195" spans="2:4">
      <c r="B195" s="13">
        <v>43115</v>
      </c>
      <c r="C195">
        <v>54</v>
      </c>
      <c r="D195">
        <v>568</v>
      </c>
    </row>
    <row r="196" spans="2:4">
      <c r="B196" s="13">
        <v>43122</v>
      </c>
      <c r="C196">
        <v>55</v>
      </c>
      <c r="D196">
        <v>575</v>
      </c>
    </row>
    <row r="197" spans="2:4">
      <c r="B197" s="13">
        <v>43129</v>
      </c>
      <c r="C197">
        <v>56</v>
      </c>
      <c r="D197">
        <v>574</v>
      </c>
    </row>
    <row r="198" spans="2:4">
      <c r="B198" s="13">
        <v>43136</v>
      </c>
      <c r="C198">
        <v>57</v>
      </c>
      <c r="D198">
        <v>578</v>
      </c>
    </row>
    <row r="199" spans="2:4">
      <c r="B199" s="13">
        <v>43143</v>
      </c>
      <c r="C199">
        <v>58</v>
      </c>
      <c r="D199">
        <v>584</v>
      </c>
    </row>
    <row r="200" spans="2:4">
      <c r="B200" s="13">
        <v>43150</v>
      </c>
      <c r="C200">
        <v>59</v>
      </c>
      <c r="D200">
        <v>587</v>
      </c>
    </row>
    <row r="201" spans="2:4">
      <c r="B201" s="13">
        <v>43157</v>
      </c>
      <c r="C201">
        <v>60</v>
      </c>
      <c r="D201">
        <v>592</v>
      </c>
    </row>
    <row r="202" spans="2:4">
      <c r="B202" s="13">
        <v>43164</v>
      </c>
      <c r="C202">
        <v>61</v>
      </c>
      <c r="D202">
        <v>595</v>
      </c>
    </row>
    <row r="203" spans="2:4">
      <c r="B203" s="13">
        <v>43171</v>
      </c>
      <c r="C203">
        <v>62</v>
      </c>
      <c r="D203">
        <v>601</v>
      </c>
    </row>
    <row r="204" spans="2:4">
      <c r="B204" s="13">
        <v>43178</v>
      </c>
      <c r="C204">
        <v>63</v>
      </c>
      <c r="D204">
        <v>610</v>
      </c>
    </row>
    <row r="205" spans="2:4">
      <c r="B205" s="13">
        <v>43185</v>
      </c>
      <c r="C205">
        <v>64</v>
      </c>
      <c r="D205">
        <v>612</v>
      </c>
    </row>
    <row r="206" spans="2:4">
      <c r="B206" s="13">
        <v>43192</v>
      </c>
      <c r="C206">
        <v>65</v>
      </c>
      <c r="D206">
        <v>620</v>
      </c>
    </row>
    <row r="207" spans="2:4">
      <c r="B207" s="13">
        <v>43199</v>
      </c>
      <c r="C207">
        <v>66</v>
      </c>
      <c r="D207">
        <v>625</v>
      </c>
    </row>
    <row r="208" spans="2:4">
      <c r="B208" s="13">
        <v>43206</v>
      </c>
      <c r="C208">
        <v>67</v>
      </c>
      <c r="D208">
        <v>627</v>
      </c>
    </row>
    <row r="209" spans="2:4">
      <c r="B209" s="13">
        <v>43213</v>
      </c>
      <c r="C209">
        <v>68</v>
      </c>
      <c r="D209">
        <v>632</v>
      </c>
    </row>
    <row r="210" spans="2:4">
      <c r="B210" s="13">
        <v>43220</v>
      </c>
      <c r="C210">
        <v>69</v>
      </c>
      <c r="D210">
        <v>634</v>
      </c>
    </row>
    <row r="211" spans="2:4">
      <c r="B211" s="13">
        <v>43227</v>
      </c>
      <c r="C211">
        <v>70</v>
      </c>
      <c r="D211">
        <v>638</v>
      </c>
    </row>
    <row r="212" spans="2:4">
      <c r="B212" s="13">
        <v>43234</v>
      </c>
      <c r="C212">
        <v>71</v>
      </c>
      <c r="D212">
        <v>644</v>
      </c>
    </row>
    <row r="213" spans="2:4">
      <c r="B213" s="13">
        <v>43241</v>
      </c>
      <c r="C213">
        <v>72</v>
      </c>
      <c r="D213">
        <v>652</v>
      </c>
    </row>
    <row r="214" spans="2:4">
      <c r="B214" s="13">
        <v>43248</v>
      </c>
      <c r="C214">
        <v>73</v>
      </c>
      <c r="D214">
        <v>655</v>
      </c>
    </row>
    <row r="215" spans="2:4">
      <c r="B215" s="13">
        <v>43255</v>
      </c>
      <c r="C215">
        <v>74</v>
      </c>
      <c r="D215">
        <v>660</v>
      </c>
    </row>
    <row r="216" spans="2:4">
      <c r="B216" s="13">
        <v>43262</v>
      </c>
      <c r="C216">
        <v>75</v>
      </c>
      <c r="D216">
        <v>663</v>
      </c>
    </row>
    <row r="217" spans="2:4">
      <c r="B217" s="13">
        <v>43269</v>
      </c>
      <c r="C217">
        <v>76</v>
      </c>
      <c r="D217">
        <v>674</v>
      </c>
    </row>
    <row r="218" spans="2:4">
      <c r="B218" s="13">
        <v>43276</v>
      </c>
      <c r="C218">
        <v>77</v>
      </c>
      <c r="D218">
        <v>677</v>
      </c>
    </row>
    <row r="219" spans="2:4">
      <c r="B219" s="13">
        <v>43283</v>
      </c>
      <c r="C219">
        <v>78</v>
      </c>
      <c r="D219">
        <v>679</v>
      </c>
    </row>
    <row r="220" spans="2:4">
      <c r="B220" s="13">
        <v>43290</v>
      </c>
      <c r="C220">
        <v>79</v>
      </c>
      <c r="D220">
        <v>683</v>
      </c>
    </row>
    <row r="221" spans="2:4">
      <c r="B221" s="13">
        <v>43297</v>
      </c>
      <c r="C221">
        <v>80</v>
      </c>
      <c r="D221">
        <v>689</v>
      </c>
    </row>
    <row r="222" spans="2:4">
      <c r="B222" s="13">
        <v>43304</v>
      </c>
      <c r="C222">
        <v>81</v>
      </c>
      <c r="D222">
        <v>696</v>
      </c>
    </row>
    <row r="223" spans="2:4">
      <c r="B223" s="13">
        <v>43311</v>
      </c>
      <c r="C223">
        <v>82</v>
      </c>
      <c r="D223">
        <v>697</v>
      </c>
    </row>
    <row r="224" spans="2:4">
      <c r="B224" s="13">
        <v>43318</v>
      </c>
      <c r="C224">
        <v>83</v>
      </c>
      <c r="D224">
        <v>700</v>
      </c>
    </row>
    <row r="225" spans="2:8">
      <c r="B225" s="13"/>
    </row>
    <row r="226" spans="2:8">
      <c r="C226" s="10" t="s">
        <v>60</v>
      </c>
      <c r="D226" s="10"/>
      <c r="E226" s="10"/>
      <c r="F226" s="10"/>
      <c r="G226" s="10"/>
      <c r="H226" s="10"/>
    </row>
    <row r="227" spans="2:8">
      <c r="C227" s="35">
        <f>1/1</f>
        <v>1</v>
      </c>
      <c r="D227" t="s">
        <v>52</v>
      </c>
    </row>
    <row r="228" spans="2:8">
      <c r="C228" s="11">
        <f>1/5</f>
        <v>0.2</v>
      </c>
      <c r="D228" t="s">
        <v>53</v>
      </c>
      <c r="E228" t="s">
        <v>191</v>
      </c>
    </row>
    <row r="229" spans="2:8">
      <c r="C229" s="35" t="s">
        <v>6</v>
      </c>
      <c r="D229" t="s">
        <v>54</v>
      </c>
      <c r="E229" t="s">
        <v>175</v>
      </c>
    </row>
    <row r="230" spans="2:8">
      <c r="C230" s="11">
        <v>0</v>
      </c>
      <c r="D230" t="s">
        <v>56</v>
      </c>
    </row>
    <row r="231" spans="2:8">
      <c r="C231" s="11">
        <f>2/10</f>
        <v>0.2</v>
      </c>
      <c r="D231" t="s">
        <v>184</v>
      </c>
    </row>
    <row r="232" spans="2:8">
      <c r="C232" s="35" t="s">
        <v>6</v>
      </c>
      <c r="D232" t="s">
        <v>58</v>
      </c>
      <c r="E232" t="s">
        <v>175</v>
      </c>
    </row>
    <row r="234" spans="2:8">
      <c r="C234" s="10" t="s">
        <v>102</v>
      </c>
    </row>
    <row r="235" spans="2:8">
      <c r="C235" s="35">
        <f>1/4</f>
        <v>0.25</v>
      </c>
      <c r="D235" t="s">
        <v>52</v>
      </c>
    </row>
    <row r="236" spans="2:8">
      <c r="C236" s="11">
        <f>1/4</f>
        <v>0.25</v>
      </c>
      <c r="D236" t="s">
        <v>53</v>
      </c>
      <c r="E236" t="s">
        <v>191</v>
      </c>
    </row>
    <row r="237" spans="2:8">
      <c r="C237" s="35" t="s">
        <v>6</v>
      </c>
      <c r="D237" t="s">
        <v>54</v>
      </c>
      <c r="E237" t="s">
        <v>175</v>
      </c>
    </row>
    <row r="238" spans="2:8">
      <c r="C238" s="11">
        <f>0/2</f>
        <v>0</v>
      </c>
      <c r="D238" t="s">
        <v>56</v>
      </c>
    </row>
    <row r="239" spans="2:8">
      <c r="C239" s="11">
        <f>2/4</f>
        <v>0.5</v>
      </c>
      <c r="D239" t="s">
        <v>184</v>
      </c>
    </row>
    <row r="240" spans="2:8">
      <c r="C240" s="35" t="s">
        <v>6</v>
      </c>
      <c r="D240" t="s">
        <v>58</v>
      </c>
      <c r="E240" t="s">
        <v>175</v>
      </c>
    </row>
    <row r="241" spans="3:4">
      <c r="C241" s="11">
        <f>0</f>
        <v>0</v>
      </c>
      <c r="D241" t="s">
        <v>67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BC1D-8A06-4762-94C6-9C87CCBBCAF2}">
  <dimension ref="B1:J243"/>
  <sheetViews>
    <sheetView topLeftCell="A226" workbookViewId="0"/>
  </sheetViews>
  <sheetFormatPr defaultRowHeight="15"/>
  <cols>
    <col min="2" max="2" width="19" bestFit="1" customWidth="1"/>
    <col min="3" max="3" width="29.28515625" customWidth="1"/>
    <col min="5" max="5" width="23.85546875" customWidth="1"/>
    <col min="7" max="7" width="24" customWidth="1"/>
    <col min="9" max="9" width="38.140625" customWidth="1"/>
  </cols>
  <sheetData>
    <row r="1" spans="2:10">
      <c r="B1" s="1"/>
      <c r="C1" s="1" t="s">
        <v>0</v>
      </c>
      <c r="D1" s="1" t="s">
        <v>1</v>
      </c>
      <c r="E1" s="1" t="s">
        <v>2</v>
      </c>
      <c r="F1" s="1" t="s">
        <v>1</v>
      </c>
      <c r="G1" s="1" t="s">
        <v>3</v>
      </c>
      <c r="H1" s="1" t="s">
        <v>1</v>
      </c>
      <c r="I1" s="1" t="s">
        <v>4</v>
      </c>
      <c r="J1" s="1" t="s">
        <v>1</v>
      </c>
    </row>
    <row r="2" spans="2:10">
      <c r="B2" s="1" t="s">
        <v>5</v>
      </c>
      <c r="C2" s="1">
        <v>662</v>
      </c>
      <c r="D2" s="1">
        <v>2</v>
      </c>
      <c r="E2" s="1">
        <v>51</v>
      </c>
      <c r="F2" s="1">
        <v>0</v>
      </c>
      <c r="G2" s="1">
        <v>0</v>
      </c>
      <c r="H2" s="1">
        <v>0</v>
      </c>
      <c r="I2" s="1">
        <v>0</v>
      </c>
      <c r="J2" s="1">
        <v>0</v>
      </c>
    </row>
    <row r="3" spans="2:10">
      <c r="B3" s="1" t="s">
        <v>34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40</v>
      </c>
      <c r="J3" s="1">
        <v>0</v>
      </c>
    </row>
    <row r="4" spans="2:10">
      <c r="B4" s="1" t="s">
        <v>36</v>
      </c>
      <c r="C4" s="1">
        <v>14</v>
      </c>
      <c r="D4" s="1">
        <v>0</v>
      </c>
      <c r="E4" s="1">
        <v>1</v>
      </c>
      <c r="F4" s="1">
        <v>0</v>
      </c>
      <c r="G4" s="1"/>
      <c r="H4" s="1"/>
      <c r="I4" s="1"/>
      <c r="J4" s="1"/>
    </row>
    <row r="5" spans="2:10">
      <c r="B5" s="1" t="s">
        <v>8</v>
      </c>
      <c r="C5" s="1">
        <f t="shared" ref="C5:J5" si="0">C2+C3-C4</f>
        <v>648</v>
      </c>
      <c r="D5" s="1">
        <f t="shared" si="0"/>
        <v>2</v>
      </c>
      <c r="E5" s="1">
        <f t="shared" si="0"/>
        <v>51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2" t="s">
        <v>1</v>
      </c>
      <c r="I8" s="1" t="s">
        <v>164</v>
      </c>
      <c r="J8" s="1" t="s">
        <v>1</v>
      </c>
    </row>
    <row r="9" spans="2:10">
      <c r="B9" s="1" t="s">
        <v>5</v>
      </c>
      <c r="C9" s="1">
        <v>441</v>
      </c>
      <c r="D9" s="1">
        <v>4</v>
      </c>
      <c r="E9" s="1">
        <v>323</v>
      </c>
      <c r="F9" s="2">
        <v>6</v>
      </c>
      <c r="G9" s="1">
        <v>227</v>
      </c>
      <c r="H9" s="2">
        <v>2</v>
      </c>
      <c r="I9" s="1">
        <v>79</v>
      </c>
      <c r="J9" s="1">
        <v>2</v>
      </c>
    </row>
    <row r="10" spans="2:10">
      <c r="B10" s="1" t="s">
        <v>31</v>
      </c>
      <c r="C10" s="1">
        <v>34</v>
      </c>
      <c r="D10" s="1">
        <v>0</v>
      </c>
      <c r="E10" s="1">
        <v>152</v>
      </c>
      <c r="F10" s="2">
        <v>-2</v>
      </c>
      <c r="G10" s="1">
        <v>16</v>
      </c>
      <c r="H10" s="2">
        <v>3</v>
      </c>
      <c r="I10" s="1">
        <v>0</v>
      </c>
      <c r="J10" s="1">
        <v>0</v>
      </c>
    </row>
    <row r="11" spans="2:10">
      <c r="B11" s="1" t="s">
        <v>8</v>
      </c>
      <c r="C11" s="1">
        <f t="shared" ref="C11:I11" si="1">C9+C10</f>
        <v>475</v>
      </c>
      <c r="D11" s="1">
        <f t="shared" si="1"/>
        <v>4</v>
      </c>
      <c r="E11" s="1">
        <f t="shared" si="1"/>
        <v>475</v>
      </c>
      <c r="F11" s="2">
        <f t="shared" si="1"/>
        <v>4</v>
      </c>
      <c r="G11" s="1">
        <f t="shared" si="1"/>
        <v>243</v>
      </c>
      <c r="H11" s="2">
        <f t="shared" si="1"/>
        <v>5</v>
      </c>
      <c r="I11" s="1">
        <f t="shared" si="1"/>
        <v>79</v>
      </c>
      <c r="J11" s="1"/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2" t="s">
        <v>1</v>
      </c>
      <c r="I14" s="30" t="s">
        <v>6</v>
      </c>
      <c r="J14" s="33" t="s">
        <v>85</v>
      </c>
    </row>
    <row r="15" spans="2:10">
      <c r="B15" s="5" t="s">
        <v>8</v>
      </c>
      <c r="C15" s="5">
        <v>186</v>
      </c>
      <c r="D15" s="5">
        <v>3</v>
      </c>
      <c r="E15" s="5">
        <v>72</v>
      </c>
      <c r="F15" s="3">
        <v>0</v>
      </c>
      <c r="G15" s="1">
        <v>113</v>
      </c>
      <c r="H15" s="2">
        <v>1</v>
      </c>
      <c r="I15" s="16" t="s">
        <v>86</v>
      </c>
      <c r="J15" s="16">
        <v>441</v>
      </c>
    </row>
    <row r="16" spans="2:10">
      <c r="B16" s="1" t="s">
        <v>89</v>
      </c>
      <c r="C16" s="1">
        <v>140</v>
      </c>
      <c r="D16" s="1"/>
      <c r="E16" s="1">
        <v>69</v>
      </c>
      <c r="F16" s="2"/>
      <c r="G16" s="1">
        <v>113</v>
      </c>
      <c r="H16" s="2"/>
      <c r="I16" s="25" t="s">
        <v>87</v>
      </c>
      <c r="J16" s="25">
        <v>323</v>
      </c>
    </row>
    <row r="17" spans="2:10">
      <c r="I17" s="16" t="s">
        <v>108</v>
      </c>
      <c r="J17" s="16">
        <v>227</v>
      </c>
    </row>
    <row r="18" spans="2:10">
      <c r="B18" s="1"/>
      <c r="C18" s="1" t="s">
        <v>73</v>
      </c>
      <c r="D18" s="1" t="s">
        <v>1</v>
      </c>
      <c r="E18" t="s">
        <v>169</v>
      </c>
      <c r="I18" s="25" t="s">
        <v>10</v>
      </c>
      <c r="J18" s="25">
        <v>258</v>
      </c>
    </row>
    <row r="19" spans="2:10" ht="55.5" customHeight="1">
      <c r="B19" s="1" t="s">
        <v>74</v>
      </c>
      <c r="C19" s="1">
        <v>9</v>
      </c>
      <c r="D19" s="1">
        <v>0</v>
      </c>
      <c r="E19" s="34" t="s">
        <v>170</v>
      </c>
      <c r="I19" s="16" t="s">
        <v>105</v>
      </c>
      <c r="J19" s="16">
        <v>113</v>
      </c>
    </row>
    <row r="20" spans="2:10" ht="71.25" customHeight="1">
      <c r="B20" s="1" t="s">
        <v>75</v>
      </c>
      <c r="C20" s="1">
        <v>4</v>
      </c>
      <c r="D20" s="1">
        <v>0</v>
      </c>
      <c r="E20" s="34" t="s">
        <v>171</v>
      </c>
      <c r="I20" s="25" t="s">
        <v>88</v>
      </c>
      <c r="J20" s="25">
        <v>244</v>
      </c>
    </row>
    <row r="21" spans="2:10" ht="106.5" customHeight="1">
      <c r="B21" s="1" t="s">
        <v>76</v>
      </c>
      <c r="C21" s="1">
        <v>11</v>
      </c>
      <c r="D21" s="1">
        <v>0</v>
      </c>
      <c r="E21" s="34" t="s">
        <v>172</v>
      </c>
      <c r="I21" s="16" t="s">
        <v>93</v>
      </c>
      <c r="J21" s="16">
        <v>6</v>
      </c>
    </row>
    <row r="22" spans="2:10" ht="72" customHeight="1">
      <c r="B22" s="1" t="s">
        <v>77</v>
      </c>
      <c r="C22" s="1">
        <v>5</v>
      </c>
      <c r="D22" s="1">
        <v>0</v>
      </c>
      <c r="E22" s="34" t="s">
        <v>173</v>
      </c>
      <c r="I22" s="25" t="s">
        <v>90</v>
      </c>
      <c r="J22" s="25">
        <v>209</v>
      </c>
    </row>
    <row r="23" spans="2:10">
      <c r="I23" s="16" t="s">
        <v>91</v>
      </c>
      <c r="J23" s="16">
        <v>134</v>
      </c>
    </row>
    <row r="24" spans="2:10">
      <c r="B24" s="1"/>
      <c r="C24" s="1" t="s">
        <v>93</v>
      </c>
      <c r="D24" s="1" t="s">
        <v>1</v>
      </c>
      <c r="I24" s="25" t="s">
        <v>92</v>
      </c>
      <c r="J24" s="25">
        <v>1</v>
      </c>
    </row>
    <row r="25" spans="2:10">
      <c r="B25" s="1" t="s">
        <v>8</v>
      </c>
      <c r="C25" s="1">
        <v>6</v>
      </c>
      <c r="D25" s="1">
        <v>0</v>
      </c>
      <c r="I25" s="16" t="s">
        <v>141</v>
      </c>
      <c r="J25" s="16"/>
    </row>
    <row r="26" spans="2:10">
      <c r="I26" s="16" t="s">
        <v>142</v>
      </c>
      <c r="J26" s="16">
        <v>1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  <c r="I27" s="16" t="s">
        <v>143</v>
      </c>
      <c r="J27" s="16">
        <v>9</v>
      </c>
    </row>
    <row r="28" spans="2:10">
      <c r="B28" s="1" t="s">
        <v>5</v>
      </c>
      <c r="C28" s="1">
        <v>47</v>
      </c>
      <c r="D28" s="1">
        <v>0</v>
      </c>
      <c r="E28" s="1">
        <v>45</v>
      </c>
      <c r="F28" s="1">
        <v>0</v>
      </c>
      <c r="I28" s="16" t="s">
        <v>144</v>
      </c>
      <c r="J28" s="16">
        <v>0</v>
      </c>
    </row>
    <row r="29" spans="2:10">
      <c r="B29" s="1" t="s">
        <v>7</v>
      </c>
      <c r="C29" s="1">
        <v>24</v>
      </c>
      <c r="D29" s="1">
        <v>1</v>
      </c>
      <c r="E29" s="1">
        <v>1</v>
      </c>
      <c r="F29" s="1">
        <v>0</v>
      </c>
      <c r="I29" s="16" t="s">
        <v>145</v>
      </c>
      <c r="J29" s="16">
        <v>1</v>
      </c>
    </row>
    <row r="30" spans="2:10">
      <c r="B30" s="1" t="s">
        <v>8</v>
      </c>
      <c r="C30" s="1">
        <f>C28+C29</f>
        <v>71</v>
      </c>
      <c r="D30" s="1">
        <v>0</v>
      </c>
      <c r="E30" s="1">
        <f>E28+E29</f>
        <v>46</v>
      </c>
      <c r="F30" s="1">
        <v>1</v>
      </c>
    </row>
    <row r="31" spans="2:10">
      <c r="I31" t="s">
        <v>185</v>
      </c>
    </row>
    <row r="32" spans="2:10">
      <c r="I32" s="30" t="s">
        <v>114</v>
      </c>
      <c r="J32" s="33" t="s">
        <v>85</v>
      </c>
    </row>
    <row r="33" spans="2:10">
      <c r="B33" s="1"/>
      <c r="C33" s="1" t="s">
        <v>38</v>
      </c>
      <c r="D33" s="1" t="s">
        <v>1</v>
      </c>
      <c r="E33" s="1" t="s">
        <v>39</v>
      </c>
      <c r="F33" s="1" t="s">
        <v>1</v>
      </c>
      <c r="I33" s="16" t="s">
        <v>186</v>
      </c>
      <c r="J33" s="16">
        <v>50.11</v>
      </c>
    </row>
    <row r="34" spans="2:10">
      <c r="B34" s="1" t="s">
        <v>5</v>
      </c>
      <c r="C34" s="1">
        <v>89</v>
      </c>
      <c r="D34" s="1">
        <v>2</v>
      </c>
      <c r="E34" s="1">
        <v>63</v>
      </c>
      <c r="F34" s="1">
        <v>1</v>
      </c>
      <c r="I34" s="16" t="s">
        <v>116</v>
      </c>
      <c r="J34" s="16">
        <v>12.82</v>
      </c>
    </row>
    <row r="35" spans="2:10">
      <c r="B35" s="1" t="s">
        <v>7</v>
      </c>
      <c r="C35" s="1">
        <v>44</v>
      </c>
      <c r="D35" s="1">
        <v>4</v>
      </c>
      <c r="E35" s="1">
        <v>16</v>
      </c>
      <c r="F35" s="1">
        <v>1</v>
      </c>
      <c r="I35" s="25" t="s">
        <v>187</v>
      </c>
      <c r="J35" s="25"/>
    </row>
    <row r="36" spans="2:10">
      <c r="B36" s="1" t="s">
        <v>8</v>
      </c>
      <c r="C36" s="1">
        <f>C34+C35</f>
        <v>133</v>
      </c>
      <c r="D36" s="1">
        <f>D34+D35</f>
        <v>6</v>
      </c>
      <c r="E36" s="1">
        <f>E34+E35</f>
        <v>79</v>
      </c>
      <c r="F36" s="1">
        <f>F34+F35</f>
        <v>2</v>
      </c>
      <c r="I36" s="25" t="s">
        <v>118</v>
      </c>
      <c r="J36" s="25">
        <v>368</v>
      </c>
    </row>
    <row r="37" spans="2:10">
      <c r="I37" s="25" t="s">
        <v>119</v>
      </c>
      <c r="J37" s="25">
        <v>97</v>
      </c>
    </row>
    <row r="38" spans="2:10">
      <c r="I38" s="16" t="s">
        <v>188</v>
      </c>
      <c r="J38" s="16"/>
    </row>
    <row r="39" spans="2:10">
      <c r="C39" s="1" t="s">
        <v>14</v>
      </c>
      <c r="D39" s="1"/>
      <c r="E39" s="1"/>
      <c r="I39" s="16" t="s">
        <v>121</v>
      </c>
      <c r="J39" s="16">
        <v>25</v>
      </c>
    </row>
    <row r="40" spans="2:10">
      <c r="C40" s="1"/>
      <c r="D40" s="1" t="s">
        <v>15</v>
      </c>
      <c r="E40" s="1" t="s">
        <v>1</v>
      </c>
      <c r="I40" s="16" t="s">
        <v>122</v>
      </c>
      <c r="J40" s="22">
        <v>2</v>
      </c>
    </row>
    <row r="41" spans="2:10">
      <c r="C41" s="1" t="s">
        <v>37</v>
      </c>
      <c r="D41" s="1">
        <v>192</v>
      </c>
      <c r="E41" s="1">
        <v>0</v>
      </c>
      <c r="I41" s="16" t="s">
        <v>123</v>
      </c>
      <c r="J41" s="16">
        <v>425</v>
      </c>
    </row>
    <row r="42" spans="2:10">
      <c r="C42" s="1" t="s">
        <v>26</v>
      </c>
      <c r="D42" s="1">
        <v>39</v>
      </c>
      <c r="E42" s="1">
        <v>0</v>
      </c>
      <c r="I42" s="16" t="s">
        <v>124</v>
      </c>
      <c r="J42" s="16">
        <v>3</v>
      </c>
    </row>
    <row r="43" spans="2:10">
      <c r="C43" s="1" t="s">
        <v>18</v>
      </c>
      <c r="D43" s="1">
        <v>19</v>
      </c>
      <c r="E43" s="1">
        <v>0</v>
      </c>
      <c r="I43" s="16" t="s">
        <v>125</v>
      </c>
      <c r="J43" s="16">
        <v>6</v>
      </c>
    </row>
    <row r="44" spans="2:10">
      <c r="C44" s="1" t="s">
        <v>19</v>
      </c>
      <c r="D44" s="1">
        <v>0</v>
      </c>
      <c r="E44" s="1">
        <v>0</v>
      </c>
      <c r="I44" s="25" t="s">
        <v>189</v>
      </c>
      <c r="J44" s="25"/>
    </row>
    <row r="45" spans="2:10">
      <c r="C45" s="1" t="s">
        <v>20</v>
      </c>
      <c r="D45" s="1">
        <v>360</v>
      </c>
      <c r="E45" s="1">
        <v>2</v>
      </c>
      <c r="I45" s="25" t="s">
        <v>127</v>
      </c>
      <c r="J45" s="25">
        <v>6</v>
      </c>
    </row>
    <row r="46" spans="2:10">
      <c r="C46" s="1" t="s">
        <v>95</v>
      </c>
      <c r="D46" s="1">
        <v>3</v>
      </c>
      <c r="E46" s="1">
        <v>0</v>
      </c>
      <c r="I46" s="25" t="s">
        <v>128</v>
      </c>
      <c r="J46" s="25">
        <v>443</v>
      </c>
    </row>
    <row r="47" spans="2:10">
      <c r="C47" s="1" t="s">
        <v>22</v>
      </c>
      <c r="D47" s="1">
        <v>1</v>
      </c>
      <c r="E47" s="1">
        <v>0</v>
      </c>
      <c r="I47" s="25" t="s">
        <v>129</v>
      </c>
      <c r="J47" s="25">
        <v>14</v>
      </c>
    </row>
    <row r="48" spans="2:10">
      <c r="C48" s="1" t="s">
        <v>59</v>
      </c>
      <c r="D48" s="1">
        <v>10</v>
      </c>
      <c r="E48" s="1">
        <v>0</v>
      </c>
      <c r="I48" s="16" t="s">
        <v>181</v>
      </c>
      <c r="J48" s="16"/>
    </row>
    <row r="49" spans="2:10">
      <c r="C49" s="1" t="s">
        <v>24</v>
      </c>
      <c r="D49" s="1">
        <v>1</v>
      </c>
      <c r="E49" s="1">
        <v>0</v>
      </c>
      <c r="I49" s="16" t="s">
        <v>131</v>
      </c>
      <c r="J49" s="16">
        <v>418</v>
      </c>
    </row>
    <row r="50" spans="2:10">
      <c r="C50" s="1" t="s">
        <v>69</v>
      </c>
      <c r="D50" s="1">
        <v>9</v>
      </c>
      <c r="E50" s="1">
        <v>0</v>
      </c>
      <c r="I50" s="16" t="s">
        <v>132</v>
      </c>
      <c r="J50" s="16">
        <v>11</v>
      </c>
    </row>
    <row r="51" spans="2:10">
      <c r="C51" s="1" t="s">
        <v>113</v>
      </c>
      <c r="D51" s="1">
        <v>2</v>
      </c>
      <c r="E51" s="1">
        <v>0</v>
      </c>
      <c r="I51" s="25" t="s">
        <v>182</v>
      </c>
      <c r="J51" s="25"/>
    </row>
    <row r="52" spans="2:10">
      <c r="C52" s="1" t="s">
        <v>151</v>
      </c>
      <c r="D52" s="1">
        <v>8</v>
      </c>
      <c r="E52" s="1">
        <v>0</v>
      </c>
      <c r="I52" s="25" t="s">
        <v>134</v>
      </c>
      <c r="J52" s="25">
        <v>7</v>
      </c>
    </row>
    <row r="53" spans="2:10">
      <c r="C53" s="1" t="s">
        <v>8</v>
      </c>
      <c r="D53" s="1">
        <f>D41+D42+D43+D44+D45+D46+D47+D48+D49+D50+D51+D52</f>
        <v>644</v>
      </c>
      <c r="E53" s="1">
        <f>E41+E42+E43+E44+E45+E46+E47+E48+E49+E50+E51+E52</f>
        <v>2</v>
      </c>
      <c r="I53" s="25" t="s">
        <v>135</v>
      </c>
      <c r="J53" s="25">
        <v>4</v>
      </c>
    </row>
    <row r="54" spans="2:10">
      <c r="I54" s="25" t="s">
        <v>136</v>
      </c>
      <c r="J54" s="25">
        <v>60</v>
      </c>
    </row>
    <row r="55" spans="2:10">
      <c r="I55" s="25" t="s">
        <v>137</v>
      </c>
      <c r="J55" s="25">
        <v>188</v>
      </c>
    </row>
    <row r="56" spans="2:10">
      <c r="B56" s="9" t="s">
        <v>70</v>
      </c>
      <c r="C56" s="9" t="s">
        <v>32</v>
      </c>
      <c r="D56" s="9" t="s">
        <v>33</v>
      </c>
      <c r="I56" s="25" t="s">
        <v>138</v>
      </c>
      <c r="J56" s="25">
        <v>49</v>
      </c>
    </row>
    <row r="57" spans="2:10">
      <c r="B57" s="13">
        <v>42737</v>
      </c>
      <c r="C57">
        <v>1</v>
      </c>
      <c r="D57">
        <v>1</v>
      </c>
      <c r="I57" s="25" t="s">
        <v>139</v>
      </c>
      <c r="J57" s="25">
        <v>25</v>
      </c>
    </row>
    <row r="58" spans="2:10">
      <c r="B58" s="13">
        <v>42744</v>
      </c>
      <c r="C58">
        <v>2</v>
      </c>
      <c r="D58">
        <v>9</v>
      </c>
      <c r="I58" s="25" t="s">
        <v>140</v>
      </c>
      <c r="J58" s="25">
        <v>8</v>
      </c>
    </row>
    <row r="59" spans="2:10">
      <c r="B59" s="13">
        <v>42751</v>
      </c>
      <c r="C59">
        <v>3</v>
      </c>
      <c r="D59">
        <v>10</v>
      </c>
    </row>
    <row r="60" spans="2:10">
      <c r="B60" s="13">
        <v>42758</v>
      </c>
      <c r="C60">
        <v>4</v>
      </c>
      <c r="D60">
        <v>11</v>
      </c>
    </row>
    <row r="61" spans="2:10">
      <c r="B61" s="13">
        <v>42765</v>
      </c>
      <c r="C61">
        <v>5</v>
      </c>
      <c r="D61">
        <v>12</v>
      </c>
    </row>
    <row r="62" spans="2:10">
      <c r="B62" s="13">
        <v>42772</v>
      </c>
      <c r="C62">
        <v>6</v>
      </c>
      <c r="D62">
        <v>13</v>
      </c>
    </row>
    <row r="63" spans="2:10">
      <c r="B63" s="13">
        <v>42779</v>
      </c>
      <c r="C63">
        <v>7</v>
      </c>
      <c r="D63">
        <v>7</v>
      </c>
    </row>
    <row r="64" spans="2:10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>
        <v>43185</v>
      </c>
      <c r="C120">
        <v>64</v>
      </c>
      <c r="D120">
        <v>2</v>
      </c>
    </row>
    <row r="121" spans="2:5">
      <c r="B121" s="13">
        <v>43192</v>
      </c>
      <c r="C121">
        <v>65</v>
      </c>
      <c r="D121">
        <v>8</v>
      </c>
    </row>
    <row r="122" spans="2:5">
      <c r="B122" s="13">
        <v>43199</v>
      </c>
      <c r="C122">
        <v>66</v>
      </c>
      <c r="D122">
        <v>5</v>
      </c>
    </row>
    <row r="123" spans="2:5">
      <c r="B123" s="13">
        <v>43206</v>
      </c>
      <c r="C123">
        <v>67</v>
      </c>
      <c r="D123">
        <v>2</v>
      </c>
      <c r="E123" t="s">
        <v>154</v>
      </c>
    </row>
    <row r="124" spans="2:5">
      <c r="B124" s="13">
        <v>43213</v>
      </c>
      <c r="C124">
        <v>68</v>
      </c>
      <c r="D124">
        <v>5</v>
      </c>
    </row>
    <row r="125" spans="2:5">
      <c r="B125" s="13">
        <v>43220</v>
      </c>
      <c r="C125">
        <v>69</v>
      </c>
      <c r="D125">
        <v>2</v>
      </c>
      <c r="E125" t="s">
        <v>163</v>
      </c>
    </row>
    <row r="126" spans="2:5">
      <c r="B126" s="13">
        <v>43227</v>
      </c>
      <c r="C126">
        <v>70</v>
      </c>
      <c r="D126">
        <v>4</v>
      </c>
    </row>
    <row r="127" spans="2:5">
      <c r="B127" s="13">
        <v>43234</v>
      </c>
      <c r="C127">
        <v>71</v>
      </c>
      <c r="D127">
        <v>6</v>
      </c>
    </row>
    <row r="128" spans="2:5">
      <c r="B128" s="13">
        <v>43241</v>
      </c>
      <c r="C128">
        <v>72</v>
      </c>
      <c r="D128">
        <v>8</v>
      </c>
    </row>
    <row r="129" spans="2:5">
      <c r="B129" s="13">
        <v>43248</v>
      </c>
      <c r="C129">
        <v>73</v>
      </c>
      <c r="D129">
        <v>3</v>
      </c>
      <c r="E129" t="s">
        <v>166</v>
      </c>
    </row>
    <row r="130" spans="2:5">
      <c r="B130" s="13">
        <v>43255</v>
      </c>
      <c r="C130">
        <v>74</v>
      </c>
      <c r="D130">
        <v>5</v>
      </c>
      <c r="E130" t="s">
        <v>168</v>
      </c>
    </row>
    <row r="131" spans="2:5">
      <c r="B131" s="13">
        <v>43262</v>
      </c>
      <c r="C131">
        <v>75</v>
      </c>
      <c r="D131">
        <v>3</v>
      </c>
      <c r="E131" t="s">
        <v>174</v>
      </c>
    </row>
    <row r="132" spans="2:5">
      <c r="B132" s="13">
        <v>43269</v>
      </c>
      <c r="C132">
        <v>76</v>
      </c>
      <c r="D132">
        <v>11</v>
      </c>
    </row>
    <row r="133" spans="2:5">
      <c r="B133" s="13">
        <v>43276</v>
      </c>
      <c r="C133">
        <v>77</v>
      </c>
      <c r="D133">
        <v>3</v>
      </c>
    </row>
    <row r="134" spans="2:5">
      <c r="B134" s="13">
        <v>43283</v>
      </c>
      <c r="C134">
        <v>78</v>
      </c>
      <c r="D134">
        <v>2</v>
      </c>
      <c r="E134" t="s">
        <v>50</v>
      </c>
    </row>
    <row r="135" spans="2:5">
      <c r="B135" s="13">
        <v>43290</v>
      </c>
      <c r="C135">
        <v>79</v>
      </c>
      <c r="D135">
        <v>4</v>
      </c>
    </row>
    <row r="136" spans="2:5">
      <c r="B136" s="13">
        <v>43297</v>
      </c>
      <c r="C136">
        <v>80</v>
      </c>
      <c r="D136">
        <v>6</v>
      </c>
    </row>
    <row r="137" spans="2:5">
      <c r="B137" s="13">
        <v>43304</v>
      </c>
      <c r="C137">
        <v>81</v>
      </c>
      <c r="D137">
        <v>7</v>
      </c>
    </row>
    <row r="138" spans="2:5">
      <c r="B138" s="13">
        <v>43311</v>
      </c>
      <c r="C138">
        <v>82</v>
      </c>
      <c r="D138">
        <v>2</v>
      </c>
    </row>
    <row r="139" spans="2:5">
      <c r="B139" s="13">
        <v>43318</v>
      </c>
      <c r="C139">
        <v>83</v>
      </c>
      <c r="D139">
        <v>4</v>
      </c>
      <c r="E139" t="s">
        <v>190</v>
      </c>
    </row>
    <row r="140" spans="2:5">
      <c r="B140" s="13">
        <v>43325</v>
      </c>
      <c r="C140">
        <v>84</v>
      </c>
      <c r="D140">
        <v>2</v>
      </c>
    </row>
    <row r="142" spans="2:5">
      <c r="B142" s="9" t="s">
        <v>70</v>
      </c>
      <c r="C142" s="9" t="s">
        <v>32</v>
      </c>
      <c r="D142" s="9" t="s">
        <v>33</v>
      </c>
    </row>
    <row r="143" spans="2:5">
      <c r="B143" s="13">
        <v>42737</v>
      </c>
      <c r="C143">
        <v>1</v>
      </c>
      <c r="D143">
        <v>1</v>
      </c>
    </row>
    <row r="144" spans="2:5">
      <c r="B144" s="13">
        <v>42744</v>
      </c>
      <c r="C144">
        <v>2</v>
      </c>
      <c r="D144">
        <v>10</v>
      </c>
    </row>
    <row r="145" spans="2:4">
      <c r="B145" s="13">
        <v>42751</v>
      </c>
      <c r="C145">
        <v>3</v>
      </c>
      <c r="D145">
        <v>20</v>
      </c>
    </row>
    <row r="146" spans="2:4">
      <c r="B146" s="13">
        <v>42758</v>
      </c>
      <c r="C146">
        <v>4</v>
      </c>
      <c r="D146">
        <v>31</v>
      </c>
    </row>
    <row r="147" spans="2:4">
      <c r="B147" s="13">
        <v>42765</v>
      </c>
      <c r="C147">
        <v>5</v>
      </c>
      <c r="D147">
        <v>43</v>
      </c>
    </row>
    <row r="148" spans="2:4">
      <c r="B148" s="13">
        <v>42772</v>
      </c>
      <c r="C148">
        <v>6</v>
      </c>
      <c r="D148">
        <v>56</v>
      </c>
    </row>
    <row r="149" spans="2:4">
      <c r="B149" s="13">
        <v>42779</v>
      </c>
      <c r="C149">
        <v>7</v>
      </c>
      <c r="D149">
        <v>63</v>
      </c>
    </row>
    <row r="150" spans="2:4">
      <c r="B150" s="13">
        <v>42786</v>
      </c>
      <c r="C150">
        <v>8</v>
      </c>
      <c r="D150">
        <v>70</v>
      </c>
    </row>
    <row r="151" spans="2:4">
      <c r="B151" s="13">
        <v>42793</v>
      </c>
      <c r="C151">
        <v>9</v>
      </c>
      <c r="D151">
        <v>84</v>
      </c>
    </row>
    <row r="152" spans="2:4">
      <c r="B152" s="13">
        <v>42800</v>
      </c>
      <c r="C152">
        <v>10</v>
      </c>
      <c r="D152">
        <v>100</v>
      </c>
    </row>
    <row r="153" spans="2:4">
      <c r="B153" s="13">
        <v>42807</v>
      </c>
      <c r="C153">
        <v>11</v>
      </c>
      <c r="D153">
        <v>114</v>
      </c>
    </row>
    <row r="154" spans="2:4">
      <c r="B154" s="13">
        <v>42814</v>
      </c>
      <c r="C154">
        <v>12</v>
      </c>
      <c r="D154">
        <v>131</v>
      </c>
    </row>
    <row r="155" spans="2:4">
      <c r="B155" s="13">
        <v>42821</v>
      </c>
      <c r="C155">
        <v>13</v>
      </c>
      <c r="D155">
        <v>145</v>
      </c>
    </row>
    <row r="156" spans="2:4">
      <c r="B156" s="13">
        <v>42828</v>
      </c>
      <c r="C156">
        <v>14</v>
      </c>
      <c r="D156">
        <v>154</v>
      </c>
    </row>
    <row r="157" spans="2:4">
      <c r="B157" s="13">
        <v>42835</v>
      </c>
      <c r="C157">
        <v>15</v>
      </c>
      <c r="D157">
        <v>166</v>
      </c>
    </row>
    <row r="158" spans="2:4">
      <c r="B158" s="13">
        <v>42842</v>
      </c>
      <c r="C158">
        <v>16</v>
      </c>
      <c r="D158">
        <v>185</v>
      </c>
    </row>
    <row r="159" spans="2:4">
      <c r="B159" s="13">
        <v>42849</v>
      </c>
      <c r="C159">
        <v>17</v>
      </c>
      <c r="D159">
        <v>189</v>
      </c>
    </row>
    <row r="160" spans="2:4">
      <c r="B160" s="13">
        <v>42856</v>
      </c>
      <c r="C160">
        <v>18</v>
      </c>
      <c r="D160">
        <v>199</v>
      </c>
    </row>
    <row r="161" spans="2:4">
      <c r="B161" s="13">
        <v>42863</v>
      </c>
      <c r="C161">
        <v>19</v>
      </c>
      <c r="D161">
        <v>217</v>
      </c>
    </row>
    <row r="162" spans="2:4">
      <c r="B162" s="13">
        <v>42870</v>
      </c>
      <c r="C162">
        <v>20</v>
      </c>
      <c r="D162">
        <v>233</v>
      </c>
    </row>
    <row r="163" spans="2:4">
      <c r="B163" s="13">
        <v>42877</v>
      </c>
      <c r="C163">
        <v>21</v>
      </c>
      <c r="D163">
        <v>239</v>
      </c>
    </row>
    <row r="164" spans="2:4">
      <c r="B164" s="13">
        <v>42884</v>
      </c>
      <c r="C164">
        <v>22</v>
      </c>
      <c r="D164">
        <v>244</v>
      </c>
    </row>
    <row r="165" spans="2:4">
      <c r="B165" s="13">
        <v>42891</v>
      </c>
      <c r="C165">
        <v>23</v>
      </c>
      <c r="D165">
        <v>260</v>
      </c>
    </row>
    <row r="166" spans="2:4">
      <c r="B166" s="13">
        <v>42898</v>
      </c>
      <c r="C166">
        <v>24</v>
      </c>
      <c r="D166">
        <v>276</v>
      </c>
    </row>
    <row r="167" spans="2:4">
      <c r="B167" s="13">
        <v>42905</v>
      </c>
      <c r="C167">
        <v>25</v>
      </c>
      <c r="D167">
        <v>286</v>
      </c>
    </row>
    <row r="168" spans="2:4">
      <c r="B168" s="13">
        <v>42912</v>
      </c>
      <c r="C168">
        <v>26</v>
      </c>
      <c r="D168">
        <v>299</v>
      </c>
    </row>
    <row r="169" spans="2:4">
      <c r="B169" s="13">
        <v>42919</v>
      </c>
      <c r="C169">
        <v>27</v>
      </c>
      <c r="D169">
        <v>303</v>
      </c>
    </row>
    <row r="170" spans="2:4">
      <c r="B170" s="13">
        <v>42926</v>
      </c>
      <c r="C170">
        <v>28</v>
      </c>
      <c r="D170">
        <v>316</v>
      </c>
    </row>
    <row r="171" spans="2:4">
      <c r="B171" s="13">
        <v>42933</v>
      </c>
      <c r="C171">
        <v>29</v>
      </c>
      <c r="D171">
        <v>322</v>
      </c>
    </row>
    <row r="172" spans="2:4">
      <c r="B172" s="13">
        <v>42940</v>
      </c>
      <c r="C172">
        <v>30</v>
      </c>
      <c r="D172">
        <v>330</v>
      </c>
    </row>
    <row r="173" spans="2:4">
      <c r="B173" s="13">
        <v>42947</v>
      </c>
      <c r="C173">
        <v>31</v>
      </c>
      <c r="D173">
        <v>335</v>
      </c>
    </row>
    <row r="174" spans="2:4">
      <c r="B174" s="13">
        <v>42954</v>
      </c>
      <c r="C174">
        <v>32</v>
      </c>
      <c r="D174">
        <v>348</v>
      </c>
    </row>
    <row r="175" spans="2:4">
      <c r="B175" s="13">
        <v>42961</v>
      </c>
      <c r="C175">
        <v>33</v>
      </c>
      <c r="D175">
        <v>367</v>
      </c>
    </row>
    <row r="176" spans="2:4">
      <c r="B176" s="13">
        <v>42968</v>
      </c>
      <c r="C176">
        <v>34</v>
      </c>
      <c r="D176">
        <v>392</v>
      </c>
    </row>
    <row r="177" spans="2:4">
      <c r="B177" s="13">
        <v>42975</v>
      </c>
      <c r="C177">
        <v>35</v>
      </c>
      <c r="D177">
        <v>402</v>
      </c>
    </row>
    <row r="178" spans="2:4">
      <c r="B178" s="13">
        <v>42982</v>
      </c>
      <c r="C178">
        <v>36</v>
      </c>
      <c r="D178">
        <v>410</v>
      </c>
    </row>
    <row r="179" spans="2:4">
      <c r="B179" s="13">
        <v>42989</v>
      </c>
      <c r="C179">
        <v>37</v>
      </c>
      <c r="D179">
        <v>415</v>
      </c>
    </row>
    <row r="180" spans="2:4">
      <c r="B180" s="13">
        <v>42996</v>
      </c>
      <c r="C180">
        <v>38</v>
      </c>
      <c r="D180">
        <v>438</v>
      </c>
    </row>
    <row r="181" spans="2:4">
      <c r="B181" s="13">
        <v>43003</v>
      </c>
      <c r="C181">
        <v>39</v>
      </c>
      <c r="D181">
        <v>460</v>
      </c>
    </row>
    <row r="182" spans="2:4">
      <c r="B182" s="13">
        <v>43010</v>
      </c>
      <c r="C182">
        <v>40</v>
      </c>
      <c r="D182">
        <v>478</v>
      </c>
    </row>
    <row r="183" spans="2:4">
      <c r="B183" s="13">
        <v>43017</v>
      </c>
      <c r="C183">
        <v>41</v>
      </c>
      <c r="D183">
        <v>486</v>
      </c>
    </row>
    <row r="184" spans="2:4">
      <c r="B184" s="13">
        <v>43024</v>
      </c>
      <c r="C184">
        <v>42</v>
      </c>
      <c r="D184">
        <v>497</v>
      </c>
    </row>
    <row r="185" spans="2:4">
      <c r="B185" s="13">
        <v>43031</v>
      </c>
      <c r="C185">
        <v>43</v>
      </c>
      <c r="D185">
        <v>501</v>
      </c>
    </row>
    <row r="186" spans="2:4">
      <c r="B186" s="13">
        <v>43038</v>
      </c>
      <c r="C186">
        <v>44</v>
      </c>
      <c r="D186">
        <v>506</v>
      </c>
    </row>
    <row r="187" spans="2:4">
      <c r="B187" s="13">
        <v>43045</v>
      </c>
      <c r="C187">
        <v>45</v>
      </c>
      <c r="D187">
        <v>514</v>
      </c>
    </row>
    <row r="188" spans="2:4">
      <c r="B188" s="13">
        <v>43052</v>
      </c>
      <c r="C188">
        <v>46</v>
      </c>
      <c r="D188">
        <v>521</v>
      </c>
    </row>
    <row r="189" spans="2:4">
      <c r="B189" s="13">
        <v>43059</v>
      </c>
      <c r="C189">
        <v>47</v>
      </c>
      <c r="D189">
        <v>531</v>
      </c>
    </row>
    <row r="190" spans="2:4">
      <c r="B190" s="13">
        <v>43066</v>
      </c>
      <c r="C190">
        <v>48</v>
      </c>
      <c r="D190">
        <v>534</v>
      </c>
    </row>
    <row r="191" spans="2:4">
      <c r="B191" s="13">
        <v>43073</v>
      </c>
      <c r="C191">
        <v>49</v>
      </c>
      <c r="D191">
        <v>541</v>
      </c>
    </row>
    <row r="192" spans="2:4">
      <c r="B192" s="13">
        <v>43080</v>
      </c>
      <c r="C192">
        <v>50</v>
      </c>
      <c r="D192">
        <v>546</v>
      </c>
    </row>
    <row r="193" spans="2:4">
      <c r="B193" s="13">
        <v>43087</v>
      </c>
      <c r="C193">
        <v>51</v>
      </c>
      <c r="D193">
        <v>549</v>
      </c>
    </row>
    <row r="194" spans="2:4">
      <c r="B194" s="13">
        <v>43101</v>
      </c>
      <c r="C194">
        <v>52</v>
      </c>
      <c r="D194">
        <v>553</v>
      </c>
    </row>
    <row r="195" spans="2:4">
      <c r="B195" s="13">
        <v>43108</v>
      </c>
      <c r="C195">
        <v>53</v>
      </c>
      <c r="D195">
        <v>566</v>
      </c>
    </row>
    <row r="196" spans="2:4">
      <c r="B196" s="13">
        <v>43115</v>
      </c>
      <c r="C196">
        <v>54</v>
      </c>
      <c r="D196">
        <v>568</v>
      </c>
    </row>
    <row r="197" spans="2:4">
      <c r="B197" s="13">
        <v>43122</v>
      </c>
      <c r="C197">
        <v>55</v>
      </c>
      <c r="D197">
        <v>575</v>
      </c>
    </row>
    <row r="198" spans="2:4">
      <c r="B198" s="13">
        <v>43129</v>
      </c>
      <c r="C198">
        <v>56</v>
      </c>
      <c r="D198">
        <v>574</v>
      </c>
    </row>
    <row r="199" spans="2:4">
      <c r="B199" s="13">
        <v>43136</v>
      </c>
      <c r="C199">
        <v>57</v>
      </c>
      <c r="D199">
        <v>578</v>
      </c>
    </row>
    <row r="200" spans="2:4">
      <c r="B200" s="13">
        <v>43143</v>
      </c>
      <c r="C200">
        <v>58</v>
      </c>
      <c r="D200">
        <v>584</v>
      </c>
    </row>
    <row r="201" spans="2:4">
      <c r="B201" s="13">
        <v>43150</v>
      </c>
      <c r="C201">
        <v>59</v>
      </c>
      <c r="D201">
        <v>587</v>
      </c>
    </row>
    <row r="202" spans="2:4">
      <c r="B202" s="13">
        <v>43157</v>
      </c>
      <c r="C202">
        <v>60</v>
      </c>
      <c r="D202">
        <v>592</v>
      </c>
    </row>
    <row r="203" spans="2:4">
      <c r="B203" s="13">
        <v>43164</v>
      </c>
      <c r="C203">
        <v>61</v>
      </c>
      <c r="D203">
        <v>595</v>
      </c>
    </row>
    <row r="204" spans="2:4">
      <c r="B204" s="13">
        <v>43171</v>
      </c>
      <c r="C204">
        <v>62</v>
      </c>
      <c r="D204">
        <v>601</v>
      </c>
    </row>
    <row r="205" spans="2:4">
      <c r="B205" s="13">
        <v>43178</v>
      </c>
      <c r="C205">
        <v>63</v>
      </c>
      <c r="D205">
        <v>610</v>
      </c>
    </row>
    <row r="206" spans="2:4">
      <c r="B206" s="13">
        <v>43185</v>
      </c>
      <c r="C206">
        <v>64</v>
      </c>
      <c r="D206">
        <v>612</v>
      </c>
    </row>
    <row r="207" spans="2:4">
      <c r="B207" s="13">
        <v>43192</v>
      </c>
      <c r="C207">
        <v>65</v>
      </c>
      <c r="D207">
        <v>620</v>
      </c>
    </row>
    <row r="208" spans="2:4">
      <c r="B208" s="13">
        <v>43199</v>
      </c>
      <c r="C208">
        <v>66</v>
      </c>
      <c r="D208">
        <v>625</v>
      </c>
    </row>
    <row r="209" spans="2:4">
      <c r="B209" s="13">
        <v>43206</v>
      </c>
      <c r="C209">
        <v>67</v>
      </c>
      <c r="D209">
        <v>627</v>
      </c>
    </row>
    <row r="210" spans="2:4">
      <c r="B210" s="13">
        <v>43213</v>
      </c>
      <c r="C210">
        <v>68</v>
      </c>
      <c r="D210">
        <v>632</v>
      </c>
    </row>
    <row r="211" spans="2:4">
      <c r="B211" s="13">
        <v>43220</v>
      </c>
      <c r="C211">
        <v>69</v>
      </c>
      <c r="D211">
        <v>634</v>
      </c>
    </row>
    <row r="212" spans="2:4">
      <c r="B212" s="13">
        <v>43227</v>
      </c>
      <c r="C212">
        <v>70</v>
      </c>
      <c r="D212">
        <v>638</v>
      </c>
    </row>
    <row r="213" spans="2:4">
      <c r="B213" s="13">
        <v>43234</v>
      </c>
      <c r="C213">
        <v>71</v>
      </c>
      <c r="D213">
        <v>644</v>
      </c>
    </row>
    <row r="214" spans="2:4">
      <c r="B214" s="13">
        <v>43241</v>
      </c>
      <c r="C214">
        <v>72</v>
      </c>
      <c r="D214">
        <v>652</v>
      </c>
    </row>
    <row r="215" spans="2:4">
      <c r="B215" s="13">
        <v>43248</v>
      </c>
      <c r="C215">
        <v>73</v>
      </c>
      <c r="D215">
        <v>655</v>
      </c>
    </row>
    <row r="216" spans="2:4">
      <c r="B216" s="13">
        <v>43255</v>
      </c>
      <c r="C216">
        <v>74</v>
      </c>
      <c r="D216">
        <v>660</v>
      </c>
    </row>
    <row r="217" spans="2:4">
      <c r="B217" s="13">
        <v>43262</v>
      </c>
      <c r="C217">
        <v>75</v>
      </c>
      <c r="D217">
        <v>663</v>
      </c>
    </row>
    <row r="218" spans="2:4">
      <c r="B218" s="13">
        <v>43269</v>
      </c>
      <c r="C218">
        <v>76</v>
      </c>
      <c r="D218">
        <v>674</v>
      </c>
    </row>
    <row r="219" spans="2:4">
      <c r="B219" s="13">
        <v>43276</v>
      </c>
      <c r="C219">
        <v>77</v>
      </c>
      <c r="D219">
        <v>677</v>
      </c>
    </row>
    <row r="220" spans="2:4">
      <c r="B220" s="13">
        <v>43283</v>
      </c>
      <c r="C220">
        <v>78</v>
      </c>
      <c r="D220">
        <v>679</v>
      </c>
    </row>
    <row r="221" spans="2:4">
      <c r="B221" s="13">
        <v>43290</v>
      </c>
      <c r="C221">
        <v>79</v>
      </c>
      <c r="D221">
        <v>683</v>
      </c>
    </row>
    <row r="222" spans="2:4">
      <c r="B222" s="13">
        <v>43297</v>
      </c>
      <c r="C222">
        <v>80</v>
      </c>
      <c r="D222">
        <v>689</v>
      </c>
    </row>
    <row r="223" spans="2:4">
      <c r="B223" s="13">
        <v>43304</v>
      </c>
      <c r="C223">
        <v>81</v>
      </c>
      <c r="D223">
        <v>696</v>
      </c>
    </row>
    <row r="224" spans="2:4">
      <c r="B224" s="13">
        <v>43311</v>
      </c>
      <c r="C224">
        <v>82</v>
      </c>
      <c r="D224">
        <v>697</v>
      </c>
    </row>
    <row r="225" spans="2:8">
      <c r="B225" s="13">
        <v>43318</v>
      </c>
      <c r="C225">
        <v>83</v>
      </c>
      <c r="D225">
        <v>700</v>
      </c>
    </row>
    <row r="226" spans="2:8">
      <c r="B226" s="13">
        <v>43325</v>
      </c>
      <c r="C226">
        <v>84</v>
      </c>
      <c r="D226">
        <v>702</v>
      </c>
    </row>
    <row r="227" spans="2:8">
      <c r="B227" s="13"/>
    </row>
    <row r="228" spans="2:8">
      <c r="C228" s="10" t="s">
        <v>60</v>
      </c>
      <c r="D228" s="10"/>
      <c r="E228" s="10"/>
      <c r="F228" s="10"/>
      <c r="G228" s="10"/>
      <c r="H228" s="10"/>
    </row>
    <row r="229" spans="2:8">
      <c r="C229" s="35">
        <f>1/2</f>
        <v>0.5</v>
      </c>
      <c r="D229" t="s">
        <v>52</v>
      </c>
    </row>
    <row r="230" spans="2:8">
      <c r="C230" s="11">
        <f>1/20</f>
        <v>0.05</v>
      </c>
      <c r="D230" t="s">
        <v>53</v>
      </c>
    </row>
    <row r="231" spans="2:8">
      <c r="C231" s="35">
        <v>0</v>
      </c>
      <c r="D231" t="s">
        <v>54</v>
      </c>
    </row>
    <row r="232" spans="2:8">
      <c r="C232" s="11">
        <v>0</v>
      </c>
      <c r="D232" t="s">
        <v>56</v>
      </c>
    </row>
    <row r="233" spans="2:8">
      <c r="C233" s="11">
        <v>0</v>
      </c>
      <c r="D233" t="s">
        <v>184</v>
      </c>
    </row>
    <row r="234" spans="2:8">
      <c r="C234" s="35" t="s">
        <v>6</v>
      </c>
      <c r="D234" t="s">
        <v>58</v>
      </c>
      <c r="E234" t="s">
        <v>175</v>
      </c>
    </row>
    <row r="236" spans="2:8">
      <c r="C236" s="10" t="s">
        <v>102</v>
      </c>
    </row>
    <row r="237" spans="2:8">
      <c r="C237" s="35">
        <f>1/2</f>
        <v>0.5</v>
      </c>
      <c r="D237" t="s">
        <v>52</v>
      </c>
    </row>
    <row r="238" spans="2:8">
      <c r="C238" s="11">
        <f>1/2</f>
        <v>0.5</v>
      </c>
      <c r="D238" t="s">
        <v>53</v>
      </c>
    </row>
    <row r="239" spans="2:8">
      <c r="C239" s="35">
        <v>0</v>
      </c>
      <c r="D239" t="s">
        <v>54</v>
      </c>
    </row>
    <row r="240" spans="2:8">
      <c r="C240" s="11">
        <v>0</v>
      </c>
      <c r="D240" t="s">
        <v>56</v>
      </c>
    </row>
    <row r="241" spans="3:5">
      <c r="C241" s="11">
        <v>0</v>
      </c>
      <c r="D241" t="s">
        <v>184</v>
      </c>
    </row>
    <row r="242" spans="3:5">
      <c r="C242" s="35" t="s">
        <v>6</v>
      </c>
      <c r="D242" t="s">
        <v>58</v>
      </c>
      <c r="E242" t="s">
        <v>175</v>
      </c>
    </row>
    <row r="243" spans="3:5">
      <c r="C243" s="11">
        <v>0</v>
      </c>
      <c r="D243" t="s">
        <v>67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96F98-321C-4980-9796-258138202C54}">
  <dimension ref="B1:J245"/>
  <sheetViews>
    <sheetView workbookViewId="0">
      <selection activeCell="B1" sqref="B1"/>
    </sheetView>
  </sheetViews>
  <sheetFormatPr defaultRowHeight="15"/>
  <cols>
    <col min="2" max="2" width="19" customWidth="1"/>
    <col min="3" max="3" width="24.140625" customWidth="1"/>
    <col min="5" max="5" width="24.140625" customWidth="1"/>
    <col min="7" max="7" width="24" customWidth="1"/>
    <col min="9" max="9" width="37.5703125" customWidth="1"/>
    <col min="10" max="10" width="9.7109375" customWidth="1"/>
  </cols>
  <sheetData>
    <row r="1" spans="2:10">
      <c r="B1" s="1"/>
      <c r="C1" s="1" t="s">
        <v>0</v>
      </c>
      <c r="D1" s="1" t="s">
        <v>1</v>
      </c>
      <c r="E1" s="1" t="s">
        <v>2</v>
      </c>
      <c r="F1" s="1" t="s">
        <v>1</v>
      </c>
      <c r="G1" s="1" t="s">
        <v>3</v>
      </c>
      <c r="H1" s="1" t="s">
        <v>1</v>
      </c>
      <c r="I1" s="1" t="s">
        <v>4</v>
      </c>
      <c r="J1" s="1" t="s">
        <v>1</v>
      </c>
    </row>
    <row r="2" spans="2:10">
      <c r="B2" s="1" t="s">
        <v>5</v>
      </c>
      <c r="C2" s="1">
        <v>669</v>
      </c>
      <c r="D2" s="1">
        <v>7</v>
      </c>
      <c r="E2" s="1">
        <v>51</v>
      </c>
      <c r="F2" s="1">
        <v>0</v>
      </c>
      <c r="G2" s="1">
        <v>0</v>
      </c>
      <c r="H2" s="1">
        <v>0</v>
      </c>
      <c r="I2" s="1">
        <v>0</v>
      </c>
      <c r="J2" s="1">
        <v>0</v>
      </c>
    </row>
    <row r="3" spans="2:10">
      <c r="B3" s="1" t="s">
        <v>34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1">
        <v>40</v>
      </c>
      <c r="J3" s="1">
        <v>0</v>
      </c>
    </row>
    <row r="4" spans="2:10">
      <c r="B4" s="1" t="s">
        <v>36</v>
      </c>
      <c r="C4" s="1">
        <v>14</v>
      </c>
      <c r="D4" s="1">
        <v>0</v>
      </c>
      <c r="E4" s="1">
        <v>1</v>
      </c>
      <c r="F4" s="1">
        <v>0</v>
      </c>
      <c r="G4" s="1"/>
      <c r="H4" s="1"/>
      <c r="I4" s="1"/>
      <c r="J4" s="1"/>
    </row>
    <row r="5" spans="2:10">
      <c r="B5" s="1" t="s">
        <v>8</v>
      </c>
      <c r="C5" s="1">
        <f t="shared" ref="C5:J5" si="0">C2+C3-C4</f>
        <v>655</v>
      </c>
      <c r="D5" s="1">
        <f t="shared" si="0"/>
        <v>7</v>
      </c>
      <c r="E5" s="1">
        <f t="shared" si="0"/>
        <v>51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40</v>
      </c>
      <c r="J5" s="1">
        <f t="shared" si="0"/>
        <v>0</v>
      </c>
    </row>
    <row r="8" spans="2:10">
      <c r="B8" s="1"/>
      <c r="C8" s="1" t="s">
        <v>29</v>
      </c>
      <c r="D8" s="1" t="s">
        <v>1</v>
      </c>
      <c r="E8" s="1" t="s">
        <v>30</v>
      </c>
      <c r="F8" s="2" t="s">
        <v>1</v>
      </c>
      <c r="G8" s="1" t="s">
        <v>100</v>
      </c>
      <c r="H8" s="2" t="s">
        <v>1</v>
      </c>
      <c r="I8" s="1" t="s">
        <v>164</v>
      </c>
      <c r="J8" s="1" t="s">
        <v>1</v>
      </c>
    </row>
    <row r="9" spans="2:10">
      <c r="B9" s="1" t="s">
        <v>5</v>
      </c>
      <c r="C9" s="1">
        <v>442</v>
      </c>
      <c r="D9" s="1">
        <v>1</v>
      </c>
      <c r="E9" s="1">
        <v>326</v>
      </c>
      <c r="F9" s="2">
        <v>3</v>
      </c>
      <c r="G9" s="1">
        <v>245</v>
      </c>
      <c r="H9" s="2">
        <v>18</v>
      </c>
      <c r="I9" s="1">
        <v>80</v>
      </c>
      <c r="J9" s="1">
        <v>1</v>
      </c>
    </row>
    <row r="10" spans="2:10">
      <c r="B10" s="1" t="s">
        <v>31</v>
      </c>
      <c r="C10" s="1">
        <v>35</v>
      </c>
      <c r="D10" s="1">
        <v>1</v>
      </c>
      <c r="E10" s="1">
        <v>151</v>
      </c>
      <c r="F10" s="2">
        <v>-1</v>
      </c>
      <c r="G10" s="1">
        <v>11</v>
      </c>
      <c r="H10" s="2">
        <v>-5</v>
      </c>
      <c r="I10" s="1">
        <v>0</v>
      </c>
      <c r="J10" s="1">
        <v>0</v>
      </c>
    </row>
    <row r="11" spans="2:10">
      <c r="B11" s="1" t="s">
        <v>8</v>
      </c>
      <c r="C11" s="1">
        <f t="shared" ref="C11:I11" si="1">C9+C10</f>
        <v>477</v>
      </c>
      <c r="D11" s="1">
        <f t="shared" si="1"/>
        <v>2</v>
      </c>
      <c r="E11" s="1">
        <f t="shared" si="1"/>
        <v>477</v>
      </c>
      <c r="F11" s="2">
        <f t="shared" si="1"/>
        <v>2</v>
      </c>
      <c r="G11" s="1">
        <f t="shared" si="1"/>
        <v>256</v>
      </c>
      <c r="H11" s="2">
        <f t="shared" si="1"/>
        <v>13</v>
      </c>
      <c r="I11" s="1">
        <f t="shared" si="1"/>
        <v>80</v>
      </c>
      <c r="J11" s="1"/>
    </row>
    <row r="14" spans="2:10">
      <c r="B14" s="1"/>
      <c r="C14" s="1" t="s">
        <v>40</v>
      </c>
      <c r="D14" s="1" t="s">
        <v>1</v>
      </c>
      <c r="E14" s="1" t="s">
        <v>11</v>
      </c>
      <c r="F14" s="2" t="s">
        <v>1</v>
      </c>
      <c r="G14" s="1" t="s">
        <v>97</v>
      </c>
      <c r="H14" s="2" t="s">
        <v>1</v>
      </c>
      <c r="I14" s="30" t="s">
        <v>6</v>
      </c>
      <c r="J14" s="33" t="s">
        <v>85</v>
      </c>
    </row>
    <row r="15" spans="2:10">
      <c r="B15" s="5" t="s">
        <v>8</v>
      </c>
      <c r="C15" s="5">
        <v>194</v>
      </c>
      <c r="D15" s="5">
        <v>8</v>
      </c>
      <c r="E15" s="5">
        <v>72</v>
      </c>
      <c r="F15" s="3">
        <v>0</v>
      </c>
      <c r="G15" s="1">
        <v>116</v>
      </c>
      <c r="H15" s="2">
        <v>3</v>
      </c>
      <c r="I15" s="16" t="s">
        <v>86</v>
      </c>
      <c r="J15" s="16">
        <v>442</v>
      </c>
    </row>
    <row r="16" spans="2:10">
      <c r="B16" s="1" t="s">
        <v>89</v>
      </c>
      <c r="C16" s="1">
        <v>144</v>
      </c>
      <c r="D16" s="1"/>
      <c r="E16" s="1">
        <v>69</v>
      </c>
      <c r="F16" s="2"/>
      <c r="G16" s="1">
        <v>116</v>
      </c>
      <c r="H16" s="2"/>
      <c r="I16" s="25" t="s">
        <v>87</v>
      </c>
      <c r="J16" s="25">
        <v>326</v>
      </c>
    </row>
    <row r="17" spans="2:10">
      <c r="I17" s="16" t="s">
        <v>108</v>
      </c>
      <c r="J17" s="16">
        <v>245</v>
      </c>
    </row>
    <row r="18" spans="2:10">
      <c r="B18" s="1"/>
      <c r="C18" s="1" t="s">
        <v>73</v>
      </c>
      <c r="D18" s="1" t="s">
        <v>1</v>
      </c>
      <c r="E18" t="s">
        <v>169</v>
      </c>
      <c r="I18" s="25" t="s">
        <v>10</v>
      </c>
      <c r="J18" s="25">
        <v>266</v>
      </c>
    </row>
    <row r="19" spans="2:10" ht="52.5" customHeight="1">
      <c r="B19" s="1" t="s">
        <v>74</v>
      </c>
      <c r="C19" s="1">
        <v>9</v>
      </c>
      <c r="D19" s="1">
        <v>0</v>
      </c>
      <c r="E19" s="34" t="s">
        <v>170</v>
      </c>
      <c r="I19" s="16" t="s">
        <v>105</v>
      </c>
      <c r="J19" s="16">
        <v>116</v>
      </c>
    </row>
    <row r="20" spans="2:10" ht="58.5" customHeight="1">
      <c r="B20" s="1" t="s">
        <v>75</v>
      </c>
      <c r="C20" s="1">
        <v>4</v>
      </c>
      <c r="D20" s="1">
        <v>0</v>
      </c>
      <c r="E20" s="34" t="s">
        <v>171</v>
      </c>
      <c r="I20" s="25" t="s">
        <v>88</v>
      </c>
      <c r="J20" s="25">
        <v>249</v>
      </c>
    </row>
    <row r="21" spans="2:10" ht="83.25" customHeight="1">
      <c r="B21" s="1" t="s">
        <v>76</v>
      </c>
      <c r="C21" s="1">
        <v>11</v>
      </c>
      <c r="D21" s="1">
        <v>0</v>
      </c>
      <c r="E21" s="34" t="s">
        <v>172</v>
      </c>
      <c r="I21" s="16" t="s">
        <v>93</v>
      </c>
      <c r="J21" s="16">
        <v>8</v>
      </c>
    </row>
    <row r="22" spans="2:10" ht="63" customHeight="1">
      <c r="B22" s="1" t="s">
        <v>77</v>
      </c>
      <c r="C22" s="1">
        <v>5</v>
      </c>
      <c r="D22" s="1">
        <v>0</v>
      </c>
      <c r="E22" s="34" t="s">
        <v>173</v>
      </c>
      <c r="I22" s="25" t="s">
        <v>90</v>
      </c>
      <c r="J22" s="25">
        <v>219</v>
      </c>
    </row>
    <row r="23" spans="2:10">
      <c r="I23" s="16" t="s">
        <v>91</v>
      </c>
      <c r="J23" s="16">
        <v>139</v>
      </c>
    </row>
    <row r="24" spans="2:10">
      <c r="B24" s="1"/>
      <c r="C24" s="1" t="s">
        <v>93</v>
      </c>
      <c r="D24" s="1" t="s">
        <v>1</v>
      </c>
      <c r="I24" s="25" t="s">
        <v>92</v>
      </c>
      <c r="J24" s="25">
        <v>1</v>
      </c>
    </row>
    <row r="25" spans="2:10">
      <c r="B25" s="1" t="s">
        <v>8</v>
      </c>
      <c r="C25" s="1">
        <v>8</v>
      </c>
      <c r="D25" s="1">
        <v>2</v>
      </c>
      <c r="I25" s="16" t="s">
        <v>141</v>
      </c>
      <c r="J25" s="16"/>
    </row>
    <row r="26" spans="2:10">
      <c r="I26" s="16" t="s">
        <v>142</v>
      </c>
      <c r="J26" s="16">
        <v>0</v>
      </c>
    </row>
    <row r="27" spans="2:10">
      <c r="B27" s="1"/>
      <c r="C27" s="1" t="s">
        <v>12</v>
      </c>
      <c r="D27" s="1" t="s">
        <v>1</v>
      </c>
      <c r="E27" s="1" t="s">
        <v>25</v>
      </c>
      <c r="F27" s="1" t="s">
        <v>1</v>
      </c>
      <c r="I27" s="16" t="s">
        <v>143</v>
      </c>
      <c r="J27" s="16">
        <v>10</v>
      </c>
    </row>
    <row r="28" spans="2:10">
      <c r="B28" s="1" t="s">
        <v>5</v>
      </c>
      <c r="C28" s="1">
        <v>47</v>
      </c>
      <c r="D28" s="1">
        <v>0</v>
      </c>
      <c r="E28" s="1">
        <v>45</v>
      </c>
      <c r="F28" s="1">
        <v>0</v>
      </c>
      <c r="I28" s="16" t="s">
        <v>144</v>
      </c>
      <c r="J28" s="16">
        <v>0</v>
      </c>
    </row>
    <row r="29" spans="2:10">
      <c r="B29" s="1" t="s">
        <v>7</v>
      </c>
      <c r="C29" s="1">
        <v>24</v>
      </c>
      <c r="D29" s="1">
        <v>1</v>
      </c>
      <c r="E29" s="1">
        <v>1</v>
      </c>
      <c r="F29" s="1">
        <v>0</v>
      </c>
      <c r="I29" s="16" t="s">
        <v>145</v>
      </c>
      <c r="J29" s="16">
        <v>1</v>
      </c>
    </row>
    <row r="30" spans="2:10">
      <c r="B30" s="1" t="s">
        <v>8</v>
      </c>
      <c r="C30" s="1">
        <f>C28+C29</f>
        <v>71</v>
      </c>
      <c r="D30" s="1">
        <v>0</v>
      </c>
      <c r="E30" s="1">
        <f>E28+E29</f>
        <v>46</v>
      </c>
      <c r="F30" s="1">
        <v>1</v>
      </c>
    </row>
    <row r="31" spans="2:10">
      <c r="I31" t="s">
        <v>185</v>
      </c>
    </row>
    <row r="32" spans="2:10">
      <c r="I32" s="30" t="s">
        <v>114</v>
      </c>
      <c r="J32" s="33" t="s">
        <v>85</v>
      </c>
    </row>
    <row r="33" spans="2:10">
      <c r="B33" s="1"/>
      <c r="C33" s="1" t="s">
        <v>38</v>
      </c>
      <c r="D33" s="1" t="s">
        <v>1</v>
      </c>
      <c r="E33" s="1" t="s">
        <v>39</v>
      </c>
      <c r="F33" s="1" t="s">
        <v>1</v>
      </c>
      <c r="I33" s="16" t="s">
        <v>186</v>
      </c>
      <c r="J33" s="16">
        <v>50.11</v>
      </c>
    </row>
    <row r="34" spans="2:10">
      <c r="B34" s="1" t="s">
        <v>5</v>
      </c>
      <c r="C34" s="1">
        <v>92</v>
      </c>
      <c r="D34" s="1">
        <v>3</v>
      </c>
      <c r="E34" s="1">
        <v>65</v>
      </c>
      <c r="F34" s="1">
        <v>2</v>
      </c>
      <c r="I34" s="16" t="s">
        <v>116</v>
      </c>
      <c r="J34" s="16">
        <v>12.82</v>
      </c>
    </row>
    <row r="35" spans="2:10">
      <c r="B35" s="1" t="s">
        <v>7</v>
      </c>
      <c r="C35" s="1">
        <v>45</v>
      </c>
      <c r="D35" s="1">
        <v>1</v>
      </c>
      <c r="E35" s="1">
        <v>22</v>
      </c>
      <c r="F35" s="1">
        <v>6</v>
      </c>
      <c r="I35" s="25" t="s">
        <v>187</v>
      </c>
      <c r="J35" s="25"/>
    </row>
    <row r="36" spans="2:10">
      <c r="B36" s="1" t="s">
        <v>8</v>
      </c>
      <c r="C36" s="1">
        <f>C34+C35</f>
        <v>137</v>
      </c>
      <c r="D36" s="1">
        <f>D34+D35</f>
        <v>4</v>
      </c>
      <c r="E36" s="1">
        <f>E34+E35</f>
        <v>87</v>
      </c>
      <c r="F36" s="1">
        <f>F34+F35</f>
        <v>8</v>
      </c>
      <c r="I36" s="25" t="s">
        <v>118</v>
      </c>
      <c r="J36" s="25">
        <v>368</v>
      </c>
    </row>
    <row r="37" spans="2:10">
      <c r="I37" s="25" t="s">
        <v>119</v>
      </c>
      <c r="J37" s="25">
        <v>97</v>
      </c>
    </row>
    <row r="38" spans="2:10">
      <c r="I38" s="16" t="s">
        <v>188</v>
      </c>
      <c r="J38" s="16"/>
    </row>
    <row r="39" spans="2:10">
      <c r="C39" s="1" t="s">
        <v>14</v>
      </c>
      <c r="D39" s="1"/>
      <c r="E39" s="1"/>
      <c r="I39" s="16" t="s">
        <v>121</v>
      </c>
      <c r="J39" s="16">
        <v>25</v>
      </c>
    </row>
    <row r="40" spans="2:10">
      <c r="C40" s="1"/>
      <c r="D40" s="1" t="s">
        <v>15</v>
      </c>
      <c r="E40" s="1" t="s">
        <v>1</v>
      </c>
      <c r="I40" s="16" t="s">
        <v>122</v>
      </c>
      <c r="J40" s="22">
        <v>2</v>
      </c>
    </row>
    <row r="41" spans="2:10">
      <c r="C41" s="1" t="s">
        <v>37</v>
      </c>
      <c r="D41" s="1">
        <v>194</v>
      </c>
      <c r="E41" s="1">
        <v>2</v>
      </c>
      <c r="I41" s="16" t="s">
        <v>123</v>
      </c>
      <c r="J41" s="16">
        <v>425</v>
      </c>
    </row>
    <row r="42" spans="2:10">
      <c r="C42" s="1" t="s">
        <v>26</v>
      </c>
      <c r="D42" s="1">
        <v>39</v>
      </c>
      <c r="E42" s="1">
        <v>0</v>
      </c>
      <c r="I42" s="16" t="s">
        <v>124</v>
      </c>
      <c r="J42" s="16">
        <v>3</v>
      </c>
    </row>
    <row r="43" spans="2:10">
      <c r="C43" s="1" t="s">
        <v>18</v>
      </c>
      <c r="D43" s="1">
        <v>19</v>
      </c>
      <c r="E43" s="1">
        <v>0</v>
      </c>
      <c r="I43" s="16" t="s">
        <v>125</v>
      </c>
      <c r="J43" s="16">
        <v>6</v>
      </c>
    </row>
    <row r="44" spans="2:10">
      <c r="C44" s="1" t="s">
        <v>19</v>
      </c>
      <c r="D44" s="1">
        <v>0</v>
      </c>
      <c r="E44" s="1">
        <v>0</v>
      </c>
      <c r="I44" s="25" t="s">
        <v>189</v>
      </c>
      <c r="J44" s="25"/>
    </row>
    <row r="45" spans="2:10">
      <c r="C45" s="1" t="s">
        <v>20</v>
      </c>
      <c r="D45" s="1">
        <v>365</v>
      </c>
      <c r="E45" s="1">
        <v>5</v>
      </c>
      <c r="I45" s="25" t="s">
        <v>127</v>
      </c>
      <c r="J45" s="25">
        <v>6</v>
      </c>
    </row>
    <row r="46" spans="2:10">
      <c r="C46" s="1" t="s">
        <v>95</v>
      </c>
      <c r="D46" s="1">
        <v>3</v>
      </c>
      <c r="E46" s="1">
        <v>0</v>
      </c>
      <c r="I46" s="25" t="s">
        <v>128</v>
      </c>
      <c r="J46" s="25">
        <v>443</v>
      </c>
    </row>
    <row r="47" spans="2:10">
      <c r="C47" s="1" t="s">
        <v>22</v>
      </c>
      <c r="D47" s="1">
        <v>1</v>
      </c>
      <c r="E47" s="1">
        <v>0</v>
      </c>
      <c r="I47" s="25" t="s">
        <v>129</v>
      </c>
      <c r="J47" s="25">
        <v>14</v>
      </c>
    </row>
    <row r="48" spans="2:10">
      <c r="C48" s="1" t="s">
        <v>59</v>
      </c>
      <c r="D48" s="1">
        <v>10</v>
      </c>
      <c r="E48" s="1">
        <v>0</v>
      </c>
      <c r="I48" s="16" t="s">
        <v>181</v>
      </c>
      <c r="J48" s="16"/>
    </row>
    <row r="49" spans="2:10">
      <c r="C49" s="1" t="s">
        <v>24</v>
      </c>
      <c r="D49" s="1">
        <v>1</v>
      </c>
      <c r="E49" s="1">
        <v>0</v>
      </c>
      <c r="I49" s="16" t="s">
        <v>131</v>
      </c>
      <c r="J49" s="16">
        <v>418</v>
      </c>
    </row>
    <row r="50" spans="2:10">
      <c r="C50" s="1" t="s">
        <v>69</v>
      </c>
      <c r="D50" s="1">
        <v>9</v>
      </c>
      <c r="E50" s="1">
        <v>0</v>
      </c>
      <c r="I50" s="16" t="s">
        <v>132</v>
      </c>
      <c r="J50" s="16">
        <v>11</v>
      </c>
    </row>
    <row r="51" spans="2:10">
      <c r="C51" s="1" t="s">
        <v>113</v>
      </c>
      <c r="D51" s="1">
        <v>2</v>
      </c>
      <c r="E51" s="1">
        <v>0</v>
      </c>
      <c r="I51" s="25" t="s">
        <v>182</v>
      </c>
      <c r="J51" s="25"/>
    </row>
    <row r="52" spans="2:10">
      <c r="C52" s="1" t="s">
        <v>151</v>
      </c>
      <c r="D52" s="1">
        <v>8</v>
      </c>
      <c r="E52" s="1">
        <v>0</v>
      </c>
      <c r="I52" s="25" t="s">
        <v>134</v>
      </c>
      <c r="J52" s="25">
        <v>7</v>
      </c>
    </row>
    <row r="53" spans="2:10">
      <c r="C53" s="1" t="s">
        <v>8</v>
      </c>
      <c r="D53" s="1">
        <f>D41+D42+D43+D44+D45+D46+D47+D48+D49+D50+D51+D52</f>
        <v>651</v>
      </c>
      <c r="E53" s="1">
        <f>E41+E42+E43+E44+E45+E46+E47+E48+E49+E50+E51+E52</f>
        <v>7</v>
      </c>
      <c r="I53" s="25" t="s">
        <v>135</v>
      </c>
      <c r="J53" s="25">
        <v>4</v>
      </c>
    </row>
    <row r="54" spans="2:10">
      <c r="I54" s="25" t="s">
        <v>136</v>
      </c>
      <c r="J54" s="25">
        <v>60</v>
      </c>
    </row>
    <row r="55" spans="2:10">
      <c r="I55" s="25" t="s">
        <v>137</v>
      </c>
      <c r="J55" s="25">
        <v>188</v>
      </c>
    </row>
    <row r="56" spans="2:10">
      <c r="B56" s="9" t="s">
        <v>70</v>
      </c>
      <c r="C56" s="9" t="s">
        <v>32</v>
      </c>
      <c r="D56" s="9" t="s">
        <v>33</v>
      </c>
      <c r="I56" s="25" t="s">
        <v>138</v>
      </c>
      <c r="J56" s="25">
        <v>49</v>
      </c>
    </row>
    <row r="57" spans="2:10">
      <c r="B57" s="13">
        <v>42737</v>
      </c>
      <c r="C57">
        <v>1</v>
      </c>
      <c r="D57">
        <v>1</v>
      </c>
      <c r="I57" s="25" t="s">
        <v>139</v>
      </c>
      <c r="J57" s="25">
        <v>25</v>
      </c>
    </row>
    <row r="58" spans="2:10">
      <c r="B58" s="13">
        <v>42744</v>
      </c>
      <c r="C58">
        <v>2</v>
      </c>
      <c r="D58">
        <v>9</v>
      </c>
      <c r="I58" s="25" t="s">
        <v>140</v>
      </c>
      <c r="J58" s="25">
        <v>8</v>
      </c>
    </row>
    <row r="59" spans="2:10">
      <c r="B59" s="13">
        <v>42751</v>
      </c>
      <c r="C59">
        <v>3</v>
      </c>
      <c r="D59">
        <v>10</v>
      </c>
    </row>
    <row r="60" spans="2:10">
      <c r="B60" s="13">
        <v>42758</v>
      </c>
      <c r="C60">
        <v>4</v>
      </c>
      <c r="D60">
        <v>11</v>
      </c>
    </row>
    <row r="61" spans="2:10">
      <c r="B61" s="13">
        <v>42765</v>
      </c>
      <c r="C61">
        <v>5</v>
      </c>
      <c r="D61">
        <v>12</v>
      </c>
    </row>
    <row r="62" spans="2:10">
      <c r="B62" s="13">
        <v>42772</v>
      </c>
      <c r="C62">
        <v>6</v>
      </c>
      <c r="D62">
        <v>13</v>
      </c>
    </row>
    <row r="63" spans="2:10">
      <c r="B63" s="13">
        <v>42779</v>
      </c>
      <c r="C63">
        <v>7</v>
      </c>
      <c r="D63">
        <v>7</v>
      </c>
    </row>
    <row r="64" spans="2:10">
      <c r="B64" s="13">
        <v>42786</v>
      </c>
      <c r="C64">
        <v>8</v>
      </c>
      <c r="D64">
        <v>7</v>
      </c>
    </row>
    <row r="65" spans="2:5">
      <c r="B65" s="13">
        <v>42793</v>
      </c>
      <c r="C65">
        <v>9</v>
      </c>
      <c r="D65">
        <v>14</v>
      </c>
    </row>
    <row r="66" spans="2:5">
      <c r="B66" s="13">
        <v>42800</v>
      </c>
      <c r="C66">
        <v>10</v>
      </c>
      <c r="D66">
        <v>16</v>
      </c>
    </row>
    <row r="67" spans="2:5">
      <c r="B67" s="13">
        <v>42807</v>
      </c>
      <c r="C67">
        <v>11</v>
      </c>
      <c r="D67">
        <v>14</v>
      </c>
    </row>
    <row r="68" spans="2:5">
      <c r="B68" s="13">
        <v>42814</v>
      </c>
      <c r="C68">
        <v>12</v>
      </c>
      <c r="D68">
        <v>14</v>
      </c>
    </row>
    <row r="69" spans="2:5">
      <c r="B69" s="13">
        <v>42821</v>
      </c>
      <c r="C69">
        <v>13</v>
      </c>
      <c r="D69">
        <v>14</v>
      </c>
    </row>
    <row r="70" spans="2:5">
      <c r="B70" s="13">
        <v>42828</v>
      </c>
      <c r="C70">
        <v>14</v>
      </c>
      <c r="D70">
        <v>9</v>
      </c>
      <c r="E70" t="s">
        <v>47</v>
      </c>
    </row>
    <row r="71" spans="2:5">
      <c r="B71" s="13">
        <v>42835</v>
      </c>
      <c r="C71">
        <v>15</v>
      </c>
      <c r="D71">
        <v>12</v>
      </c>
    </row>
    <row r="72" spans="2:5">
      <c r="B72" s="13">
        <v>42842</v>
      </c>
      <c r="C72">
        <v>16</v>
      </c>
      <c r="D72">
        <v>18</v>
      </c>
    </row>
    <row r="73" spans="2:5">
      <c r="B73" s="13">
        <v>42849</v>
      </c>
      <c r="C73">
        <v>17</v>
      </c>
      <c r="D73">
        <v>4</v>
      </c>
      <c r="E73" t="s">
        <v>48</v>
      </c>
    </row>
    <row r="74" spans="2:5">
      <c r="B74" s="13">
        <v>42856</v>
      </c>
      <c r="C74">
        <v>18</v>
      </c>
      <c r="D74">
        <v>10</v>
      </c>
    </row>
    <row r="75" spans="2:5">
      <c r="B75" s="13">
        <v>42863</v>
      </c>
      <c r="C75">
        <v>19</v>
      </c>
      <c r="D75">
        <v>18</v>
      </c>
    </row>
    <row r="76" spans="2:5">
      <c r="B76" s="13">
        <v>42870</v>
      </c>
      <c r="C76">
        <v>20</v>
      </c>
      <c r="D76">
        <v>15</v>
      </c>
    </row>
    <row r="77" spans="2:5">
      <c r="B77" s="13">
        <v>42877</v>
      </c>
      <c r="C77">
        <v>21</v>
      </c>
      <c r="D77">
        <v>6</v>
      </c>
      <c r="E77" t="s">
        <v>49</v>
      </c>
    </row>
    <row r="78" spans="2:5">
      <c r="B78" s="13">
        <v>42884</v>
      </c>
      <c r="C78">
        <v>22</v>
      </c>
      <c r="D78">
        <v>5</v>
      </c>
      <c r="E78" t="s">
        <v>50</v>
      </c>
    </row>
    <row r="79" spans="2:5">
      <c r="B79" s="13">
        <v>42891</v>
      </c>
      <c r="C79">
        <v>23</v>
      </c>
      <c r="D79">
        <v>15</v>
      </c>
    </row>
    <row r="80" spans="2:5">
      <c r="B80" s="13">
        <v>42898</v>
      </c>
      <c r="C80">
        <v>24</v>
      </c>
      <c r="D80">
        <v>15</v>
      </c>
    </row>
    <row r="81" spans="2:5">
      <c r="B81" s="13">
        <v>42905</v>
      </c>
      <c r="C81">
        <v>25</v>
      </c>
      <c r="D81">
        <v>9</v>
      </c>
    </row>
    <row r="82" spans="2:5">
      <c r="B82" s="13">
        <v>42912</v>
      </c>
      <c r="C82">
        <v>26</v>
      </c>
      <c r="D82">
        <v>13</v>
      </c>
    </row>
    <row r="83" spans="2:5">
      <c r="B83" s="13">
        <v>42919</v>
      </c>
      <c r="C83">
        <v>27</v>
      </c>
      <c r="D83">
        <v>4</v>
      </c>
    </row>
    <row r="84" spans="2:5">
      <c r="B84" s="13">
        <v>42926</v>
      </c>
      <c r="C84">
        <v>28</v>
      </c>
      <c r="D84">
        <v>13</v>
      </c>
    </row>
    <row r="85" spans="2:5">
      <c r="B85" s="13">
        <v>42933</v>
      </c>
      <c r="C85">
        <v>29</v>
      </c>
      <c r="D85">
        <v>6</v>
      </c>
    </row>
    <row r="86" spans="2:5">
      <c r="B86" s="13">
        <v>42940</v>
      </c>
      <c r="C86">
        <v>30</v>
      </c>
      <c r="D86">
        <v>8</v>
      </c>
    </row>
    <row r="87" spans="2:5">
      <c r="B87" s="13">
        <v>42947</v>
      </c>
      <c r="C87">
        <v>31</v>
      </c>
      <c r="D87">
        <v>5</v>
      </c>
    </row>
    <row r="88" spans="2:5">
      <c r="B88" s="13">
        <v>42954</v>
      </c>
      <c r="C88">
        <v>32</v>
      </c>
      <c r="D88">
        <v>13</v>
      </c>
    </row>
    <row r="89" spans="2:5">
      <c r="B89" s="13">
        <v>42961</v>
      </c>
      <c r="C89">
        <v>33</v>
      </c>
      <c r="D89">
        <v>19</v>
      </c>
    </row>
    <row r="90" spans="2:5">
      <c r="B90" s="13">
        <v>42968</v>
      </c>
      <c r="C90">
        <v>34</v>
      </c>
      <c r="D90">
        <v>26</v>
      </c>
    </row>
    <row r="91" spans="2:5">
      <c r="B91" s="13">
        <v>42975</v>
      </c>
      <c r="C91">
        <v>35</v>
      </c>
      <c r="D91">
        <v>10</v>
      </c>
    </row>
    <row r="92" spans="2:5">
      <c r="B92" s="13">
        <v>42982</v>
      </c>
      <c r="C92">
        <v>36</v>
      </c>
      <c r="D92">
        <v>8</v>
      </c>
      <c r="E92" t="s">
        <v>79</v>
      </c>
    </row>
    <row r="93" spans="2:5">
      <c r="B93" s="13">
        <v>42989</v>
      </c>
      <c r="C93">
        <v>37</v>
      </c>
      <c r="D93">
        <v>5</v>
      </c>
      <c r="E93" t="s">
        <v>80</v>
      </c>
    </row>
    <row r="94" spans="2:5">
      <c r="B94" s="13">
        <v>42996</v>
      </c>
      <c r="C94">
        <v>38</v>
      </c>
      <c r="D94">
        <v>23</v>
      </c>
      <c r="E94" t="s">
        <v>83</v>
      </c>
    </row>
    <row r="95" spans="2:5">
      <c r="B95" s="13">
        <v>43003</v>
      </c>
      <c r="C95">
        <v>39</v>
      </c>
      <c r="D95">
        <v>22</v>
      </c>
      <c r="E95" t="s">
        <v>84</v>
      </c>
    </row>
    <row r="96" spans="2:5">
      <c r="B96" s="13">
        <v>43010</v>
      </c>
      <c r="C96">
        <v>40</v>
      </c>
      <c r="D96">
        <v>18</v>
      </c>
    </row>
    <row r="97" spans="2:5">
      <c r="B97" s="13">
        <v>43017</v>
      </c>
      <c r="C97">
        <v>41</v>
      </c>
      <c r="D97">
        <v>7</v>
      </c>
    </row>
    <row r="98" spans="2:5">
      <c r="B98" s="13">
        <v>43024</v>
      </c>
      <c r="C98">
        <v>42</v>
      </c>
      <c r="D98">
        <v>11</v>
      </c>
    </row>
    <row r="99" spans="2:5">
      <c r="B99" s="13">
        <v>43031</v>
      </c>
      <c r="C99">
        <v>43</v>
      </c>
      <c r="D99">
        <v>4</v>
      </c>
    </row>
    <row r="100" spans="2:5">
      <c r="B100" s="13">
        <v>43038</v>
      </c>
      <c r="C100">
        <v>44</v>
      </c>
      <c r="D100">
        <v>5</v>
      </c>
    </row>
    <row r="101" spans="2:5">
      <c r="B101" s="13">
        <v>43045</v>
      </c>
      <c r="C101">
        <v>45</v>
      </c>
      <c r="D101">
        <v>8</v>
      </c>
      <c r="E101" t="s">
        <v>98</v>
      </c>
    </row>
    <row r="102" spans="2:5">
      <c r="B102" s="13">
        <v>43052</v>
      </c>
      <c r="C102">
        <v>46</v>
      </c>
      <c r="D102">
        <v>7</v>
      </c>
    </row>
    <row r="103" spans="2:5">
      <c r="B103" s="13">
        <v>43059</v>
      </c>
      <c r="C103">
        <v>47</v>
      </c>
      <c r="D103">
        <v>10</v>
      </c>
      <c r="E103" t="s">
        <v>99</v>
      </c>
    </row>
    <row r="104" spans="2:5">
      <c r="B104" s="13">
        <v>43066</v>
      </c>
      <c r="C104">
        <v>48</v>
      </c>
      <c r="D104">
        <v>4</v>
      </c>
    </row>
    <row r="105" spans="2:5">
      <c r="B105" s="13">
        <v>43073</v>
      </c>
      <c r="C105">
        <v>49</v>
      </c>
      <c r="D105">
        <v>6</v>
      </c>
    </row>
    <row r="106" spans="2:5">
      <c r="B106" s="13">
        <v>43080</v>
      </c>
      <c r="C106">
        <v>50</v>
      </c>
      <c r="D106">
        <v>5</v>
      </c>
    </row>
    <row r="107" spans="2:5">
      <c r="B107" s="13">
        <v>43087</v>
      </c>
      <c r="C107">
        <v>51</v>
      </c>
      <c r="D107">
        <v>3</v>
      </c>
      <c r="E107" t="s">
        <v>50</v>
      </c>
    </row>
    <row r="108" spans="2:5">
      <c r="B108" s="13">
        <v>43101</v>
      </c>
      <c r="C108">
        <v>52</v>
      </c>
      <c r="D108">
        <v>5</v>
      </c>
      <c r="E108" t="s">
        <v>50</v>
      </c>
    </row>
    <row r="109" spans="2:5">
      <c r="B109" s="13">
        <v>43108</v>
      </c>
      <c r="C109">
        <v>53</v>
      </c>
      <c r="D109">
        <v>13</v>
      </c>
    </row>
    <row r="110" spans="2:5">
      <c r="B110" s="13">
        <v>43115</v>
      </c>
      <c r="C110">
        <v>54</v>
      </c>
      <c r="D110">
        <v>2</v>
      </c>
      <c r="E110" t="s">
        <v>107</v>
      </c>
    </row>
    <row r="111" spans="2:5">
      <c r="B111" s="13">
        <v>43122</v>
      </c>
      <c r="C111">
        <v>55</v>
      </c>
      <c r="D111">
        <v>7</v>
      </c>
    </row>
    <row r="112" spans="2:5">
      <c r="B112" s="13">
        <v>43129</v>
      </c>
      <c r="C112">
        <v>56</v>
      </c>
      <c r="D112">
        <v>8</v>
      </c>
    </row>
    <row r="113" spans="2:5">
      <c r="B113" s="13">
        <v>43136</v>
      </c>
      <c r="C113">
        <v>57</v>
      </c>
      <c r="D113">
        <v>5</v>
      </c>
      <c r="E113" t="s">
        <v>110</v>
      </c>
    </row>
    <row r="114" spans="2:5">
      <c r="B114" s="13">
        <v>43143</v>
      </c>
      <c r="C114">
        <v>58</v>
      </c>
      <c r="D114">
        <v>7</v>
      </c>
    </row>
    <row r="115" spans="2:5">
      <c r="B115" s="13">
        <v>43150</v>
      </c>
      <c r="C115">
        <v>59</v>
      </c>
      <c r="D115">
        <v>3</v>
      </c>
      <c r="E115" t="s">
        <v>112</v>
      </c>
    </row>
    <row r="116" spans="2:5">
      <c r="B116" s="13">
        <v>43157</v>
      </c>
      <c r="C116">
        <v>60</v>
      </c>
      <c r="D116">
        <v>5</v>
      </c>
    </row>
    <row r="117" spans="2:5">
      <c r="B117" s="13">
        <v>43164</v>
      </c>
      <c r="C117">
        <v>61</v>
      </c>
      <c r="D117">
        <v>3</v>
      </c>
      <c r="E117" t="s">
        <v>50</v>
      </c>
    </row>
    <row r="118" spans="2:5">
      <c r="B118" s="13">
        <v>43171</v>
      </c>
      <c r="C118">
        <v>62</v>
      </c>
      <c r="D118">
        <v>6</v>
      </c>
    </row>
    <row r="119" spans="2:5">
      <c r="B119" s="13">
        <v>43178</v>
      </c>
      <c r="C119">
        <v>63</v>
      </c>
      <c r="D119">
        <v>9</v>
      </c>
    </row>
    <row r="120" spans="2:5">
      <c r="B120" s="13">
        <v>43185</v>
      </c>
      <c r="C120">
        <v>64</v>
      </c>
      <c r="D120">
        <v>2</v>
      </c>
    </row>
    <row r="121" spans="2:5">
      <c r="B121" s="13">
        <v>43192</v>
      </c>
      <c r="C121">
        <v>65</v>
      </c>
      <c r="D121">
        <v>8</v>
      </c>
    </row>
    <row r="122" spans="2:5">
      <c r="B122" s="13">
        <v>43199</v>
      </c>
      <c r="C122">
        <v>66</v>
      </c>
      <c r="D122">
        <v>5</v>
      </c>
    </row>
    <row r="123" spans="2:5">
      <c r="B123" s="13">
        <v>43206</v>
      </c>
      <c r="C123">
        <v>67</v>
      </c>
      <c r="D123">
        <v>2</v>
      </c>
      <c r="E123" t="s">
        <v>154</v>
      </c>
    </row>
    <row r="124" spans="2:5">
      <c r="B124" s="13">
        <v>43213</v>
      </c>
      <c r="C124">
        <v>68</v>
      </c>
      <c r="D124">
        <v>5</v>
      </c>
    </row>
    <row r="125" spans="2:5">
      <c r="B125" s="13">
        <v>43220</v>
      </c>
      <c r="C125">
        <v>69</v>
      </c>
      <c r="D125">
        <v>2</v>
      </c>
      <c r="E125" t="s">
        <v>163</v>
      </c>
    </row>
    <row r="126" spans="2:5">
      <c r="B126" s="13">
        <v>43227</v>
      </c>
      <c r="C126">
        <v>70</v>
      </c>
      <c r="D126">
        <v>4</v>
      </c>
    </row>
    <row r="127" spans="2:5">
      <c r="B127" s="13">
        <v>43234</v>
      </c>
      <c r="C127">
        <v>71</v>
      </c>
      <c r="D127">
        <v>6</v>
      </c>
    </row>
    <row r="128" spans="2:5">
      <c r="B128" s="13">
        <v>43241</v>
      </c>
      <c r="C128">
        <v>72</v>
      </c>
      <c r="D128">
        <v>8</v>
      </c>
    </row>
    <row r="129" spans="2:5">
      <c r="B129" s="13">
        <v>43248</v>
      </c>
      <c r="C129">
        <v>73</v>
      </c>
      <c r="D129">
        <v>3</v>
      </c>
      <c r="E129" t="s">
        <v>166</v>
      </c>
    </row>
    <row r="130" spans="2:5">
      <c r="B130" s="13">
        <v>43255</v>
      </c>
      <c r="C130">
        <v>74</v>
      </c>
      <c r="D130">
        <v>5</v>
      </c>
      <c r="E130" t="s">
        <v>168</v>
      </c>
    </row>
    <row r="131" spans="2:5">
      <c r="B131" s="13">
        <v>43262</v>
      </c>
      <c r="C131">
        <v>75</v>
      </c>
      <c r="D131">
        <v>3</v>
      </c>
      <c r="E131" t="s">
        <v>174</v>
      </c>
    </row>
    <row r="132" spans="2:5">
      <c r="B132" s="13">
        <v>43269</v>
      </c>
      <c r="C132">
        <v>76</v>
      </c>
      <c r="D132">
        <v>11</v>
      </c>
    </row>
    <row r="133" spans="2:5">
      <c r="B133" s="13">
        <v>43276</v>
      </c>
      <c r="C133">
        <v>77</v>
      </c>
      <c r="D133">
        <v>3</v>
      </c>
    </row>
    <row r="134" spans="2:5">
      <c r="B134" s="13">
        <v>43283</v>
      </c>
      <c r="C134">
        <v>78</v>
      </c>
      <c r="D134">
        <v>2</v>
      </c>
      <c r="E134" t="s">
        <v>50</v>
      </c>
    </row>
    <row r="135" spans="2:5">
      <c r="B135" s="13">
        <v>43290</v>
      </c>
      <c r="C135">
        <v>79</v>
      </c>
      <c r="D135">
        <v>4</v>
      </c>
    </row>
    <row r="136" spans="2:5">
      <c r="B136" s="13">
        <v>43297</v>
      </c>
      <c r="C136">
        <v>80</v>
      </c>
      <c r="D136">
        <v>6</v>
      </c>
    </row>
    <row r="137" spans="2:5">
      <c r="B137" s="13">
        <v>43304</v>
      </c>
      <c r="C137">
        <v>81</v>
      </c>
      <c r="D137">
        <v>7</v>
      </c>
    </row>
    <row r="138" spans="2:5">
      <c r="B138" s="13">
        <v>43311</v>
      </c>
      <c r="C138">
        <v>82</v>
      </c>
      <c r="D138">
        <v>2</v>
      </c>
    </row>
    <row r="139" spans="2:5">
      <c r="B139" s="13">
        <v>43318</v>
      </c>
      <c r="C139">
        <v>83</v>
      </c>
      <c r="D139">
        <v>4</v>
      </c>
      <c r="E139" t="s">
        <v>190</v>
      </c>
    </row>
    <row r="140" spans="2:5">
      <c r="B140" s="13">
        <v>43325</v>
      </c>
      <c r="C140">
        <v>84</v>
      </c>
      <c r="D140">
        <v>2</v>
      </c>
    </row>
    <row r="141" spans="2:5">
      <c r="B141" s="13">
        <v>43332</v>
      </c>
      <c r="C141">
        <v>85</v>
      </c>
      <c r="D141">
        <v>7</v>
      </c>
    </row>
    <row r="143" spans="2:5">
      <c r="B143" s="9" t="s">
        <v>70</v>
      </c>
      <c r="C143" s="9" t="s">
        <v>32</v>
      </c>
      <c r="D143" s="9" t="s">
        <v>33</v>
      </c>
    </row>
    <row r="144" spans="2:5">
      <c r="B144" s="13">
        <v>42737</v>
      </c>
      <c r="C144">
        <v>1</v>
      </c>
      <c r="D144">
        <v>1</v>
      </c>
    </row>
    <row r="145" spans="2:4">
      <c r="B145" s="13">
        <v>42744</v>
      </c>
      <c r="C145">
        <v>2</v>
      </c>
      <c r="D145">
        <v>10</v>
      </c>
    </row>
    <row r="146" spans="2:4">
      <c r="B146" s="13">
        <v>42751</v>
      </c>
      <c r="C146">
        <v>3</v>
      </c>
      <c r="D146">
        <v>20</v>
      </c>
    </row>
    <row r="147" spans="2:4">
      <c r="B147" s="13">
        <v>42758</v>
      </c>
      <c r="C147">
        <v>4</v>
      </c>
      <c r="D147">
        <v>31</v>
      </c>
    </row>
    <row r="148" spans="2:4">
      <c r="B148" s="13">
        <v>42765</v>
      </c>
      <c r="C148">
        <v>5</v>
      </c>
      <c r="D148">
        <v>43</v>
      </c>
    </row>
    <row r="149" spans="2:4">
      <c r="B149" s="13">
        <v>42772</v>
      </c>
      <c r="C149">
        <v>6</v>
      </c>
      <c r="D149">
        <v>56</v>
      </c>
    </row>
    <row r="150" spans="2:4">
      <c r="B150" s="13">
        <v>42779</v>
      </c>
      <c r="C150">
        <v>7</v>
      </c>
      <c r="D150">
        <v>63</v>
      </c>
    </row>
    <row r="151" spans="2:4">
      <c r="B151" s="13">
        <v>42786</v>
      </c>
      <c r="C151">
        <v>8</v>
      </c>
      <c r="D151">
        <v>70</v>
      </c>
    </row>
    <row r="152" spans="2:4">
      <c r="B152" s="13">
        <v>42793</v>
      </c>
      <c r="C152">
        <v>9</v>
      </c>
      <c r="D152">
        <v>84</v>
      </c>
    </row>
    <row r="153" spans="2:4">
      <c r="B153" s="13">
        <v>42800</v>
      </c>
      <c r="C153">
        <v>10</v>
      </c>
      <c r="D153">
        <v>100</v>
      </c>
    </row>
    <row r="154" spans="2:4">
      <c r="B154" s="13">
        <v>42807</v>
      </c>
      <c r="C154">
        <v>11</v>
      </c>
      <c r="D154">
        <v>114</v>
      </c>
    </row>
    <row r="155" spans="2:4">
      <c r="B155" s="13">
        <v>42814</v>
      </c>
      <c r="C155">
        <v>12</v>
      </c>
      <c r="D155">
        <v>131</v>
      </c>
    </row>
    <row r="156" spans="2:4">
      <c r="B156" s="13">
        <v>42821</v>
      </c>
      <c r="C156">
        <v>13</v>
      </c>
      <c r="D156">
        <v>145</v>
      </c>
    </row>
    <row r="157" spans="2:4">
      <c r="B157" s="13">
        <v>42828</v>
      </c>
      <c r="C157">
        <v>14</v>
      </c>
      <c r="D157">
        <v>154</v>
      </c>
    </row>
    <row r="158" spans="2:4">
      <c r="B158" s="13">
        <v>42835</v>
      </c>
      <c r="C158">
        <v>15</v>
      </c>
      <c r="D158">
        <v>166</v>
      </c>
    </row>
    <row r="159" spans="2:4">
      <c r="B159" s="13">
        <v>42842</v>
      </c>
      <c r="C159">
        <v>16</v>
      </c>
      <c r="D159">
        <v>185</v>
      </c>
    </row>
    <row r="160" spans="2:4">
      <c r="B160" s="13">
        <v>42849</v>
      </c>
      <c r="C160">
        <v>17</v>
      </c>
      <c r="D160">
        <v>189</v>
      </c>
    </row>
    <row r="161" spans="2:4">
      <c r="B161" s="13">
        <v>42856</v>
      </c>
      <c r="C161">
        <v>18</v>
      </c>
      <c r="D161">
        <v>199</v>
      </c>
    </row>
    <row r="162" spans="2:4">
      <c r="B162" s="13">
        <v>42863</v>
      </c>
      <c r="C162">
        <v>19</v>
      </c>
      <c r="D162">
        <v>217</v>
      </c>
    </row>
    <row r="163" spans="2:4">
      <c r="B163" s="13">
        <v>42870</v>
      </c>
      <c r="C163">
        <v>20</v>
      </c>
      <c r="D163">
        <v>233</v>
      </c>
    </row>
    <row r="164" spans="2:4">
      <c r="B164" s="13">
        <v>42877</v>
      </c>
      <c r="C164">
        <v>21</v>
      </c>
      <c r="D164">
        <v>239</v>
      </c>
    </row>
    <row r="165" spans="2:4">
      <c r="B165" s="13">
        <v>42884</v>
      </c>
      <c r="C165">
        <v>22</v>
      </c>
      <c r="D165">
        <v>244</v>
      </c>
    </row>
    <row r="166" spans="2:4">
      <c r="B166" s="13">
        <v>42891</v>
      </c>
      <c r="C166">
        <v>23</v>
      </c>
      <c r="D166">
        <v>260</v>
      </c>
    </row>
    <row r="167" spans="2:4">
      <c r="B167" s="13">
        <v>42898</v>
      </c>
      <c r="C167">
        <v>24</v>
      </c>
      <c r="D167">
        <v>276</v>
      </c>
    </row>
    <row r="168" spans="2:4">
      <c r="B168" s="13">
        <v>42905</v>
      </c>
      <c r="C168">
        <v>25</v>
      </c>
      <c r="D168">
        <v>286</v>
      </c>
    </row>
    <row r="169" spans="2:4">
      <c r="B169" s="13">
        <v>42912</v>
      </c>
      <c r="C169">
        <v>26</v>
      </c>
      <c r="D169">
        <v>299</v>
      </c>
    </row>
    <row r="170" spans="2:4">
      <c r="B170" s="13">
        <v>42919</v>
      </c>
      <c r="C170">
        <v>27</v>
      </c>
      <c r="D170">
        <v>303</v>
      </c>
    </row>
    <row r="171" spans="2:4">
      <c r="B171" s="13">
        <v>42926</v>
      </c>
      <c r="C171">
        <v>28</v>
      </c>
      <c r="D171">
        <v>316</v>
      </c>
    </row>
    <row r="172" spans="2:4">
      <c r="B172" s="13">
        <v>42933</v>
      </c>
      <c r="C172">
        <v>29</v>
      </c>
      <c r="D172">
        <v>322</v>
      </c>
    </row>
    <row r="173" spans="2:4">
      <c r="B173" s="13">
        <v>42940</v>
      </c>
      <c r="C173">
        <v>30</v>
      </c>
      <c r="D173">
        <v>330</v>
      </c>
    </row>
    <row r="174" spans="2:4">
      <c r="B174" s="13">
        <v>42947</v>
      </c>
      <c r="C174">
        <v>31</v>
      </c>
      <c r="D174">
        <v>335</v>
      </c>
    </row>
    <row r="175" spans="2:4">
      <c r="B175" s="13">
        <v>42954</v>
      </c>
      <c r="C175">
        <v>32</v>
      </c>
      <c r="D175">
        <v>348</v>
      </c>
    </row>
    <row r="176" spans="2:4">
      <c r="B176" s="13">
        <v>42961</v>
      </c>
      <c r="C176">
        <v>33</v>
      </c>
      <c r="D176">
        <v>367</v>
      </c>
    </row>
    <row r="177" spans="2:4">
      <c r="B177" s="13">
        <v>42968</v>
      </c>
      <c r="C177">
        <v>34</v>
      </c>
      <c r="D177">
        <v>392</v>
      </c>
    </row>
    <row r="178" spans="2:4">
      <c r="B178" s="13">
        <v>42975</v>
      </c>
      <c r="C178">
        <v>35</v>
      </c>
      <c r="D178">
        <v>402</v>
      </c>
    </row>
    <row r="179" spans="2:4">
      <c r="B179" s="13">
        <v>42982</v>
      </c>
      <c r="C179">
        <v>36</v>
      </c>
      <c r="D179">
        <v>410</v>
      </c>
    </row>
    <row r="180" spans="2:4">
      <c r="B180" s="13">
        <v>42989</v>
      </c>
      <c r="C180">
        <v>37</v>
      </c>
      <c r="D180">
        <v>415</v>
      </c>
    </row>
    <row r="181" spans="2:4">
      <c r="B181" s="13">
        <v>42996</v>
      </c>
      <c r="C181">
        <v>38</v>
      </c>
      <c r="D181">
        <v>438</v>
      </c>
    </row>
    <row r="182" spans="2:4">
      <c r="B182" s="13">
        <v>43003</v>
      </c>
      <c r="C182">
        <v>39</v>
      </c>
      <c r="D182">
        <v>460</v>
      </c>
    </row>
    <row r="183" spans="2:4">
      <c r="B183" s="13">
        <v>43010</v>
      </c>
      <c r="C183">
        <v>40</v>
      </c>
      <c r="D183">
        <v>478</v>
      </c>
    </row>
    <row r="184" spans="2:4">
      <c r="B184" s="13">
        <v>43017</v>
      </c>
      <c r="C184">
        <v>41</v>
      </c>
      <c r="D184">
        <v>486</v>
      </c>
    </row>
    <row r="185" spans="2:4">
      <c r="B185" s="13">
        <v>43024</v>
      </c>
      <c r="C185">
        <v>42</v>
      </c>
      <c r="D185">
        <v>497</v>
      </c>
    </row>
    <row r="186" spans="2:4">
      <c r="B186" s="13">
        <v>43031</v>
      </c>
      <c r="C186">
        <v>43</v>
      </c>
      <c r="D186">
        <v>501</v>
      </c>
    </row>
    <row r="187" spans="2:4">
      <c r="B187" s="13">
        <v>43038</v>
      </c>
      <c r="C187">
        <v>44</v>
      </c>
      <c r="D187">
        <v>506</v>
      </c>
    </row>
    <row r="188" spans="2:4">
      <c r="B188" s="13">
        <v>43045</v>
      </c>
      <c r="C188">
        <v>45</v>
      </c>
      <c r="D188">
        <v>514</v>
      </c>
    </row>
    <row r="189" spans="2:4">
      <c r="B189" s="13">
        <v>43052</v>
      </c>
      <c r="C189">
        <v>46</v>
      </c>
      <c r="D189">
        <v>521</v>
      </c>
    </row>
    <row r="190" spans="2:4">
      <c r="B190" s="13">
        <v>43059</v>
      </c>
      <c r="C190">
        <v>47</v>
      </c>
      <c r="D190">
        <v>531</v>
      </c>
    </row>
    <row r="191" spans="2:4">
      <c r="B191" s="13">
        <v>43066</v>
      </c>
      <c r="C191">
        <v>48</v>
      </c>
      <c r="D191">
        <v>534</v>
      </c>
    </row>
    <row r="192" spans="2:4">
      <c r="B192" s="13">
        <v>43073</v>
      </c>
      <c r="C192">
        <v>49</v>
      </c>
      <c r="D192">
        <v>541</v>
      </c>
    </row>
    <row r="193" spans="2:4">
      <c r="B193" s="13">
        <v>43080</v>
      </c>
      <c r="C193">
        <v>50</v>
      </c>
      <c r="D193">
        <v>546</v>
      </c>
    </row>
    <row r="194" spans="2:4">
      <c r="B194" s="13">
        <v>43087</v>
      </c>
      <c r="C194">
        <v>51</v>
      </c>
      <c r="D194">
        <v>549</v>
      </c>
    </row>
    <row r="195" spans="2:4">
      <c r="B195" s="13">
        <v>43101</v>
      </c>
      <c r="C195">
        <v>52</v>
      </c>
      <c r="D195">
        <v>553</v>
      </c>
    </row>
    <row r="196" spans="2:4">
      <c r="B196" s="13">
        <v>43108</v>
      </c>
      <c r="C196">
        <v>53</v>
      </c>
      <c r="D196">
        <v>566</v>
      </c>
    </row>
    <row r="197" spans="2:4">
      <c r="B197" s="13">
        <v>43115</v>
      </c>
      <c r="C197">
        <v>54</v>
      </c>
      <c r="D197">
        <v>568</v>
      </c>
    </row>
    <row r="198" spans="2:4">
      <c r="B198" s="13">
        <v>43122</v>
      </c>
      <c r="C198">
        <v>55</v>
      </c>
      <c r="D198">
        <v>575</v>
      </c>
    </row>
    <row r="199" spans="2:4">
      <c r="B199" s="13">
        <v>43129</v>
      </c>
      <c r="C199">
        <v>56</v>
      </c>
      <c r="D199">
        <v>574</v>
      </c>
    </row>
    <row r="200" spans="2:4">
      <c r="B200" s="13">
        <v>43136</v>
      </c>
      <c r="C200">
        <v>57</v>
      </c>
      <c r="D200">
        <v>578</v>
      </c>
    </row>
    <row r="201" spans="2:4">
      <c r="B201" s="13">
        <v>43143</v>
      </c>
      <c r="C201">
        <v>58</v>
      </c>
      <c r="D201">
        <v>584</v>
      </c>
    </row>
    <row r="202" spans="2:4">
      <c r="B202" s="13">
        <v>43150</v>
      </c>
      <c r="C202">
        <v>59</v>
      </c>
      <c r="D202">
        <v>587</v>
      </c>
    </row>
    <row r="203" spans="2:4">
      <c r="B203" s="13">
        <v>43157</v>
      </c>
      <c r="C203">
        <v>60</v>
      </c>
      <c r="D203">
        <v>592</v>
      </c>
    </row>
    <row r="204" spans="2:4">
      <c r="B204" s="13">
        <v>43164</v>
      </c>
      <c r="C204">
        <v>61</v>
      </c>
      <c r="D204">
        <v>595</v>
      </c>
    </row>
    <row r="205" spans="2:4">
      <c r="B205" s="13">
        <v>43171</v>
      </c>
      <c r="C205">
        <v>62</v>
      </c>
      <c r="D205">
        <v>601</v>
      </c>
    </row>
    <row r="206" spans="2:4">
      <c r="B206" s="13">
        <v>43178</v>
      </c>
      <c r="C206">
        <v>63</v>
      </c>
      <c r="D206">
        <v>610</v>
      </c>
    </row>
    <row r="207" spans="2:4">
      <c r="B207" s="13">
        <v>43185</v>
      </c>
      <c r="C207">
        <v>64</v>
      </c>
      <c r="D207">
        <v>612</v>
      </c>
    </row>
    <row r="208" spans="2:4">
      <c r="B208" s="13">
        <v>43192</v>
      </c>
      <c r="C208">
        <v>65</v>
      </c>
      <c r="D208">
        <v>620</v>
      </c>
    </row>
    <row r="209" spans="2:4">
      <c r="B209" s="13">
        <v>43199</v>
      </c>
      <c r="C209">
        <v>66</v>
      </c>
      <c r="D209">
        <v>625</v>
      </c>
    </row>
    <row r="210" spans="2:4">
      <c r="B210" s="13">
        <v>43206</v>
      </c>
      <c r="C210">
        <v>67</v>
      </c>
      <c r="D210">
        <v>627</v>
      </c>
    </row>
    <row r="211" spans="2:4">
      <c r="B211" s="13">
        <v>43213</v>
      </c>
      <c r="C211">
        <v>68</v>
      </c>
      <c r="D211">
        <v>632</v>
      </c>
    </row>
    <row r="212" spans="2:4">
      <c r="B212" s="13">
        <v>43220</v>
      </c>
      <c r="C212">
        <v>69</v>
      </c>
      <c r="D212">
        <v>634</v>
      </c>
    </row>
    <row r="213" spans="2:4">
      <c r="B213" s="13">
        <v>43227</v>
      </c>
      <c r="C213">
        <v>70</v>
      </c>
      <c r="D213">
        <v>638</v>
      </c>
    </row>
    <row r="214" spans="2:4">
      <c r="B214" s="13">
        <v>43234</v>
      </c>
      <c r="C214">
        <v>71</v>
      </c>
      <c r="D214">
        <v>644</v>
      </c>
    </row>
    <row r="215" spans="2:4">
      <c r="B215" s="13">
        <v>43241</v>
      </c>
      <c r="C215">
        <v>72</v>
      </c>
      <c r="D215">
        <v>652</v>
      </c>
    </row>
    <row r="216" spans="2:4">
      <c r="B216" s="13">
        <v>43248</v>
      </c>
      <c r="C216">
        <v>73</v>
      </c>
      <c r="D216">
        <v>655</v>
      </c>
    </row>
    <row r="217" spans="2:4">
      <c r="B217" s="13">
        <v>43255</v>
      </c>
      <c r="C217">
        <v>74</v>
      </c>
      <c r="D217">
        <v>660</v>
      </c>
    </row>
    <row r="218" spans="2:4">
      <c r="B218" s="13">
        <v>43262</v>
      </c>
      <c r="C218">
        <v>75</v>
      </c>
      <c r="D218">
        <v>663</v>
      </c>
    </row>
    <row r="219" spans="2:4">
      <c r="B219" s="13">
        <v>43269</v>
      </c>
      <c r="C219">
        <v>76</v>
      </c>
      <c r="D219">
        <v>674</v>
      </c>
    </row>
    <row r="220" spans="2:4">
      <c r="B220" s="13">
        <v>43276</v>
      </c>
      <c r="C220">
        <v>77</v>
      </c>
      <c r="D220">
        <v>677</v>
      </c>
    </row>
    <row r="221" spans="2:4">
      <c r="B221" s="13">
        <v>43283</v>
      </c>
      <c r="C221">
        <v>78</v>
      </c>
      <c r="D221">
        <v>679</v>
      </c>
    </row>
    <row r="222" spans="2:4">
      <c r="B222" s="13">
        <v>43290</v>
      </c>
      <c r="C222">
        <v>79</v>
      </c>
      <c r="D222">
        <v>683</v>
      </c>
    </row>
    <row r="223" spans="2:4">
      <c r="B223" s="13">
        <v>43297</v>
      </c>
      <c r="C223">
        <v>80</v>
      </c>
      <c r="D223">
        <v>689</v>
      </c>
    </row>
    <row r="224" spans="2:4">
      <c r="B224" s="13">
        <v>43304</v>
      </c>
      <c r="C224">
        <v>81</v>
      </c>
      <c r="D224">
        <v>696</v>
      </c>
    </row>
    <row r="225" spans="2:8">
      <c r="B225" s="13">
        <v>43311</v>
      </c>
      <c r="C225">
        <v>82</v>
      </c>
      <c r="D225">
        <v>697</v>
      </c>
    </row>
    <row r="226" spans="2:8">
      <c r="B226" s="13">
        <v>43318</v>
      </c>
      <c r="C226">
        <v>83</v>
      </c>
      <c r="D226">
        <v>700</v>
      </c>
    </row>
    <row r="227" spans="2:8">
      <c r="B227" s="13">
        <v>43325</v>
      </c>
      <c r="C227">
        <v>84</v>
      </c>
      <c r="D227">
        <v>702</v>
      </c>
    </row>
    <row r="228" spans="2:8">
      <c r="B228" s="13">
        <v>43332</v>
      </c>
      <c r="C228">
        <v>85</v>
      </c>
      <c r="D228">
        <v>709</v>
      </c>
    </row>
    <row r="229" spans="2:8">
      <c r="B229" s="13"/>
    </row>
    <row r="230" spans="2:8">
      <c r="C230" s="10" t="s">
        <v>60</v>
      </c>
      <c r="D230" s="10"/>
      <c r="E230" s="10"/>
      <c r="F230" s="10"/>
      <c r="G230" s="10"/>
      <c r="H230" s="10"/>
    </row>
    <row r="231" spans="2:8">
      <c r="C231" s="11">
        <f>1/3</f>
        <v>0.33333333333333331</v>
      </c>
      <c r="D231" t="s">
        <v>52</v>
      </c>
    </row>
    <row r="232" spans="2:8">
      <c r="C232" s="11">
        <f>1/19</f>
        <v>5.2631578947368418E-2</v>
      </c>
      <c r="D232" t="s">
        <v>53</v>
      </c>
    </row>
    <row r="233" spans="2:8">
      <c r="C233" s="35">
        <v>0</v>
      </c>
      <c r="D233" t="s">
        <v>54</v>
      </c>
    </row>
    <row r="234" spans="2:8">
      <c r="C234" s="11">
        <v>0</v>
      </c>
      <c r="D234" t="s">
        <v>56</v>
      </c>
    </row>
    <row r="235" spans="2:8">
      <c r="C235" s="11">
        <f>1/7</f>
        <v>0.14285714285714285</v>
      </c>
      <c r="D235" t="s">
        <v>184</v>
      </c>
    </row>
    <row r="236" spans="2:8">
      <c r="C236" s="35" t="s">
        <v>6</v>
      </c>
      <c r="D236" t="s">
        <v>58</v>
      </c>
      <c r="E236" t="s">
        <v>175</v>
      </c>
    </row>
    <row r="238" spans="2:8">
      <c r="C238" s="10" t="s">
        <v>102</v>
      </c>
    </row>
    <row r="239" spans="2:8">
      <c r="C239" s="35">
        <f>3/7</f>
        <v>0.42857142857142855</v>
      </c>
      <c r="D239" t="s">
        <v>52</v>
      </c>
    </row>
    <row r="240" spans="2:8">
      <c r="C240" s="11">
        <f>1/7</f>
        <v>0.14285714285714285</v>
      </c>
      <c r="D240" t="s">
        <v>53</v>
      </c>
    </row>
    <row r="241" spans="3:5">
      <c r="C241" s="35">
        <v>0</v>
      </c>
      <c r="D241" t="s">
        <v>54</v>
      </c>
    </row>
    <row r="242" spans="3:5">
      <c r="C242" s="11">
        <v>0</v>
      </c>
      <c r="D242" t="s">
        <v>56</v>
      </c>
    </row>
    <row r="243" spans="3:5">
      <c r="C243" s="11">
        <f>1/7</f>
        <v>0.14285714285714285</v>
      </c>
      <c r="D243" t="s">
        <v>184</v>
      </c>
    </row>
    <row r="244" spans="3:5">
      <c r="C244" s="35" t="s">
        <v>6</v>
      </c>
      <c r="D244" t="s">
        <v>58</v>
      </c>
      <c r="E244" t="s">
        <v>175</v>
      </c>
    </row>
    <row r="245" spans="3:5">
      <c r="C245" s="11">
        <f>2/7</f>
        <v>0.2857142857142857</v>
      </c>
      <c r="D245" t="s">
        <v>67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F12BA-A2AA-4CC7-886D-618AE2C8EBAD}">
  <dimension ref="A1:I247"/>
  <sheetViews>
    <sheetView topLeftCell="A229" workbookViewId="0"/>
  </sheetViews>
  <sheetFormatPr defaultRowHeight="15"/>
  <cols>
    <col min="1" max="1" width="16.42578125" customWidth="1"/>
    <col min="2" max="2" width="22.5703125" customWidth="1"/>
    <col min="3" max="3" width="15" customWidth="1"/>
    <col min="4" max="4" width="26" customWidth="1"/>
    <col min="5" max="5" width="11.28515625" customWidth="1"/>
    <col min="6" max="6" width="16.42578125" customWidth="1"/>
    <col min="8" max="8" width="27.85546875" customWidth="1"/>
    <col min="9" max="9" width="22.2851562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671</v>
      </c>
      <c r="C2" s="1">
        <v>2</v>
      </c>
      <c r="D2" s="1">
        <v>52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657</v>
      </c>
      <c r="C5" s="1">
        <f t="shared" si="0"/>
        <v>2</v>
      </c>
      <c r="D5" s="1">
        <f t="shared" si="0"/>
        <v>52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443</v>
      </c>
      <c r="C9" s="1">
        <v>1</v>
      </c>
      <c r="D9" s="1">
        <v>331</v>
      </c>
      <c r="E9" s="2">
        <v>5</v>
      </c>
      <c r="F9" s="1">
        <v>268</v>
      </c>
      <c r="G9" s="2">
        <v>23</v>
      </c>
      <c r="H9" s="1">
        <v>82</v>
      </c>
      <c r="I9" s="1">
        <v>2</v>
      </c>
    </row>
    <row r="10" spans="1:9">
      <c r="A10" s="1" t="s">
        <v>31</v>
      </c>
      <c r="B10" s="1">
        <v>35</v>
      </c>
      <c r="C10" s="1">
        <v>0</v>
      </c>
      <c r="D10" s="1">
        <v>147</v>
      </c>
      <c r="E10" s="2">
        <v>-4</v>
      </c>
      <c r="F10" s="1">
        <v>18</v>
      </c>
      <c r="G10" s="2">
        <v>7</v>
      </c>
      <c r="H10" s="1">
        <v>0</v>
      </c>
      <c r="I10" s="1">
        <v>0</v>
      </c>
    </row>
    <row r="11" spans="1:9">
      <c r="A11" s="1" t="s">
        <v>8</v>
      </c>
      <c r="B11" s="1">
        <f t="shared" ref="B11:H11" si="1">B9+B10</f>
        <v>478</v>
      </c>
      <c r="C11" s="1">
        <f t="shared" si="1"/>
        <v>1</v>
      </c>
      <c r="D11" s="1">
        <f t="shared" si="1"/>
        <v>478</v>
      </c>
      <c r="E11" s="2">
        <f t="shared" si="1"/>
        <v>1</v>
      </c>
      <c r="F11" s="1">
        <f t="shared" si="1"/>
        <v>286</v>
      </c>
      <c r="G11" s="2">
        <f t="shared" si="1"/>
        <v>30</v>
      </c>
      <c r="H11" s="1">
        <f t="shared" si="1"/>
        <v>82</v>
      </c>
      <c r="I11" s="1"/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199</v>
      </c>
      <c r="C15" s="5">
        <v>5</v>
      </c>
      <c r="D15" s="5">
        <v>72</v>
      </c>
      <c r="E15" s="3">
        <v>0</v>
      </c>
      <c r="F15" s="1">
        <v>116</v>
      </c>
      <c r="G15" s="2">
        <v>0</v>
      </c>
      <c r="H15" s="16" t="s">
        <v>86</v>
      </c>
      <c r="I15" s="16">
        <v>443</v>
      </c>
    </row>
    <row r="16" spans="1:9">
      <c r="A16" s="1" t="s">
        <v>89</v>
      </c>
      <c r="B16" s="1">
        <v>145</v>
      </c>
      <c r="C16" s="1"/>
      <c r="D16" s="1">
        <v>69</v>
      </c>
      <c r="E16" s="2"/>
      <c r="F16" s="1">
        <v>116</v>
      </c>
      <c r="G16" s="2"/>
      <c r="H16" s="25" t="s">
        <v>87</v>
      </c>
      <c r="I16" s="25">
        <v>331</v>
      </c>
    </row>
    <row r="17" spans="1:9">
      <c r="H17" s="16" t="s">
        <v>108</v>
      </c>
      <c r="I17" s="16">
        <v>268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266</v>
      </c>
    </row>
    <row r="19" spans="1:9" ht="51.75" customHeight="1">
      <c r="A19" s="1" t="s">
        <v>74</v>
      </c>
      <c r="B19" s="1">
        <v>9</v>
      </c>
      <c r="C19" s="1">
        <v>0</v>
      </c>
      <c r="D19" s="34" t="s">
        <v>170</v>
      </c>
      <c r="H19" s="16" t="s">
        <v>105</v>
      </c>
      <c r="I19" s="16">
        <v>116</v>
      </c>
    </row>
    <row r="20" spans="1:9" ht="73.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249</v>
      </c>
    </row>
    <row r="21" spans="1:9" ht="102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8</v>
      </c>
    </row>
    <row r="22" spans="1:9" ht="76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219</v>
      </c>
    </row>
    <row r="23" spans="1:9">
      <c r="H23" s="16" t="s">
        <v>91</v>
      </c>
      <c r="I23" s="16">
        <v>139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8</v>
      </c>
      <c r="C25" s="1">
        <v>2</v>
      </c>
      <c r="H25" s="16" t="s">
        <v>141</v>
      </c>
      <c r="I25" s="16"/>
    </row>
    <row r="26" spans="1:9">
      <c r="H26" s="16" t="s">
        <v>142</v>
      </c>
      <c r="I26" s="16">
        <v>0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10</v>
      </c>
    </row>
    <row r="28" spans="1:9">
      <c r="A28" s="1" t="s">
        <v>5</v>
      </c>
      <c r="B28" s="1">
        <v>47</v>
      </c>
      <c r="C28" s="1">
        <v>0</v>
      </c>
      <c r="D28" s="1">
        <v>45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24</v>
      </c>
      <c r="C29" s="1">
        <v>1</v>
      </c>
      <c r="D29" s="1">
        <v>1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71</v>
      </c>
      <c r="C30" s="1">
        <v>0</v>
      </c>
      <c r="D30" s="1">
        <f>D28+D29</f>
        <v>46</v>
      </c>
      <c r="E30" s="1">
        <v>1</v>
      </c>
    </row>
    <row r="31" spans="1:9">
      <c r="H31" t="s">
        <v>185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186</v>
      </c>
      <c r="I33" s="16">
        <v>50.11</v>
      </c>
    </row>
    <row r="34" spans="1:9">
      <c r="A34" s="1" t="s">
        <v>5</v>
      </c>
      <c r="B34" s="1">
        <v>95</v>
      </c>
      <c r="C34" s="1">
        <v>3</v>
      </c>
      <c r="D34" s="1">
        <v>68</v>
      </c>
      <c r="E34" s="1">
        <v>3</v>
      </c>
      <c r="H34" s="16" t="s">
        <v>116</v>
      </c>
      <c r="I34" s="16">
        <v>12.82</v>
      </c>
    </row>
    <row r="35" spans="1:9">
      <c r="A35" s="1" t="s">
        <v>7</v>
      </c>
      <c r="B35" s="1">
        <v>45</v>
      </c>
      <c r="C35" s="1">
        <v>1</v>
      </c>
      <c r="D35" s="1">
        <v>22</v>
      </c>
      <c r="E35" s="1">
        <v>6</v>
      </c>
      <c r="H35" s="25" t="s">
        <v>187</v>
      </c>
      <c r="I35" s="25"/>
    </row>
    <row r="36" spans="1:9">
      <c r="A36" s="1" t="s">
        <v>8</v>
      </c>
      <c r="B36" s="1">
        <f>B34+B35</f>
        <v>140</v>
      </c>
      <c r="C36" s="1">
        <f>C34+C35</f>
        <v>4</v>
      </c>
      <c r="D36" s="1">
        <f>D34+D35</f>
        <v>90</v>
      </c>
      <c r="E36" s="1">
        <f>E34+E35</f>
        <v>9</v>
      </c>
      <c r="H36" s="25" t="s">
        <v>118</v>
      </c>
      <c r="I36" s="25">
        <v>368</v>
      </c>
    </row>
    <row r="37" spans="1:9">
      <c r="H37" s="25" t="s">
        <v>119</v>
      </c>
      <c r="I37" s="25">
        <v>97</v>
      </c>
    </row>
    <row r="38" spans="1:9">
      <c r="H38" s="16" t="s">
        <v>188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25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2</v>
      </c>
    </row>
    <row r="41" spans="1:9">
      <c r="B41" s="1" t="s">
        <v>37</v>
      </c>
      <c r="C41" s="1">
        <v>194</v>
      </c>
      <c r="D41" s="1">
        <v>0</v>
      </c>
      <c r="H41" s="16" t="s">
        <v>123</v>
      </c>
      <c r="I41" s="16">
        <v>425</v>
      </c>
    </row>
    <row r="42" spans="1:9">
      <c r="B42" s="1" t="s">
        <v>26</v>
      </c>
      <c r="C42" s="1">
        <v>40</v>
      </c>
      <c r="D42" s="1">
        <v>1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6</v>
      </c>
    </row>
    <row r="44" spans="1:9">
      <c r="B44" s="1" t="s">
        <v>19</v>
      </c>
      <c r="C44" s="1">
        <v>0</v>
      </c>
      <c r="D44" s="1">
        <v>0</v>
      </c>
      <c r="H44" s="25" t="s">
        <v>189</v>
      </c>
      <c r="I44" s="25"/>
    </row>
    <row r="45" spans="1:9">
      <c r="B45" s="1" t="s">
        <v>20</v>
      </c>
      <c r="C45" s="1">
        <v>366</v>
      </c>
      <c r="D45" s="1">
        <v>1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443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181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418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11</v>
      </c>
    </row>
    <row r="51" spans="1:9">
      <c r="B51" s="1" t="s">
        <v>113</v>
      </c>
      <c r="C51" s="1">
        <v>2</v>
      </c>
      <c r="D51" s="1">
        <v>0</v>
      </c>
      <c r="H51" s="25" t="s">
        <v>182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7</v>
      </c>
    </row>
    <row r="53" spans="1:9">
      <c r="B53" s="1" t="s">
        <v>8</v>
      </c>
      <c r="C53" s="1">
        <v>653</v>
      </c>
      <c r="D53" s="1">
        <f>D41+D42+D43+D44+D45+D46+D47+D48+D49+D50+D51+D52</f>
        <v>2</v>
      </c>
      <c r="H53" s="25" t="s">
        <v>135</v>
      </c>
      <c r="I53" s="25">
        <v>4</v>
      </c>
    </row>
    <row r="54" spans="1:9">
      <c r="H54" s="25" t="s">
        <v>136</v>
      </c>
      <c r="I54" s="25">
        <v>60</v>
      </c>
    </row>
    <row r="55" spans="1:9">
      <c r="H55" s="25" t="s">
        <v>137</v>
      </c>
      <c r="I55" s="25">
        <v>188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49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4" spans="1:4">
      <c r="A144" s="9" t="s">
        <v>70</v>
      </c>
      <c r="B144" s="9" t="s">
        <v>32</v>
      </c>
      <c r="C144" s="9" t="s">
        <v>33</v>
      </c>
    </row>
    <row r="145" spans="1:3">
      <c r="A145" s="13">
        <v>42737</v>
      </c>
      <c r="B145">
        <v>1</v>
      </c>
      <c r="C145">
        <v>1</v>
      </c>
    </row>
    <row r="146" spans="1:3">
      <c r="A146" s="13">
        <v>42744</v>
      </c>
      <c r="B146">
        <v>2</v>
      </c>
      <c r="C146">
        <v>10</v>
      </c>
    </row>
    <row r="147" spans="1:3">
      <c r="A147" s="13">
        <v>42751</v>
      </c>
      <c r="B147">
        <v>3</v>
      </c>
      <c r="C147">
        <v>20</v>
      </c>
    </row>
    <row r="148" spans="1:3">
      <c r="A148" s="13">
        <v>42758</v>
      </c>
      <c r="B148">
        <v>4</v>
      </c>
      <c r="C148">
        <v>31</v>
      </c>
    </row>
    <row r="149" spans="1:3">
      <c r="A149" s="13">
        <v>42765</v>
      </c>
      <c r="B149">
        <v>5</v>
      </c>
      <c r="C149">
        <v>43</v>
      </c>
    </row>
    <row r="150" spans="1:3">
      <c r="A150" s="13">
        <v>42772</v>
      </c>
      <c r="B150">
        <v>6</v>
      </c>
      <c r="C150">
        <v>56</v>
      </c>
    </row>
    <row r="151" spans="1:3">
      <c r="A151" s="13">
        <v>42779</v>
      </c>
      <c r="B151">
        <v>7</v>
      </c>
      <c r="C151">
        <v>63</v>
      </c>
    </row>
    <row r="152" spans="1:3">
      <c r="A152" s="13">
        <v>42786</v>
      </c>
      <c r="B152">
        <v>8</v>
      </c>
      <c r="C152">
        <v>70</v>
      </c>
    </row>
    <row r="153" spans="1:3">
      <c r="A153" s="13">
        <v>42793</v>
      </c>
      <c r="B153">
        <v>9</v>
      </c>
      <c r="C153">
        <v>84</v>
      </c>
    </row>
    <row r="154" spans="1:3">
      <c r="A154" s="13">
        <v>42800</v>
      </c>
      <c r="B154">
        <v>10</v>
      </c>
      <c r="C154">
        <v>100</v>
      </c>
    </row>
    <row r="155" spans="1:3">
      <c r="A155" s="13">
        <v>42807</v>
      </c>
      <c r="B155">
        <v>11</v>
      </c>
      <c r="C155">
        <v>114</v>
      </c>
    </row>
    <row r="156" spans="1:3">
      <c r="A156" s="13">
        <v>42814</v>
      </c>
      <c r="B156">
        <v>12</v>
      </c>
      <c r="C156">
        <v>131</v>
      </c>
    </row>
    <row r="157" spans="1:3">
      <c r="A157" s="13">
        <v>42821</v>
      </c>
      <c r="B157">
        <v>13</v>
      </c>
      <c r="C157">
        <v>145</v>
      </c>
    </row>
    <row r="158" spans="1:3">
      <c r="A158" s="13">
        <v>42828</v>
      </c>
      <c r="B158">
        <v>14</v>
      </c>
      <c r="C158">
        <v>154</v>
      </c>
    </row>
    <row r="159" spans="1:3">
      <c r="A159" s="13">
        <v>42835</v>
      </c>
      <c r="B159">
        <v>15</v>
      </c>
      <c r="C159">
        <v>166</v>
      </c>
    </row>
    <row r="160" spans="1:3">
      <c r="A160" s="13">
        <v>42842</v>
      </c>
      <c r="B160">
        <v>16</v>
      </c>
      <c r="C160">
        <v>185</v>
      </c>
    </row>
    <row r="161" spans="1:3">
      <c r="A161" s="13">
        <v>42849</v>
      </c>
      <c r="B161">
        <v>17</v>
      </c>
      <c r="C161">
        <v>189</v>
      </c>
    </row>
    <row r="162" spans="1:3">
      <c r="A162" s="13">
        <v>42856</v>
      </c>
      <c r="B162">
        <v>18</v>
      </c>
      <c r="C162">
        <v>199</v>
      </c>
    </row>
    <row r="163" spans="1:3">
      <c r="A163" s="13">
        <v>42863</v>
      </c>
      <c r="B163">
        <v>19</v>
      </c>
      <c r="C163">
        <v>217</v>
      </c>
    </row>
    <row r="164" spans="1:3">
      <c r="A164" s="13">
        <v>42870</v>
      </c>
      <c r="B164">
        <v>20</v>
      </c>
      <c r="C164">
        <v>233</v>
      </c>
    </row>
    <row r="165" spans="1:3">
      <c r="A165" s="13">
        <v>42877</v>
      </c>
      <c r="B165">
        <v>21</v>
      </c>
      <c r="C165">
        <v>239</v>
      </c>
    </row>
    <row r="166" spans="1:3">
      <c r="A166" s="13">
        <v>42884</v>
      </c>
      <c r="B166">
        <v>22</v>
      </c>
      <c r="C166">
        <v>244</v>
      </c>
    </row>
    <row r="167" spans="1:3">
      <c r="A167" s="13">
        <v>42891</v>
      </c>
      <c r="B167">
        <v>23</v>
      </c>
      <c r="C167">
        <v>260</v>
      </c>
    </row>
    <row r="168" spans="1:3">
      <c r="A168" s="13">
        <v>42898</v>
      </c>
      <c r="B168">
        <v>24</v>
      </c>
      <c r="C168">
        <v>276</v>
      </c>
    </row>
    <row r="169" spans="1:3">
      <c r="A169" s="13">
        <v>42905</v>
      </c>
      <c r="B169">
        <v>25</v>
      </c>
      <c r="C169">
        <v>286</v>
      </c>
    </row>
    <row r="170" spans="1:3">
      <c r="A170" s="13">
        <v>42912</v>
      </c>
      <c r="B170">
        <v>26</v>
      </c>
      <c r="C170">
        <v>299</v>
      </c>
    </row>
    <row r="171" spans="1:3">
      <c r="A171" s="13">
        <v>42919</v>
      </c>
      <c r="B171">
        <v>27</v>
      </c>
      <c r="C171">
        <v>303</v>
      </c>
    </row>
    <row r="172" spans="1:3">
      <c r="A172" s="13">
        <v>42926</v>
      </c>
      <c r="B172">
        <v>28</v>
      </c>
      <c r="C172">
        <v>316</v>
      </c>
    </row>
    <row r="173" spans="1:3">
      <c r="A173" s="13">
        <v>42933</v>
      </c>
      <c r="B173">
        <v>29</v>
      </c>
      <c r="C173">
        <v>322</v>
      </c>
    </row>
    <row r="174" spans="1:3">
      <c r="A174" s="13">
        <v>42940</v>
      </c>
      <c r="B174">
        <v>30</v>
      </c>
      <c r="C174">
        <v>330</v>
      </c>
    </row>
    <row r="175" spans="1:3">
      <c r="A175" s="13">
        <v>42947</v>
      </c>
      <c r="B175">
        <v>31</v>
      </c>
      <c r="C175">
        <v>335</v>
      </c>
    </row>
    <row r="176" spans="1:3">
      <c r="A176" s="13">
        <v>42954</v>
      </c>
      <c r="B176">
        <v>32</v>
      </c>
      <c r="C176">
        <v>348</v>
      </c>
    </row>
    <row r="177" spans="1:3">
      <c r="A177" s="13">
        <v>42961</v>
      </c>
      <c r="B177">
        <v>33</v>
      </c>
      <c r="C177">
        <v>367</v>
      </c>
    </row>
    <row r="178" spans="1:3">
      <c r="A178" s="13">
        <v>42968</v>
      </c>
      <c r="B178">
        <v>34</v>
      </c>
      <c r="C178">
        <v>392</v>
      </c>
    </row>
    <row r="179" spans="1:3">
      <c r="A179" s="13">
        <v>42975</v>
      </c>
      <c r="B179">
        <v>35</v>
      </c>
      <c r="C179">
        <v>402</v>
      </c>
    </row>
    <row r="180" spans="1:3">
      <c r="A180" s="13">
        <v>42982</v>
      </c>
      <c r="B180">
        <v>36</v>
      </c>
      <c r="C180">
        <v>410</v>
      </c>
    </row>
    <row r="181" spans="1:3">
      <c r="A181" s="13">
        <v>42989</v>
      </c>
      <c r="B181">
        <v>37</v>
      </c>
      <c r="C181">
        <v>415</v>
      </c>
    </row>
    <row r="182" spans="1:3">
      <c r="A182" s="13">
        <v>42996</v>
      </c>
      <c r="B182">
        <v>38</v>
      </c>
      <c r="C182">
        <v>438</v>
      </c>
    </row>
    <row r="183" spans="1:3">
      <c r="A183" s="13">
        <v>43003</v>
      </c>
      <c r="B183">
        <v>39</v>
      </c>
      <c r="C183">
        <v>460</v>
      </c>
    </row>
    <row r="184" spans="1:3">
      <c r="A184" s="13">
        <v>43010</v>
      </c>
      <c r="B184">
        <v>40</v>
      </c>
      <c r="C184">
        <v>478</v>
      </c>
    </row>
    <row r="185" spans="1:3">
      <c r="A185" s="13">
        <v>43017</v>
      </c>
      <c r="B185">
        <v>41</v>
      </c>
      <c r="C185">
        <v>486</v>
      </c>
    </row>
    <row r="186" spans="1:3">
      <c r="A186" s="13">
        <v>43024</v>
      </c>
      <c r="B186">
        <v>42</v>
      </c>
      <c r="C186">
        <v>497</v>
      </c>
    </row>
    <row r="187" spans="1:3">
      <c r="A187" s="13">
        <v>43031</v>
      </c>
      <c r="B187">
        <v>43</v>
      </c>
      <c r="C187">
        <v>501</v>
      </c>
    </row>
    <row r="188" spans="1:3">
      <c r="A188" s="13">
        <v>43038</v>
      </c>
      <c r="B188">
        <v>44</v>
      </c>
      <c r="C188">
        <v>506</v>
      </c>
    </row>
    <row r="189" spans="1:3">
      <c r="A189" s="13">
        <v>43045</v>
      </c>
      <c r="B189">
        <v>45</v>
      </c>
      <c r="C189">
        <v>514</v>
      </c>
    </row>
    <row r="190" spans="1:3">
      <c r="A190" s="13">
        <v>43052</v>
      </c>
      <c r="B190">
        <v>46</v>
      </c>
      <c r="C190">
        <v>521</v>
      </c>
    </row>
    <row r="191" spans="1:3">
      <c r="A191" s="13">
        <v>43059</v>
      </c>
      <c r="B191">
        <v>47</v>
      </c>
      <c r="C191">
        <v>531</v>
      </c>
    </row>
    <row r="192" spans="1:3">
      <c r="A192" s="13">
        <v>43066</v>
      </c>
      <c r="B192">
        <v>48</v>
      </c>
      <c r="C192">
        <v>534</v>
      </c>
    </row>
    <row r="193" spans="1:3">
      <c r="A193" s="13">
        <v>43073</v>
      </c>
      <c r="B193">
        <v>49</v>
      </c>
      <c r="C193">
        <v>541</v>
      </c>
    </row>
    <row r="194" spans="1:3">
      <c r="A194" s="13">
        <v>43080</v>
      </c>
      <c r="B194">
        <v>50</v>
      </c>
      <c r="C194">
        <v>546</v>
      </c>
    </row>
    <row r="195" spans="1:3">
      <c r="A195" s="13">
        <v>43087</v>
      </c>
      <c r="B195">
        <v>51</v>
      </c>
      <c r="C195">
        <v>549</v>
      </c>
    </row>
    <row r="196" spans="1:3">
      <c r="A196" s="13">
        <v>43101</v>
      </c>
      <c r="B196">
        <v>52</v>
      </c>
      <c r="C196">
        <v>553</v>
      </c>
    </row>
    <row r="197" spans="1:3">
      <c r="A197" s="13">
        <v>43108</v>
      </c>
      <c r="B197">
        <v>53</v>
      </c>
      <c r="C197">
        <v>566</v>
      </c>
    </row>
    <row r="198" spans="1:3">
      <c r="A198" s="13">
        <v>43115</v>
      </c>
      <c r="B198">
        <v>54</v>
      </c>
      <c r="C198">
        <v>568</v>
      </c>
    </row>
    <row r="199" spans="1:3">
      <c r="A199" s="13">
        <v>43122</v>
      </c>
      <c r="B199">
        <v>55</v>
      </c>
      <c r="C199">
        <v>575</v>
      </c>
    </row>
    <row r="200" spans="1:3">
      <c r="A200" s="13">
        <v>43129</v>
      </c>
      <c r="B200">
        <v>56</v>
      </c>
      <c r="C200">
        <v>574</v>
      </c>
    </row>
    <row r="201" spans="1:3">
      <c r="A201" s="13">
        <v>43136</v>
      </c>
      <c r="B201">
        <v>57</v>
      </c>
      <c r="C201">
        <v>578</v>
      </c>
    </row>
    <row r="202" spans="1:3">
      <c r="A202" s="13">
        <v>43143</v>
      </c>
      <c r="B202">
        <v>58</v>
      </c>
      <c r="C202">
        <v>584</v>
      </c>
    </row>
    <row r="203" spans="1:3">
      <c r="A203" s="13">
        <v>43150</v>
      </c>
      <c r="B203">
        <v>59</v>
      </c>
      <c r="C203">
        <v>587</v>
      </c>
    </row>
    <row r="204" spans="1:3">
      <c r="A204" s="13">
        <v>43157</v>
      </c>
      <c r="B204">
        <v>60</v>
      </c>
      <c r="C204">
        <v>592</v>
      </c>
    </row>
    <row r="205" spans="1:3">
      <c r="A205" s="13">
        <v>43164</v>
      </c>
      <c r="B205">
        <v>61</v>
      </c>
      <c r="C205">
        <v>595</v>
      </c>
    </row>
    <row r="206" spans="1:3">
      <c r="A206" s="13">
        <v>43171</v>
      </c>
      <c r="B206">
        <v>62</v>
      </c>
      <c r="C206">
        <v>601</v>
      </c>
    </row>
    <row r="207" spans="1:3">
      <c r="A207" s="13">
        <v>43178</v>
      </c>
      <c r="B207">
        <v>63</v>
      </c>
      <c r="C207">
        <v>610</v>
      </c>
    </row>
    <row r="208" spans="1:3">
      <c r="A208" s="13">
        <v>43185</v>
      </c>
      <c r="B208">
        <v>64</v>
      </c>
      <c r="C208">
        <v>612</v>
      </c>
    </row>
    <row r="209" spans="1:3">
      <c r="A209" s="13">
        <v>43192</v>
      </c>
      <c r="B209">
        <v>65</v>
      </c>
      <c r="C209">
        <v>620</v>
      </c>
    </row>
    <row r="210" spans="1:3">
      <c r="A210" s="13">
        <v>43199</v>
      </c>
      <c r="B210">
        <v>66</v>
      </c>
      <c r="C210">
        <v>625</v>
      </c>
    </row>
    <row r="211" spans="1:3">
      <c r="A211" s="13">
        <v>43206</v>
      </c>
      <c r="B211">
        <v>67</v>
      </c>
      <c r="C211">
        <v>627</v>
      </c>
    </row>
    <row r="212" spans="1:3">
      <c r="A212" s="13">
        <v>43213</v>
      </c>
      <c r="B212">
        <v>68</v>
      </c>
      <c r="C212">
        <v>632</v>
      </c>
    </row>
    <row r="213" spans="1:3">
      <c r="A213" s="13">
        <v>43220</v>
      </c>
      <c r="B213">
        <v>69</v>
      </c>
      <c r="C213">
        <v>634</v>
      </c>
    </row>
    <row r="214" spans="1:3">
      <c r="A214" s="13">
        <v>43227</v>
      </c>
      <c r="B214">
        <v>70</v>
      </c>
      <c r="C214">
        <v>638</v>
      </c>
    </row>
    <row r="215" spans="1:3">
      <c r="A215" s="13">
        <v>43234</v>
      </c>
      <c r="B215">
        <v>71</v>
      </c>
      <c r="C215">
        <v>644</v>
      </c>
    </row>
    <row r="216" spans="1:3">
      <c r="A216" s="13">
        <v>43241</v>
      </c>
      <c r="B216">
        <v>72</v>
      </c>
      <c r="C216">
        <v>652</v>
      </c>
    </row>
    <row r="217" spans="1:3">
      <c r="A217" s="13">
        <v>43248</v>
      </c>
      <c r="B217">
        <v>73</v>
      </c>
      <c r="C217">
        <v>655</v>
      </c>
    </row>
    <row r="218" spans="1:3">
      <c r="A218" s="13">
        <v>43255</v>
      </c>
      <c r="B218">
        <v>74</v>
      </c>
      <c r="C218">
        <v>660</v>
      </c>
    </row>
    <row r="219" spans="1:3">
      <c r="A219" s="13">
        <v>43262</v>
      </c>
      <c r="B219">
        <v>75</v>
      </c>
      <c r="C219">
        <v>663</v>
      </c>
    </row>
    <row r="220" spans="1:3">
      <c r="A220" s="13">
        <v>43269</v>
      </c>
      <c r="B220">
        <v>76</v>
      </c>
      <c r="C220">
        <v>674</v>
      </c>
    </row>
    <row r="221" spans="1:3">
      <c r="A221" s="13">
        <v>43276</v>
      </c>
      <c r="B221">
        <v>77</v>
      </c>
      <c r="C221">
        <v>677</v>
      </c>
    </row>
    <row r="222" spans="1:3">
      <c r="A222" s="13">
        <v>43283</v>
      </c>
      <c r="B222">
        <v>78</v>
      </c>
      <c r="C222">
        <v>679</v>
      </c>
    </row>
    <row r="223" spans="1:3">
      <c r="A223" s="13">
        <v>43290</v>
      </c>
      <c r="B223">
        <v>79</v>
      </c>
      <c r="C223">
        <v>683</v>
      </c>
    </row>
    <row r="224" spans="1:3">
      <c r="A224" s="13">
        <v>43297</v>
      </c>
      <c r="B224">
        <v>80</v>
      </c>
      <c r="C224">
        <v>689</v>
      </c>
    </row>
    <row r="225" spans="1:7">
      <c r="A225" s="13">
        <v>43304</v>
      </c>
      <c r="B225">
        <v>81</v>
      </c>
      <c r="C225">
        <v>696</v>
      </c>
    </row>
    <row r="226" spans="1:7">
      <c r="A226" s="13">
        <v>43311</v>
      </c>
      <c r="B226">
        <v>82</v>
      </c>
      <c r="C226">
        <v>697</v>
      </c>
    </row>
    <row r="227" spans="1:7">
      <c r="A227" s="13">
        <v>43318</v>
      </c>
      <c r="B227">
        <v>83</v>
      </c>
      <c r="C227">
        <v>700</v>
      </c>
    </row>
    <row r="228" spans="1:7">
      <c r="A228" s="13">
        <v>43325</v>
      </c>
      <c r="B228">
        <v>84</v>
      </c>
      <c r="C228">
        <v>702</v>
      </c>
    </row>
    <row r="229" spans="1:7">
      <c r="A229" s="13">
        <v>43332</v>
      </c>
      <c r="B229">
        <v>85</v>
      </c>
      <c r="C229">
        <v>709</v>
      </c>
    </row>
    <row r="230" spans="1:7">
      <c r="A230" s="13">
        <v>43339</v>
      </c>
      <c r="B230">
        <v>86</v>
      </c>
      <c r="C230">
        <v>712</v>
      </c>
    </row>
    <row r="231" spans="1:7">
      <c r="A231" s="13"/>
    </row>
    <row r="232" spans="1:7">
      <c r="B232" s="10" t="s">
        <v>60</v>
      </c>
      <c r="C232" s="10"/>
      <c r="D232" s="10"/>
      <c r="E232" s="10"/>
      <c r="F232" s="10"/>
      <c r="G232" s="10"/>
    </row>
    <row r="233" spans="1:7">
      <c r="B233" s="11">
        <f>1/2</f>
        <v>0.5</v>
      </c>
      <c r="C233" t="s">
        <v>52</v>
      </c>
    </row>
    <row r="234" spans="1:7">
      <c r="B234" s="11">
        <f>0</f>
        <v>0</v>
      </c>
      <c r="C234" t="s">
        <v>53</v>
      </c>
    </row>
    <row r="235" spans="1:7">
      <c r="B235" s="35">
        <v>0</v>
      </c>
      <c r="C235" t="s">
        <v>54</v>
      </c>
    </row>
    <row r="236" spans="1:7">
      <c r="B236" s="11">
        <v>0</v>
      </c>
      <c r="C236" t="s">
        <v>56</v>
      </c>
    </row>
    <row r="237" spans="1:7">
      <c r="B237" s="11">
        <v>0</v>
      </c>
      <c r="C237" t="s">
        <v>184</v>
      </c>
    </row>
    <row r="238" spans="1:7">
      <c r="B238" s="35" t="s">
        <v>6</v>
      </c>
      <c r="C238" t="s">
        <v>58</v>
      </c>
      <c r="D238" t="s">
        <v>175</v>
      </c>
    </row>
    <row r="240" spans="1:7">
      <c r="B240" s="10" t="s">
        <v>102</v>
      </c>
    </row>
    <row r="241" spans="2:4">
      <c r="B241" s="35">
        <f>1/3</f>
        <v>0.33333333333333331</v>
      </c>
      <c r="C241" t="s">
        <v>52</v>
      </c>
    </row>
    <row r="242" spans="2:4">
      <c r="B242" s="11">
        <f>0</f>
        <v>0</v>
      </c>
      <c r="C242" t="s">
        <v>53</v>
      </c>
    </row>
    <row r="243" spans="2:4">
      <c r="B243" s="35">
        <v>0</v>
      </c>
      <c r="C243" t="s">
        <v>54</v>
      </c>
    </row>
    <row r="244" spans="2:4">
      <c r="B244" s="11">
        <v>0</v>
      </c>
      <c r="C244" t="s">
        <v>56</v>
      </c>
    </row>
    <row r="245" spans="2:4">
      <c r="B245" s="11">
        <f>0</f>
        <v>0</v>
      </c>
      <c r="C245" t="s">
        <v>184</v>
      </c>
    </row>
    <row r="246" spans="2:4">
      <c r="B246" s="35" t="s">
        <v>6</v>
      </c>
      <c r="C246" t="s">
        <v>58</v>
      </c>
      <c r="D246" t="s">
        <v>175</v>
      </c>
    </row>
    <row r="247" spans="2:4">
      <c r="B247" s="11">
        <f>2/3</f>
        <v>0.66666666666666663</v>
      </c>
      <c r="C247" t="s">
        <v>67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F284-1249-4B70-873D-6A4FCA65911C}">
  <dimension ref="A1:I249"/>
  <sheetViews>
    <sheetView topLeftCell="A226" workbookViewId="0">
      <selection activeCell="J261" sqref="J261"/>
    </sheetView>
  </sheetViews>
  <sheetFormatPr defaultRowHeight="15"/>
  <cols>
    <col min="1" max="1" width="15.7109375" customWidth="1"/>
    <col min="2" max="2" width="23.5703125" customWidth="1"/>
    <col min="4" max="4" width="24.85546875" customWidth="1"/>
    <col min="6" max="6" width="22.42578125" customWidth="1"/>
    <col min="8" max="8" width="32.71093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677</v>
      </c>
      <c r="C2" s="1">
        <v>6</v>
      </c>
      <c r="D2" s="1">
        <v>52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663</v>
      </c>
      <c r="C5" s="1">
        <f t="shared" si="0"/>
        <v>6</v>
      </c>
      <c r="D5" s="1">
        <f t="shared" si="0"/>
        <v>52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445</v>
      </c>
      <c r="C9" s="1">
        <v>2</v>
      </c>
      <c r="D9" s="1">
        <v>333</v>
      </c>
      <c r="E9" s="2">
        <v>2</v>
      </c>
      <c r="F9" s="1">
        <v>282</v>
      </c>
      <c r="G9" s="2">
        <v>14</v>
      </c>
      <c r="H9" s="1">
        <v>84</v>
      </c>
      <c r="I9" s="1">
        <v>2</v>
      </c>
    </row>
    <row r="10" spans="1:9">
      <c r="A10" s="1" t="s">
        <v>31</v>
      </c>
      <c r="B10" s="1">
        <v>35</v>
      </c>
      <c r="C10" s="1">
        <v>0</v>
      </c>
      <c r="D10" s="1">
        <v>147</v>
      </c>
      <c r="E10" s="2">
        <v>0</v>
      </c>
      <c r="F10" s="1">
        <v>15</v>
      </c>
      <c r="G10" s="2">
        <v>-3</v>
      </c>
      <c r="H10" s="1">
        <v>0</v>
      </c>
      <c r="I10" s="1">
        <v>0</v>
      </c>
    </row>
    <row r="11" spans="1:9">
      <c r="A11" s="1" t="s">
        <v>8</v>
      </c>
      <c r="B11" s="1">
        <f t="shared" ref="B11:H11" si="1">B9+B10</f>
        <v>480</v>
      </c>
      <c r="C11" s="1">
        <f t="shared" si="1"/>
        <v>2</v>
      </c>
      <c r="D11" s="1">
        <f t="shared" si="1"/>
        <v>480</v>
      </c>
      <c r="E11" s="2">
        <f t="shared" si="1"/>
        <v>2</v>
      </c>
      <c r="F11" s="1">
        <f t="shared" si="1"/>
        <v>297</v>
      </c>
      <c r="G11" s="2">
        <f t="shared" si="1"/>
        <v>11</v>
      </c>
      <c r="H11" s="1">
        <f t="shared" si="1"/>
        <v>84</v>
      </c>
      <c r="I11" s="1"/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203</v>
      </c>
      <c r="C15" s="5">
        <v>4</v>
      </c>
      <c r="D15" s="5">
        <v>73</v>
      </c>
      <c r="E15" s="3">
        <v>1</v>
      </c>
      <c r="F15" s="1">
        <v>116</v>
      </c>
      <c r="G15" s="2">
        <v>0</v>
      </c>
      <c r="H15" s="16" t="s">
        <v>86</v>
      </c>
      <c r="I15" s="16">
        <v>445</v>
      </c>
    </row>
    <row r="16" spans="1:9">
      <c r="A16" s="1" t="s">
        <v>89</v>
      </c>
      <c r="B16" s="1">
        <v>145</v>
      </c>
      <c r="C16" s="1"/>
      <c r="D16" s="1">
        <v>69</v>
      </c>
      <c r="E16" s="2"/>
      <c r="F16" s="1">
        <v>116</v>
      </c>
      <c r="G16" s="2"/>
      <c r="H16" s="25" t="s">
        <v>87</v>
      </c>
      <c r="I16" s="25">
        <v>333</v>
      </c>
    </row>
    <row r="17" spans="1:9">
      <c r="H17" s="16" t="s">
        <v>108</v>
      </c>
      <c r="I17" s="16">
        <v>282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276</v>
      </c>
    </row>
    <row r="19" spans="1:9" ht="57" customHeight="1">
      <c r="A19" s="1" t="s">
        <v>74</v>
      </c>
      <c r="B19" s="1">
        <v>9</v>
      </c>
      <c r="C19" s="1">
        <v>0</v>
      </c>
      <c r="D19" s="34" t="s">
        <v>170</v>
      </c>
      <c r="H19" s="16" t="s">
        <v>105</v>
      </c>
      <c r="I19" s="16">
        <v>116</v>
      </c>
    </row>
    <row r="20" spans="1:9" ht="62.2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261</v>
      </c>
    </row>
    <row r="21" spans="1:9" ht="84.7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8</v>
      </c>
    </row>
    <row r="22" spans="1:9" ht="7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219</v>
      </c>
    </row>
    <row r="23" spans="1:9">
      <c r="H23" s="16" t="s">
        <v>91</v>
      </c>
      <c r="I23" s="16">
        <v>145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8</v>
      </c>
      <c r="C25" s="1">
        <v>2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10</v>
      </c>
    </row>
    <row r="28" spans="1:9">
      <c r="A28" s="1" t="s">
        <v>5</v>
      </c>
      <c r="B28" s="1">
        <v>47</v>
      </c>
      <c r="C28" s="1">
        <v>0</v>
      </c>
      <c r="D28" s="1">
        <v>45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24</v>
      </c>
      <c r="C29" s="1">
        <v>1</v>
      </c>
      <c r="D29" s="1">
        <v>1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71</v>
      </c>
      <c r="C30" s="1">
        <v>0</v>
      </c>
      <c r="D30" s="1">
        <f>D28+D29</f>
        <v>46</v>
      </c>
      <c r="E30" s="1">
        <v>1</v>
      </c>
    </row>
    <row r="31" spans="1:9">
      <c r="H31" t="s">
        <v>192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193</v>
      </c>
      <c r="I33" s="16">
        <v>50.01</v>
      </c>
    </row>
    <row r="34" spans="1:9">
      <c r="A34" s="1" t="s">
        <v>5</v>
      </c>
      <c r="B34" s="1">
        <v>98</v>
      </c>
      <c r="C34" s="1">
        <v>3</v>
      </c>
      <c r="D34" s="1">
        <v>71</v>
      </c>
      <c r="E34" s="1">
        <v>3</v>
      </c>
      <c r="H34" s="16" t="s">
        <v>116</v>
      </c>
      <c r="I34" s="16">
        <v>12.97</v>
      </c>
    </row>
    <row r="35" spans="1:9">
      <c r="A35" s="1" t="s">
        <v>7</v>
      </c>
      <c r="B35" s="1">
        <v>43</v>
      </c>
      <c r="C35" s="1">
        <v>2</v>
      </c>
      <c r="D35" s="1">
        <v>24</v>
      </c>
      <c r="E35" s="1">
        <v>2</v>
      </c>
      <c r="H35" s="25" t="s">
        <v>194</v>
      </c>
      <c r="I35" s="25"/>
    </row>
    <row r="36" spans="1:9">
      <c r="A36" s="1" t="s">
        <v>8</v>
      </c>
      <c r="B36" s="1">
        <f>B34+B35</f>
        <v>141</v>
      </c>
      <c r="C36" s="1">
        <f>C34+C35</f>
        <v>5</v>
      </c>
      <c r="D36" s="1">
        <f>D34+D35</f>
        <v>95</v>
      </c>
      <c r="E36" s="1">
        <f>E34+E35</f>
        <v>5</v>
      </c>
      <c r="H36" s="25" t="s">
        <v>118</v>
      </c>
      <c r="I36" s="25">
        <v>376</v>
      </c>
    </row>
    <row r="37" spans="1:9">
      <c r="H37" s="25" t="s">
        <v>119</v>
      </c>
      <c r="I37" s="25">
        <v>98</v>
      </c>
    </row>
    <row r="38" spans="1:9">
      <c r="H38" s="16" t="s">
        <v>195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26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198</v>
      </c>
      <c r="D41" s="1">
        <v>4</v>
      </c>
      <c r="H41" s="16" t="s">
        <v>123</v>
      </c>
      <c r="I41" s="16">
        <v>432</v>
      </c>
    </row>
    <row r="42" spans="1:9">
      <c r="B42" s="1" t="s">
        <v>26</v>
      </c>
      <c r="C42" s="1">
        <v>41</v>
      </c>
      <c r="D42" s="1">
        <v>1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6</v>
      </c>
    </row>
    <row r="44" spans="1:9">
      <c r="B44" s="1" t="s">
        <v>19</v>
      </c>
      <c r="C44" s="1">
        <v>0</v>
      </c>
      <c r="D44" s="1">
        <v>0</v>
      </c>
      <c r="H44" s="25" t="s">
        <v>196</v>
      </c>
      <c r="I44" s="25"/>
    </row>
    <row r="45" spans="1:9">
      <c r="B45" s="1" t="s">
        <v>20</v>
      </c>
      <c r="C45" s="1">
        <v>367</v>
      </c>
      <c r="D45" s="1">
        <v>1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453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181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418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11</v>
      </c>
    </row>
    <row r="51" spans="1:9">
      <c r="B51" s="1" t="s">
        <v>113</v>
      </c>
      <c r="C51" s="1">
        <v>2</v>
      </c>
      <c r="D51" s="1">
        <v>0</v>
      </c>
      <c r="H51" s="25" t="s">
        <v>197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7</v>
      </c>
    </row>
    <row r="53" spans="1:9">
      <c r="B53" s="1" t="s">
        <v>8</v>
      </c>
      <c r="C53" s="1">
        <v>653</v>
      </c>
      <c r="D53" s="1">
        <f>D41+D42+D43+D44+D45+D46+D47+D48+D49+D50+D51+D52</f>
        <v>6</v>
      </c>
      <c r="H53" s="25" t="s">
        <v>135</v>
      </c>
      <c r="I53" s="25">
        <v>4</v>
      </c>
    </row>
    <row r="54" spans="1:9">
      <c r="H54" s="25" t="s">
        <v>136</v>
      </c>
      <c r="I54" s="25">
        <v>64</v>
      </c>
    </row>
    <row r="55" spans="1:9">
      <c r="H55" s="25" t="s">
        <v>137</v>
      </c>
      <c r="I55" s="25">
        <v>199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5" spans="1:3">
      <c r="A145" s="9" t="s">
        <v>70</v>
      </c>
      <c r="B145" s="9" t="s">
        <v>32</v>
      </c>
      <c r="C145" s="9" t="s">
        <v>33</v>
      </c>
    </row>
    <row r="146" spans="1:3">
      <c r="A146" s="13">
        <v>42737</v>
      </c>
      <c r="B146">
        <v>1</v>
      </c>
      <c r="C146">
        <v>1</v>
      </c>
    </row>
    <row r="147" spans="1:3">
      <c r="A147" s="13">
        <v>42744</v>
      </c>
      <c r="B147">
        <v>2</v>
      </c>
      <c r="C147">
        <v>10</v>
      </c>
    </row>
    <row r="148" spans="1:3">
      <c r="A148" s="13">
        <v>42751</v>
      </c>
      <c r="B148">
        <v>3</v>
      </c>
      <c r="C148">
        <v>20</v>
      </c>
    </row>
    <row r="149" spans="1:3">
      <c r="A149" s="13">
        <v>42758</v>
      </c>
      <c r="B149">
        <v>4</v>
      </c>
      <c r="C149">
        <v>31</v>
      </c>
    </row>
    <row r="150" spans="1:3">
      <c r="A150" s="13">
        <v>42765</v>
      </c>
      <c r="B150">
        <v>5</v>
      </c>
      <c r="C150">
        <v>43</v>
      </c>
    </row>
    <row r="151" spans="1:3">
      <c r="A151" s="13">
        <v>42772</v>
      </c>
      <c r="B151">
        <v>6</v>
      </c>
      <c r="C151">
        <v>56</v>
      </c>
    </row>
    <row r="152" spans="1:3">
      <c r="A152" s="13">
        <v>42779</v>
      </c>
      <c r="B152">
        <v>7</v>
      </c>
      <c r="C152">
        <v>63</v>
      </c>
    </row>
    <row r="153" spans="1:3">
      <c r="A153" s="13">
        <v>42786</v>
      </c>
      <c r="B153">
        <v>8</v>
      </c>
      <c r="C153">
        <v>70</v>
      </c>
    </row>
    <row r="154" spans="1:3">
      <c r="A154" s="13">
        <v>42793</v>
      </c>
      <c r="B154">
        <v>9</v>
      </c>
      <c r="C154">
        <v>84</v>
      </c>
    </row>
    <row r="155" spans="1:3">
      <c r="A155" s="13">
        <v>42800</v>
      </c>
      <c r="B155">
        <v>10</v>
      </c>
      <c r="C155">
        <v>100</v>
      </c>
    </row>
    <row r="156" spans="1:3">
      <c r="A156" s="13">
        <v>42807</v>
      </c>
      <c r="B156">
        <v>11</v>
      </c>
      <c r="C156">
        <v>114</v>
      </c>
    </row>
    <row r="157" spans="1:3">
      <c r="A157" s="13">
        <v>42814</v>
      </c>
      <c r="B157">
        <v>12</v>
      </c>
      <c r="C157">
        <v>131</v>
      </c>
    </row>
    <row r="158" spans="1:3">
      <c r="A158" s="13">
        <v>42821</v>
      </c>
      <c r="B158">
        <v>13</v>
      </c>
      <c r="C158">
        <v>145</v>
      </c>
    </row>
    <row r="159" spans="1:3">
      <c r="A159" s="13">
        <v>42828</v>
      </c>
      <c r="B159">
        <v>14</v>
      </c>
      <c r="C159">
        <v>154</v>
      </c>
    </row>
    <row r="160" spans="1:3">
      <c r="A160" s="13">
        <v>42835</v>
      </c>
      <c r="B160">
        <v>15</v>
      </c>
      <c r="C160">
        <v>166</v>
      </c>
    </row>
    <row r="161" spans="1:3">
      <c r="A161" s="13">
        <v>42842</v>
      </c>
      <c r="B161">
        <v>16</v>
      </c>
      <c r="C161">
        <v>185</v>
      </c>
    </row>
    <row r="162" spans="1:3">
      <c r="A162" s="13">
        <v>42849</v>
      </c>
      <c r="B162">
        <v>17</v>
      </c>
      <c r="C162">
        <v>189</v>
      </c>
    </row>
    <row r="163" spans="1:3">
      <c r="A163" s="13">
        <v>42856</v>
      </c>
      <c r="B163">
        <v>18</v>
      </c>
      <c r="C163">
        <v>199</v>
      </c>
    </row>
    <row r="164" spans="1:3">
      <c r="A164" s="13">
        <v>42863</v>
      </c>
      <c r="B164">
        <v>19</v>
      </c>
      <c r="C164">
        <v>217</v>
      </c>
    </row>
    <row r="165" spans="1:3">
      <c r="A165" s="13">
        <v>42870</v>
      </c>
      <c r="B165">
        <v>20</v>
      </c>
      <c r="C165">
        <v>233</v>
      </c>
    </row>
    <row r="166" spans="1:3">
      <c r="A166" s="13">
        <v>42877</v>
      </c>
      <c r="B166">
        <v>21</v>
      </c>
      <c r="C166">
        <v>239</v>
      </c>
    </row>
    <row r="167" spans="1:3">
      <c r="A167" s="13">
        <v>42884</v>
      </c>
      <c r="B167">
        <v>22</v>
      </c>
      <c r="C167">
        <v>244</v>
      </c>
    </row>
    <row r="168" spans="1:3">
      <c r="A168" s="13">
        <v>42891</v>
      </c>
      <c r="B168">
        <v>23</v>
      </c>
      <c r="C168">
        <v>260</v>
      </c>
    </row>
    <row r="169" spans="1:3">
      <c r="A169" s="13">
        <v>42898</v>
      </c>
      <c r="B169">
        <v>24</v>
      </c>
      <c r="C169">
        <v>276</v>
      </c>
    </row>
    <row r="170" spans="1:3">
      <c r="A170" s="13">
        <v>42905</v>
      </c>
      <c r="B170">
        <v>25</v>
      </c>
      <c r="C170">
        <v>286</v>
      </c>
    </row>
    <row r="171" spans="1:3">
      <c r="A171" s="13">
        <v>42912</v>
      </c>
      <c r="B171">
        <v>26</v>
      </c>
      <c r="C171">
        <v>299</v>
      </c>
    </row>
    <row r="172" spans="1:3">
      <c r="A172" s="13">
        <v>42919</v>
      </c>
      <c r="B172">
        <v>27</v>
      </c>
      <c r="C172">
        <v>303</v>
      </c>
    </row>
    <row r="173" spans="1:3">
      <c r="A173" s="13">
        <v>42926</v>
      </c>
      <c r="B173">
        <v>28</v>
      </c>
      <c r="C173">
        <v>316</v>
      </c>
    </row>
    <row r="174" spans="1:3">
      <c r="A174" s="13">
        <v>42933</v>
      </c>
      <c r="B174">
        <v>29</v>
      </c>
      <c r="C174">
        <v>322</v>
      </c>
    </row>
    <row r="175" spans="1:3">
      <c r="A175" s="13">
        <v>42940</v>
      </c>
      <c r="B175">
        <v>30</v>
      </c>
      <c r="C175">
        <v>330</v>
      </c>
    </row>
    <row r="176" spans="1:3">
      <c r="A176" s="13">
        <v>42947</v>
      </c>
      <c r="B176">
        <v>31</v>
      </c>
      <c r="C176">
        <v>335</v>
      </c>
    </row>
    <row r="177" spans="1:3">
      <c r="A177" s="13">
        <v>42954</v>
      </c>
      <c r="B177">
        <v>32</v>
      </c>
      <c r="C177">
        <v>348</v>
      </c>
    </row>
    <row r="178" spans="1:3">
      <c r="A178" s="13">
        <v>42961</v>
      </c>
      <c r="B178">
        <v>33</v>
      </c>
      <c r="C178">
        <v>367</v>
      </c>
    </row>
    <row r="179" spans="1:3">
      <c r="A179" s="13">
        <v>42968</v>
      </c>
      <c r="B179">
        <v>34</v>
      </c>
      <c r="C179">
        <v>392</v>
      </c>
    </row>
    <row r="180" spans="1:3">
      <c r="A180" s="13">
        <v>42975</v>
      </c>
      <c r="B180">
        <v>35</v>
      </c>
      <c r="C180">
        <v>402</v>
      </c>
    </row>
    <row r="181" spans="1:3">
      <c r="A181" s="13">
        <v>42982</v>
      </c>
      <c r="B181">
        <v>36</v>
      </c>
      <c r="C181">
        <v>410</v>
      </c>
    </row>
    <row r="182" spans="1:3">
      <c r="A182" s="13">
        <v>42989</v>
      </c>
      <c r="B182">
        <v>37</v>
      </c>
      <c r="C182">
        <v>415</v>
      </c>
    </row>
    <row r="183" spans="1:3">
      <c r="A183" s="13">
        <v>42996</v>
      </c>
      <c r="B183">
        <v>38</v>
      </c>
      <c r="C183">
        <v>438</v>
      </c>
    </row>
    <row r="184" spans="1:3">
      <c r="A184" s="13">
        <v>43003</v>
      </c>
      <c r="B184">
        <v>39</v>
      </c>
      <c r="C184">
        <v>460</v>
      </c>
    </row>
    <row r="185" spans="1:3">
      <c r="A185" s="13">
        <v>43010</v>
      </c>
      <c r="B185">
        <v>40</v>
      </c>
      <c r="C185">
        <v>478</v>
      </c>
    </row>
    <row r="186" spans="1:3">
      <c r="A186" s="13">
        <v>43017</v>
      </c>
      <c r="B186">
        <v>41</v>
      </c>
      <c r="C186">
        <v>486</v>
      </c>
    </row>
    <row r="187" spans="1:3">
      <c r="A187" s="13">
        <v>43024</v>
      </c>
      <c r="B187">
        <v>42</v>
      </c>
      <c r="C187">
        <v>497</v>
      </c>
    </row>
    <row r="188" spans="1:3">
      <c r="A188" s="13">
        <v>43031</v>
      </c>
      <c r="B188">
        <v>43</v>
      </c>
      <c r="C188">
        <v>501</v>
      </c>
    </row>
    <row r="189" spans="1:3">
      <c r="A189" s="13">
        <v>43038</v>
      </c>
      <c r="B189">
        <v>44</v>
      </c>
      <c r="C189">
        <v>506</v>
      </c>
    </row>
    <row r="190" spans="1:3">
      <c r="A190" s="13">
        <v>43045</v>
      </c>
      <c r="B190">
        <v>45</v>
      </c>
      <c r="C190">
        <v>514</v>
      </c>
    </row>
    <row r="191" spans="1:3">
      <c r="A191" s="13">
        <v>43052</v>
      </c>
      <c r="B191">
        <v>46</v>
      </c>
      <c r="C191">
        <v>521</v>
      </c>
    </row>
    <row r="192" spans="1:3">
      <c r="A192" s="13">
        <v>43059</v>
      </c>
      <c r="B192">
        <v>47</v>
      </c>
      <c r="C192">
        <v>531</v>
      </c>
    </row>
    <row r="193" spans="1:3">
      <c r="A193" s="13">
        <v>43066</v>
      </c>
      <c r="B193">
        <v>48</v>
      </c>
      <c r="C193">
        <v>534</v>
      </c>
    </row>
    <row r="194" spans="1:3">
      <c r="A194" s="13">
        <v>43073</v>
      </c>
      <c r="B194">
        <v>49</v>
      </c>
      <c r="C194">
        <v>541</v>
      </c>
    </row>
    <row r="195" spans="1:3">
      <c r="A195" s="13">
        <v>43080</v>
      </c>
      <c r="B195">
        <v>50</v>
      </c>
      <c r="C195">
        <v>546</v>
      </c>
    </row>
    <row r="196" spans="1:3">
      <c r="A196" s="13">
        <v>43087</v>
      </c>
      <c r="B196">
        <v>51</v>
      </c>
      <c r="C196">
        <v>549</v>
      </c>
    </row>
    <row r="197" spans="1:3">
      <c r="A197" s="13">
        <v>43101</v>
      </c>
      <c r="B197">
        <v>52</v>
      </c>
      <c r="C197">
        <v>553</v>
      </c>
    </row>
    <row r="198" spans="1:3">
      <c r="A198" s="13">
        <v>43108</v>
      </c>
      <c r="B198">
        <v>53</v>
      </c>
      <c r="C198">
        <v>566</v>
      </c>
    </row>
    <row r="199" spans="1:3">
      <c r="A199" s="13">
        <v>43115</v>
      </c>
      <c r="B199">
        <v>54</v>
      </c>
      <c r="C199">
        <v>568</v>
      </c>
    </row>
    <row r="200" spans="1:3">
      <c r="A200" s="13">
        <v>43122</v>
      </c>
      <c r="B200">
        <v>55</v>
      </c>
      <c r="C200">
        <v>575</v>
      </c>
    </row>
    <row r="201" spans="1:3">
      <c r="A201" s="13">
        <v>43129</v>
      </c>
      <c r="B201">
        <v>56</v>
      </c>
      <c r="C201">
        <v>574</v>
      </c>
    </row>
    <row r="202" spans="1:3">
      <c r="A202" s="13">
        <v>43136</v>
      </c>
      <c r="B202">
        <v>57</v>
      </c>
      <c r="C202">
        <v>578</v>
      </c>
    </row>
    <row r="203" spans="1:3">
      <c r="A203" s="13">
        <v>43143</v>
      </c>
      <c r="B203">
        <v>58</v>
      </c>
      <c r="C203">
        <v>584</v>
      </c>
    </row>
    <row r="204" spans="1:3">
      <c r="A204" s="13">
        <v>43150</v>
      </c>
      <c r="B204">
        <v>59</v>
      </c>
      <c r="C204">
        <v>587</v>
      </c>
    </row>
    <row r="205" spans="1:3">
      <c r="A205" s="13">
        <v>43157</v>
      </c>
      <c r="B205">
        <v>60</v>
      </c>
      <c r="C205">
        <v>592</v>
      </c>
    </row>
    <row r="206" spans="1:3">
      <c r="A206" s="13">
        <v>43164</v>
      </c>
      <c r="B206">
        <v>61</v>
      </c>
      <c r="C206">
        <v>595</v>
      </c>
    </row>
    <row r="207" spans="1:3">
      <c r="A207" s="13">
        <v>43171</v>
      </c>
      <c r="B207">
        <v>62</v>
      </c>
      <c r="C207">
        <v>601</v>
      </c>
    </row>
    <row r="208" spans="1:3">
      <c r="A208" s="13">
        <v>43178</v>
      </c>
      <c r="B208">
        <v>63</v>
      </c>
      <c r="C208">
        <v>610</v>
      </c>
    </row>
    <row r="209" spans="1:3">
      <c r="A209" s="13">
        <v>43185</v>
      </c>
      <c r="B209">
        <v>64</v>
      </c>
      <c r="C209">
        <v>612</v>
      </c>
    </row>
    <row r="210" spans="1:3">
      <c r="A210" s="13">
        <v>43192</v>
      </c>
      <c r="B210">
        <v>65</v>
      </c>
      <c r="C210">
        <v>620</v>
      </c>
    </row>
    <row r="211" spans="1:3">
      <c r="A211" s="13">
        <v>43199</v>
      </c>
      <c r="B211">
        <v>66</v>
      </c>
      <c r="C211">
        <v>625</v>
      </c>
    </row>
    <row r="212" spans="1:3">
      <c r="A212" s="13">
        <v>43206</v>
      </c>
      <c r="B212">
        <v>67</v>
      </c>
      <c r="C212">
        <v>627</v>
      </c>
    </row>
    <row r="213" spans="1:3">
      <c r="A213" s="13">
        <v>43213</v>
      </c>
      <c r="B213">
        <v>68</v>
      </c>
      <c r="C213">
        <v>632</v>
      </c>
    </row>
    <row r="214" spans="1:3">
      <c r="A214" s="13">
        <v>43220</v>
      </c>
      <c r="B214">
        <v>69</v>
      </c>
      <c r="C214">
        <v>634</v>
      </c>
    </row>
    <row r="215" spans="1:3">
      <c r="A215" s="13">
        <v>43227</v>
      </c>
      <c r="B215">
        <v>70</v>
      </c>
      <c r="C215">
        <v>638</v>
      </c>
    </row>
    <row r="216" spans="1:3">
      <c r="A216" s="13">
        <v>43234</v>
      </c>
      <c r="B216">
        <v>71</v>
      </c>
      <c r="C216">
        <v>644</v>
      </c>
    </row>
    <row r="217" spans="1:3">
      <c r="A217" s="13">
        <v>43241</v>
      </c>
      <c r="B217">
        <v>72</v>
      </c>
      <c r="C217">
        <v>652</v>
      </c>
    </row>
    <row r="218" spans="1:3">
      <c r="A218" s="13">
        <v>43248</v>
      </c>
      <c r="B218">
        <v>73</v>
      </c>
      <c r="C218">
        <v>655</v>
      </c>
    </row>
    <row r="219" spans="1:3">
      <c r="A219" s="13">
        <v>43255</v>
      </c>
      <c r="B219">
        <v>74</v>
      </c>
      <c r="C219">
        <v>660</v>
      </c>
    </row>
    <row r="220" spans="1:3">
      <c r="A220" s="13">
        <v>43262</v>
      </c>
      <c r="B220">
        <v>75</v>
      </c>
      <c r="C220">
        <v>663</v>
      </c>
    </row>
    <row r="221" spans="1:3">
      <c r="A221" s="13">
        <v>43269</v>
      </c>
      <c r="B221">
        <v>76</v>
      </c>
      <c r="C221">
        <v>674</v>
      </c>
    </row>
    <row r="222" spans="1:3">
      <c r="A222" s="13">
        <v>43276</v>
      </c>
      <c r="B222">
        <v>77</v>
      </c>
      <c r="C222">
        <v>677</v>
      </c>
    </row>
    <row r="223" spans="1:3">
      <c r="A223" s="13">
        <v>43283</v>
      </c>
      <c r="B223">
        <v>78</v>
      </c>
      <c r="C223">
        <v>679</v>
      </c>
    </row>
    <row r="224" spans="1:3">
      <c r="A224" s="13">
        <v>43290</v>
      </c>
      <c r="B224">
        <v>79</v>
      </c>
      <c r="C224">
        <v>683</v>
      </c>
    </row>
    <row r="225" spans="1:7">
      <c r="A225" s="13">
        <v>43297</v>
      </c>
      <c r="B225">
        <v>80</v>
      </c>
      <c r="C225">
        <v>689</v>
      </c>
    </row>
    <row r="226" spans="1:7">
      <c r="A226" s="13">
        <v>43304</v>
      </c>
      <c r="B226">
        <v>81</v>
      </c>
      <c r="C226">
        <v>696</v>
      </c>
    </row>
    <row r="227" spans="1:7">
      <c r="A227" s="13">
        <v>43311</v>
      </c>
      <c r="B227">
        <v>82</v>
      </c>
      <c r="C227">
        <v>697</v>
      </c>
    </row>
    <row r="228" spans="1:7">
      <c r="A228" s="13">
        <v>43318</v>
      </c>
      <c r="B228">
        <v>83</v>
      </c>
      <c r="C228">
        <v>700</v>
      </c>
    </row>
    <row r="229" spans="1:7">
      <c r="A229" s="13">
        <v>43325</v>
      </c>
      <c r="B229">
        <v>84</v>
      </c>
      <c r="C229">
        <v>702</v>
      </c>
    </row>
    <row r="230" spans="1:7">
      <c r="A230" s="13">
        <v>43332</v>
      </c>
      <c r="B230">
        <v>85</v>
      </c>
      <c r="C230">
        <v>709</v>
      </c>
    </row>
    <row r="231" spans="1:7">
      <c r="A231" s="13">
        <v>43339</v>
      </c>
      <c r="B231">
        <v>86</v>
      </c>
      <c r="C231">
        <v>712</v>
      </c>
    </row>
    <row r="232" spans="1:7">
      <c r="A232" s="13">
        <v>43346</v>
      </c>
      <c r="B232">
        <v>87</v>
      </c>
      <c r="C232">
        <v>718</v>
      </c>
    </row>
    <row r="233" spans="1:7">
      <c r="A233" s="13"/>
    </row>
    <row r="234" spans="1:7">
      <c r="B234" s="10" t="s">
        <v>60</v>
      </c>
      <c r="C234" s="10"/>
      <c r="D234" s="10"/>
      <c r="E234" s="10"/>
      <c r="F234" s="10"/>
      <c r="G234" s="10"/>
    </row>
    <row r="235" spans="1:7">
      <c r="B235" s="35" t="s">
        <v>6</v>
      </c>
      <c r="C235" t="s">
        <v>52</v>
      </c>
      <c r="D235" t="s">
        <v>175</v>
      </c>
    </row>
    <row r="236" spans="1:7">
      <c r="B236" s="11">
        <f>2/14</f>
        <v>0.14285714285714285</v>
      </c>
      <c r="C236" t="s">
        <v>53</v>
      </c>
    </row>
    <row r="237" spans="1:7">
      <c r="B237" s="35">
        <v>0</v>
      </c>
      <c r="C237" t="s">
        <v>54</v>
      </c>
    </row>
    <row r="238" spans="1:7">
      <c r="B238" s="11">
        <v>0</v>
      </c>
      <c r="C238" t="s">
        <v>56</v>
      </c>
    </row>
    <row r="239" spans="1:7">
      <c r="B239" s="11">
        <v>0</v>
      </c>
      <c r="C239" t="s">
        <v>184</v>
      </c>
    </row>
    <row r="240" spans="1:7">
      <c r="B240" s="35">
        <v>0</v>
      </c>
      <c r="C240" t="s">
        <v>58</v>
      </c>
    </row>
    <row r="242" spans="2:4">
      <c r="B242" s="10" t="s">
        <v>102</v>
      </c>
    </row>
    <row r="243" spans="2:4">
      <c r="B243" s="35" t="s">
        <v>6</v>
      </c>
      <c r="C243" t="s">
        <v>52</v>
      </c>
      <c r="D243" t="s">
        <v>175</v>
      </c>
    </row>
    <row r="244" spans="2:4">
      <c r="B244" s="11">
        <f>1/6</f>
        <v>0.16666666666666666</v>
      </c>
      <c r="C244" t="s">
        <v>53</v>
      </c>
    </row>
    <row r="245" spans="2:4">
      <c r="B245" s="35">
        <v>0</v>
      </c>
      <c r="C245" t="s">
        <v>54</v>
      </c>
    </row>
    <row r="246" spans="2:4">
      <c r="B246" s="11">
        <v>0</v>
      </c>
      <c r="C246" t="s">
        <v>56</v>
      </c>
    </row>
    <row r="247" spans="2:4">
      <c r="B247" s="11">
        <f>0</f>
        <v>0</v>
      </c>
      <c r="C247" t="s">
        <v>184</v>
      </c>
    </row>
    <row r="248" spans="2:4">
      <c r="B248" s="35">
        <v>0</v>
      </c>
      <c r="C248" t="s">
        <v>58</v>
      </c>
    </row>
    <row r="249" spans="2:4">
      <c r="B249" s="11">
        <f>5/6</f>
        <v>0.83333333333333337</v>
      </c>
      <c r="C249" t="s">
        <v>67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68A3-5757-4508-B860-BE82267CB494}">
  <dimension ref="A1:I251"/>
  <sheetViews>
    <sheetView topLeftCell="A253" workbookViewId="0">
      <selection activeCell="H268" sqref="H268"/>
    </sheetView>
  </sheetViews>
  <sheetFormatPr defaultRowHeight="15"/>
  <cols>
    <col min="1" max="1" width="28.5703125" customWidth="1"/>
    <col min="2" max="2" width="25.28515625" customWidth="1"/>
    <col min="3" max="3" width="8.85546875" customWidth="1"/>
    <col min="4" max="4" width="27.85546875" customWidth="1"/>
    <col min="5" max="5" width="9.85546875" customWidth="1"/>
    <col min="6" max="6" width="29.140625" customWidth="1"/>
    <col min="7" max="7" width="14" customWidth="1"/>
    <col min="8" max="8" width="26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684</v>
      </c>
      <c r="C2" s="1">
        <v>7</v>
      </c>
      <c r="D2" s="1">
        <v>53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670</v>
      </c>
      <c r="C5" s="1">
        <f t="shared" si="0"/>
        <v>7</v>
      </c>
      <c r="D5" s="1">
        <f t="shared" si="0"/>
        <v>53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446</v>
      </c>
      <c r="C9" s="1">
        <v>1</v>
      </c>
      <c r="D9" s="1">
        <v>334</v>
      </c>
      <c r="E9" s="2">
        <v>1</v>
      </c>
      <c r="F9" s="1">
        <v>288</v>
      </c>
      <c r="G9" s="2">
        <v>6</v>
      </c>
      <c r="H9" s="1">
        <v>84</v>
      </c>
      <c r="I9" s="1">
        <v>0</v>
      </c>
    </row>
    <row r="10" spans="1:9">
      <c r="A10" s="1" t="s">
        <v>31</v>
      </c>
      <c r="B10" s="1">
        <v>35</v>
      </c>
      <c r="C10" s="1">
        <v>0</v>
      </c>
      <c r="D10" s="1">
        <v>147</v>
      </c>
      <c r="E10" s="2">
        <v>0</v>
      </c>
      <c r="F10" s="1">
        <v>12</v>
      </c>
      <c r="G10" s="2">
        <v>-3</v>
      </c>
      <c r="H10" s="1">
        <v>0</v>
      </c>
      <c r="I10" s="1">
        <v>0</v>
      </c>
    </row>
    <row r="11" spans="1:9">
      <c r="A11" s="1" t="s">
        <v>8</v>
      </c>
      <c r="B11" s="1">
        <f t="shared" ref="B11:H11" si="1">B9+B10</f>
        <v>481</v>
      </c>
      <c r="C11" s="1">
        <f t="shared" si="1"/>
        <v>1</v>
      </c>
      <c r="D11" s="1">
        <f t="shared" si="1"/>
        <v>481</v>
      </c>
      <c r="E11" s="2">
        <f t="shared" si="1"/>
        <v>1</v>
      </c>
      <c r="F11" s="1">
        <f t="shared" si="1"/>
        <v>300</v>
      </c>
      <c r="G11" s="2">
        <f t="shared" si="1"/>
        <v>3</v>
      </c>
      <c r="H11" s="1">
        <f t="shared" si="1"/>
        <v>84</v>
      </c>
      <c r="I11" s="1"/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208</v>
      </c>
      <c r="C15" s="5">
        <v>5</v>
      </c>
      <c r="D15" s="5">
        <v>73</v>
      </c>
      <c r="E15" s="3">
        <v>0</v>
      </c>
      <c r="F15" s="1">
        <v>119</v>
      </c>
      <c r="G15" s="2">
        <v>3</v>
      </c>
      <c r="H15" s="16" t="s">
        <v>86</v>
      </c>
      <c r="I15" s="16">
        <v>446</v>
      </c>
    </row>
    <row r="16" spans="1:9">
      <c r="A16" s="1" t="s">
        <v>89</v>
      </c>
      <c r="B16" s="1">
        <v>148</v>
      </c>
      <c r="C16" s="1"/>
      <c r="D16" s="1">
        <v>69</v>
      </c>
      <c r="E16" s="2"/>
      <c r="F16" s="1">
        <v>119</v>
      </c>
      <c r="G16" s="2"/>
      <c r="H16" s="25" t="s">
        <v>87</v>
      </c>
      <c r="I16" s="25">
        <v>334</v>
      </c>
    </row>
    <row r="17" spans="1:9">
      <c r="H17" s="16" t="s">
        <v>108</v>
      </c>
      <c r="I17" s="16">
        <v>288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281</v>
      </c>
    </row>
    <row r="19" spans="1:9" ht="43.5" customHeight="1">
      <c r="A19" s="1" t="s">
        <v>74</v>
      </c>
      <c r="B19" s="1">
        <v>9</v>
      </c>
      <c r="C19" s="1">
        <v>0</v>
      </c>
      <c r="D19" s="34" t="s">
        <v>170</v>
      </c>
      <c r="H19" s="16" t="s">
        <v>105</v>
      </c>
      <c r="I19" s="16">
        <v>119</v>
      </c>
    </row>
    <row r="20" spans="1:9" ht="63.7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265</v>
      </c>
    </row>
    <row r="21" spans="1:9" ht="96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8</v>
      </c>
    </row>
    <row r="22" spans="1:9" ht="64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219</v>
      </c>
    </row>
    <row r="23" spans="1:9">
      <c r="H23" s="16" t="s">
        <v>91</v>
      </c>
      <c r="I23" s="16">
        <v>148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8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3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11</v>
      </c>
    </row>
    <row r="28" spans="1:9">
      <c r="A28" s="1" t="s">
        <v>5</v>
      </c>
      <c r="B28" s="1">
        <v>47</v>
      </c>
      <c r="C28" s="1">
        <v>0</v>
      </c>
      <c r="D28" s="1">
        <v>45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24</v>
      </c>
      <c r="C29" s="1">
        <v>1</v>
      </c>
      <c r="D29" s="1">
        <v>1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71</v>
      </c>
      <c r="C30" s="1">
        <v>0</v>
      </c>
      <c r="D30" s="1">
        <f>D28+D29</f>
        <v>46</v>
      </c>
      <c r="E30" s="1">
        <v>1</v>
      </c>
    </row>
    <row r="31" spans="1:9">
      <c r="H31" t="s">
        <v>192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193</v>
      </c>
      <c r="I33" s="16">
        <v>50.01</v>
      </c>
    </row>
    <row r="34" spans="1:9">
      <c r="A34" s="1" t="s">
        <v>5</v>
      </c>
      <c r="B34" s="1">
        <v>101</v>
      </c>
      <c r="C34" s="1">
        <v>3</v>
      </c>
      <c r="D34" s="1">
        <v>72</v>
      </c>
      <c r="E34" s="1">
        <v>1</v>
      </c>
      <c r="H34" s="16" t="s">
        <v>116</v>
      </c>
      <c r="I34" s="16">
        <v>12.97</v>
      </c>
    </row>
    <row r="35" spans="1:9">
      <c r="A35" s="1" t="s">
        <v>7</v>
      </c>
      <c r="B35" s="1">
        <v>47</v>
      </c>
      <c r="C35" s="1">
        <v>4</v>
      </c>
      <c r="D35" s="1">
        <v>25</v>
      </c>
      <c r="E35" s="1">
        <v>1</v>
      </c>
      <c r="H35" s="25" t="s">
        <v>194</v>
      </c>
      <c r="I35" s="25"/>
    </row>
    <row r="36" spans="1:9">
      <c r="A36" s="1" t="s">
        <v>8</v>
      </c>
      <c r="B36" s="1">
        <f>B34+B35</f>
        <v>148</v>
      </c>
      <c r="C36" s="1">
        <f>C34+C35</f>
        <v>7</v>
      </c>
      <c r="D36" s="1">
        <f>D34+D35</f>
        <v>97</v>
      </c>
      <c r="E36" s="1">
        <f>E34+E35</f>
        <v>2</v>
      </c>
      <c r="H36" s="25" t="s">
        <v>118</v>
      </c>
      <c r="I36" s="25">
        <v>376</v>
      </c>
    </row>
    <row r="37" spans="1:9">
      <c r="H37" s="25" t="s">
        <v>119</v>
      </c>
      <c r="I37" s="25">
        <v>98</v>
      </c>
    </row>
    <row r="38" spans="1:9">
      <c r="H38" s="16" t="s">
        <v>195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26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199</v>
      </c>
      <c r="D41" s="1">
        <v>1</v>
      </c>
      <c r="H41" s="16" t="s">
        <v>123</v>
      </c>
      <c r="I41" s="16">
        <v>432</v>
      </c>
    </row>
    <row r="42" spans="1:9">
      <c r="B42" s="1" t="s">
        <v>26</v>
      </c>
      <c r="C42" s="1">
        <v>41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6</v>
      </c>
    </row>
    <row r="44" spans="1:9">
      <c r="B44" s="1" t="s">
        <v>19</v>
      </c>
      <c r="C44" s="1">
        <v>0</v>
      </c>
      <c r="D44" s="1">
        <v>0</v>
      </c>
      <c r="H44" s="25" t="s">
        <v>196</v>
      </c>
      <c r="I44" s="25"/>
    </row>
    <row r="45" spans="1:9">
      <c r="B45" s="1" t="s">
        <v>20</v>
      </c>
      <c r="C45" s="1">
        <v>373</v>
      </c>
      <c r="D45" s="1">
        <v>6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453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181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418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11</v>
      </c>
    </row>
    <row r="51" spans="1:9">
      <c r="B51" s="1" t="s">
        <v>113</v>
      </c>
      <c r="C51" s="1">
        <v>2</v>
      </c>
      <c r="D51" s="1">
        <v>0</v>
      </c>
      <c r="H51" s="25" t="s">
        <v>197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7</v>
      </c>
    </row>
    <row r="53" spans="1:9">
      <c r="B53" s="1" t="s">
        <v>8</v>
      </c>
      <c r="C53" s="1">
        <v>653</v>
      </c>
      <c r="D53" s="1">
        <f>D41+D42+D43+D44+D45+D46+D47+D48+D49+D50+D51+D52</f>
        <v>7</v>
      </c>
      <c r="H53" s="25" t="s">
        <v>135</v>
      </c>
      <c r="I53" s="25">
        <v>4</v>
      </c>
    </row>
    <row r="54" spans="1:9">
      <c r="H54" s="25" t="s">
        <v>136</v>
      </c>
      <c r="I54" s="25">
        <v>64</v>
      </c>
    </row>
    <row r="55" spans="1:9">
      <c r="H55" s="25" t="s">
        <v>137</v>
      </c>
      <c r="I55" s="25">
        <v>199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6" spans="1:3">
      <c r="A146" s="9" t="s">
        <v>70</v>
      </c>
      <c r="B146" s="9" t="s">
        <v>32</v>
      </c>
      <c r="C146" s="9" t="s">
        <v>33</v>
      </c>
    </row>
    <row r="147" spans="1:3">
      <c r="A147" s="13">
        <v>42737</v>
      </c>
      <c r="B147">
        <v>1</v>
      </c>
      <c r="C147">
        <v>1</v>
      </c>
    </row>
    <row r="148" spans="1:3">
      <c r="A148" s="13">
        <v>42744</v>
      </c>
      <c r="B148">
        <v>2</v>
      </c>
      <c r="C148">
        <v>10</v>
      </c>
    </row>
    <row r="149" spans="1:3">
      <c r="A149" s="13">
        <v>42751</v>
      </c>
      <c r="B149">
        <v>3</v>
      </c>
      <c r="C149">
        <v>20</v>
      </c>
    </row>
    <row r="150" spans="1:3">
      <c r="A150" s="13">
        <v>42758</v>
      </c>
      <c r="B150">
        <v>4</v>
      </c>
      <c r="C150">
        <v>31</v>
      </c>
    </row>
    <row r="151" spans="1:3">
      <c r="A151" s="13">
        <v>42765</v>
      </c>
      <c r="B151">
        <v>5</v>
      </c>
      <c r="C151">
        <v>43</v>
      </c>
    </row>
    <row r="152" spans="1:3">
      <c r="A152" s="13">
        <v>42772</v>
      </c>
      <c r="B152">
        <v>6</v>
      </c>
      <c r="C152">
        <v>56</v>
      </c>
    </row>
    <row r="153" spans="1:3">
      <c r="A153" s="13">
        <v>42779</v>
      </c>
      <c r="B153">
        <v>7</v>
      </c>
      <c r="C153">
        <v>63</v>
      </c>
    </row>
    <row r="154" spans="1:3">
      <c r="A154" s="13">
        <v>42786</v>
      </c>
      <c r="B154">
        <v>8</v>
      </c>
      <c r="C154">
        <v>70</v>
      </c>
    </row>
    <row r="155" spans="1:3">
      <c r="A155" s="13">
        <v>42793</v>
      </c>
      <c r="B155">
        <v>9</v>
      </c>
      <c r="C155">
        <v>84</v>
      </c>
    </row>
    <row r="156" spans="1:3">
      <c r="A156" s="13">
        <v>42800</v>
      </c>
      <c r="B156">
        <v>10</v>
      </c>
      <c r="C156">
        <v>100</v>
      </c>
    </row>
    <row r="157" spans="1:3">
      <c r="A157" s="13">
        <v>42807</v>
      </c>
      <c r="B157">
        <v>11</v>
      </c>
      <c r="C157">
        <v>114</v>
      </c>
    </row>
    <row r="158" spans="1:3">
      <c r="A158" s="13">
        <v>42814</v>
      </c>
      <c r="B158">
        <v>12</v>
      </c>
      <c r="C158">
        <v>131</v>
      </c>
    </row>
    <row r="159" spans="1:3">
      <c r="A159" s="13">
        <v>42821</v>
      </c>
      <c r="B159">
        <v>13</v>
      </c>
      <c r="C159">
        <v>145</v>
      </c>
    </row>
    <row r="160" spans="1:3">
      <c r="A160" s="13">
        <v>42828</v>
      </c>
      <c r="B160">
        <v>14</v>
      </c>
      <c r="C160">
        <v>154</v>
      </c>
    </row>
    <row r="161" spans="1:3">
      <c r="A161" s="13">
        <v>42835</v>
      </c>
      <c r="B161">
        <v>15</v>
      </c>
      <c r="C161">
        <v>166</v>
      </c>
    </row>
    <row r="162" spans="1:3">
      <c r="A162" s="13">
        <v>42842</v>
      </c>
      <c r="B162">
        <v>16</v>
      </c>
      <c r="C162">
        <v>185</v>
      </c>
    </row>
    <row r="163" spans="1:3">
      <c r="A163" s="13">
        <v>42849</v>
      </c>
      <c r="B163">
        <v>17</v>
      </c>
      <c r="C163">
        <v>189</v>
      </c>
    </row>
    <row r="164" spans="1:3">
      <c r="A164" s="13">
        <v>42856</v>
      </c>
      <c r="B164">
        <v>18</v>
      </c>
      <c r="C164">
        <v>199</v>
      </c>
    </row>
    <row r="165" spans="1:3">
      <c r="A165" s="13">
        <v>42863</v>
      </c>
      <c r="B165">
        <v>19</v>
      </c>
      <c r="C165">
        <v>217</v>
      </c>
    </row>
    <row r="166" spans="1:3">
      <c r="A166" s="13">
        <v>42870</v>
      </c>
      <c r="B166">
        <v>20</v>
      </c>
      <c r="C166">
        <v>233</v>
      </c>
    </row>
    <row r="167" spans="1:3">
      <c r="A167" s="13">
        <v>42877</v>
      </c>
      <c r="B167">
        <v>21</v>
      </c>
      <c r="C167">
        <v>239</v>
      </c>
    </row>
    <row r="168" spans="1:3">
      <c r="A168" s="13">
        <v>42884</v>
      </c>
      <c r="B168">
        <v>22</v>
      </c>
      <c r="C168">
        <v>244</v>
      </c>
    </row>
    <row r="169" spans="1:3">
      <c r="A169" s="13">
        <v>42891</v>
      </c>
      <c r="B169">
        <v>23</v>
      </c>
      <c r="C169">
        <v>260</v>
      </c>
    </row>
    <row r="170" spans="1:3">
      <c r="A170" s="13">
        <v>42898</v>
      </c>
      <c r="B170">
        <v>24</v>
      </c>
      <c r="C170">
        <v>276</v>
      </c>
    </row>
    <row r="171" spans="1:3">
      <c r="A171" s="13">
        <v>42905</v>
      </c>
      <c r="B171">
        <v>25</v>
      </c>
      <c r="C171">
        <v>286</v>
      </c>
    </row>
    <row r="172" spans="1:3">
      <c r="A172" s="13">
        <v>42912</v>
      </c>
      <c r="B172">
        <v>26</v>
      </c>
      <c r="C172">
        <v>299</v>
      </c>
    </row>
    <row r="173" spans="1:3">
      <c r="A173" s="13">
        <v>42919</v>
      </c>
      <c r="B173">
        <v>27</v>
      </c>
      <c r="C173">
        <v>303</v>
      </c>
    </row>
    <row r="174" spans="1:3">
      <c r="A174" s="13">
        <v>42926</v>
      </c>
      <c r="B174">
        <v>28</v>
      </c>
      <c r="C174">
        <v>316</v>
      </c>
    </row>
    <row r="175" spans="1:3">
      <c r="A175" s="13">
        <v>42933</v>
      </c>
      <c r="B175">
        <v>29</v>
      </c>
      <c r="C175">
        <v>322</v>
      </c>
    </row>
    <row r="176" spans="1:3">
      <c r="A176" s="13">
        <v>42940</v>
      </c>
      <c r="B176">
        <v>30</v>
      </c>
      <c r="C176">
        <v>330</v>
      </c>
    </row>
    <row r="177" spans="1:3">
      <c r="A177" s="13">
        <v>42947</v>
      </c>
      <c r="B177">
        <v>31</v>
      </c>
      <c r="C177">
        <v>335</v>
      </c>
    </row>
    <row r="178" spans="1:3">
      <c r="A178" s="13">
        <v>42954</v>
      </c>
      <c r="B178">
        <v>32</v>
      </c>
      <c r="C178">
        <v>348</v>
      </c>
    </row>
    <row r="179" spans="1:3">
      <c r="A179" s="13">
        <v>42961</v>
      </c>
      <c r="B179">
        <v>33</v>
      </c>
      <c r="C179">
        <v>367</v>
      </c>
    </row>
    <row r="180" spans="1:3">
      <c r="A180" s="13">
        <v>42968</v>
      </c>
      <c r="B180">
        <v>34</v>
      </c>
      <c r="C180">
        <v>392</v>
      </c>
    </row>
    <row r="181" spans="1:3">
      <c r="A181" s="13">
        <v>42975</v>
      </c>
      <c r="B181">
        <v>35</v>
      </c>
      <c r="C181">
        <v>402</v>
      </c>
    </row>
    <row r="182" spans="1:3">
      <c r="A182" s="13">
        <v>42982</v>
      </c>
      <c r="B182">
        <v>36</v>
      </c>
      <c r="C182">
        <v>410</v>
      </c>
    </row>
    <row r="183" spans="1:3">
      <c r="A183" s="13">
        <v>42989</v>
      </c>
      <c r="B183">
        <v>37</v>
      </c>
      <c r="C183">
        <v>415</v>
      </c>
    </row>
    <row r="184" spans="1:3">
      <c r="A184" s="13">
        <v>42996</v>
      </c>
      <c r="B184">
        <v>38</v>
      </c>
      <c r="C184">
        <v>438</v>
      </c>
    </row>
    <row r="185" spans="1:3">
      <c r="A185" s="13">
        <v>43003</v>
      </c>
      <c r="B185">
        <v>39</v>
      </c>
      <c r="C185">
        <v>460</v>
      </c>
    </row>
    <row r="186" spans="1:3">
      <c r="A186" s="13">
        <v>43010</v>
      </c>
      <c r="B186">
        <v>40</v>
      </c>
      <c r="C186">
        <v>478</v>
      </c>
    </row>
    <row r="187" spans="1:3">
      <c r="A187" s="13">
        <v>43017</v>
      </c>
      <c r="B187">
        <v>41</v>
      </c>
      <c r="C187">
        <v>486</v>
      </c>
    </row>
    <row r="188" spans="1:3">
      <c r="A188" s="13">
        <v>43024</v>
      </c>
      <c r="B188">
        <v>42</v>
      </c>
      <c r="C188">
        <v>497</v>
      </c>
    </row>
    <row r="189" spans="1:3">
      <c r="A189" s="13">
        <v>43031</v>
      </c>
      <c r="B189">
        <v>43</v>
      </c>
      <c r="C189">
        <v>501</v>
      </c>
    </row>
    <row r="190" spans="1:3">
      <c r="A190" s="13">
        <v>43038</v>
      </c>
      <c r="B190">
        <v>44</v>
      </c>
      <c r="C190">
        <v>506</v>
      </c>
    </row>
    <row r="191" spans="1:3">
      <c r="A191" s="13">
        <v>43045</v>
      </c>
      <c r="B191">
        <v>45</v>
      </c>
      <c r="C191">
        <v>514</v>
      </c>
    </row>
    <row r="192" spans="1:3">
      <c r="A192" s="13">
        <v>43052</v>
      </c>
      <c r="B192">
        <v>46</v>
      </c>
      <c r="C192">
        <v>521</v>
      </c>
    </row>
    <row r="193" spans="1:3">
      <c r="A193" s="13">
        <v>43059</v>
      </c>
      <c r="B193">
        <v>47</v>
      </c>
      <c r="C193">
        <v>531</v>
      </c>
    </row>
    <row r="194" spans="1:3">
      <c r="A194" s="13">
        <v>43066</v>
      </c>
      <c r="B194">
        <v>48</v>
      </c>
      <c r="C194">
        <v>534</v>
      </c>
    </row>
    <row r="195" spans="1:3">
      <c r="A195" s="13">
        <v>43073</v>
      </c>
      <c r="B195">
        <v>49</v>
      </c>
      <c r="C195">
        <v>541</v>
      </c>
    </row>
    <row r="196" spans="1:3">
      <c r="A196" s="13">
        <v>43080</v>
      </c>
      <c r="B196">
        <v>50</v>
      </c>
      <c r="C196">
        <v>546</v>
      </c>
    </row>
    <row r="197" spans="1:3">
      <c r="A197" s="13">
        <v>43087</v>
      </c>
      <c r="B197">
        <v>51</v>
      </c>
      <c r="C197">
        <v>549</v>
      </c>
    </row>
    <row r="198" spans="1:3">
      <c r="A198" s="13">
        <v>43101</v>
      </c>
      <c r="B198">
        <v>52</v>
      </c>
      <c r="C198">
        <v>553</v>
      </c>
    </row>
    <row r="199" spans="1:3">
      <c r="A199" s="13">
        <v>43108</v>
      </c>
      <c r="B199">
        <v>53</v>
      </c>
      <c r="C199">
        <v>566</v>
      </c>
    </row>
    <row r="200" spans="1:3">
      <c r="A200" s="13">
        <v>43115</v>
      </c>
      <c r="B200">
        <v>54</v>
      </c>
      <c r="C200">
        <v>568</v>
      </c>
    </row>
    <row r="201" spans="1:3">
      <c r="A201" s="13">
        <v>43122</v>
      </c>
      <c r="B201">
        <v>55</v>
      </c>
      <c r="C201">
        <v>575</v>
      </c>
    </row>
    <row r="202" spans="1:3">
      <c r="A202" s="13">
        <v>43129</v>
      </c>
      <c r="B202">
        <v>56</v>
      </c>
      <c r="C202">
        <v>574</v>
      </c>
    </row>
    <row r="203" spans="1:3">
      <c r="A203" s="13">
        <v>43136</v>
      </c>
      <c r="B203">
        <v>57</v>
      </c>
      <c r="C203">
        <v>578</v>
      </c>
    </row>
    <row r="204" spans="1:3">
      <c r="A204" s="13">
        <v>43143</v>
      </c>
      <c r="B204">
        <v>58</v>
      </c>
      <c r="C204">
        <v>584</v>
      </c>
    </row>
    <row r="205" spans="1:3">
      <c r="A205" s="13">
        <v>43150</v>
      </c>
      <c r="B205">
        <v>59</v>
      </c>
      <c r="C205">
        <v>587</v>
      </c>
    </row>
    <row r="206" spans="1:3">
      <c r="A206" s="13">
        <v>43157</v>
      </c>
      <c r="B206">
        <v>60</v>
      </c>
      <c r="C206">
        <v>592</v>
      </c>
    </row>
    <row r="207" spans="1:3">
      <c r="A207" s="13">
        <v>43164</v>
      </c>
      <c r="B207">
        <v>61</v>
      </c>
      <c r="C207">
        <v>595</v>
      </c>
    </row>
    <row r="208" spans="1:3">
      <c r="A208" s="13">
        <v>43171</v>
      </c>
      <c r="B208">
        <v>62</v>
      </c>
      <c r="C208">
        <v>601</v>
      </c>
    </row>
    <row r="209" spans="1:3">
      <c r="A209" s="13">
        <v>43178</v>
      </c>
      <c r="B209">
        <v>63</v>
      </c>
      <c r="C209">
        <v>610</v>
      </c>
    </row>
    <row r="210" spans="1:3">
      <c r="A210" s="13">
        <v>43185</v>
      </c>
      <c r="B210">
        <v>64</v>
      </c>
      <c r="C210">
        <v>612</v>
      </c>
    </row>
    <row r="211" spans="1:3">
      <c r="A211" s="13">
        <v>43192</v>
      </c>
      <c r="B211">
        <v>65</v>
      </c>
      <c r="C211">
        <v>620</v>
      </c>
    </row>
    <row r="212" spans="1:3">
      <c r="A212" s="13">
        <v>43199</v>
      </c>
      <c r="B212">
        <v>66</v>
      </c>
      <c r="C212">
        <v>625</v>
      </c>
    </row>
    <row r="213" spans="1:3">
      <c r="A213" s="13">
        <v>43206</v>
      </c>
      <c r="B213">
        <v>67</v>
      </c>
      <c r="C213">
        <v>627</v>
      </c>
    </row>
    <row r="214" spans="1:3">
      <c r="A214" s="13">
        <v>43213</v>
      </c>
      <c r="B214">
        <v>68</v>
      </c>
      <c r="C214">
        <v>632</v>
      </c>
    </row>
    <row r="215" spans="1:3">
      <c r="A215" s="13">
        <v>43220</v>
      </c>
      <c r="B215">
        <v>69</v>
      </c>
      <c r="C215">
        <v>634</v>
      </c>
    </row>
    <row r="216" spans="1:3">
      <c r="A216" s="13">
        <v>43227</v>
      </c>
      <c r="B216">
        <v>70</v>
      </c>
      <c r="C216">
        <v>638</v>
      </c>
    </row>
    <row r="217" spans="1:3">
      <c r="A217" s="13">
        <v>43234</v>
      </c>
      <c r="B217">
        <v>71</v>
      </c>
      <c r="C217">
        <v>644</v>
      </c>
    </row>
    <row r="218" spans="1:3">
      <c r="A218" s="13">
        <v>43241</v>
      </c>
      <c r="B218">
        <v>72</v>
      </c>
      <c r="C218">
        <v>652</v>
      </c>
    </row>
    <row r="219" spans="1:3">
      <c r="A219" s="13">
        <v>43248</v>
      </c>
      <c r="B219">
        <v>73</v>
      </c>
      <c r="C219">
        <v>655</v>
      </c>
    </row>
    <row r="220" spans="1:3">
      <c r="A220" s="13">
        <v>43255</v>
      </c>
      <c r="B220">
        <v>74</v>
      </c>
      <c r="C220">
        <v>660</v>
      </c>
    </row>
    <row r="221" spans="1:3">
      <c r="A221" s="13">
        <v>43262</v>
      </c>
      <c r="B221">
        <v>75</v>
      </c>
      <c r="C221">
        <v>663</v>
      </c>
    </row>
    <row r="222" spans="1:3">
      <c r="A222" s="13">
        <v>43269</v>
      </c>
      <c r="B222">
        <v>76</v>
      </c>
      <c r="C222">
        <v>674</v>
      </c>
    </row>
    <row r="223" spans="1:3">
      <c r="A223" s="13">
        <v>43276</v>
      </c>
      <c r="B223">
        <v>77</v>
      </c>
      <c r="C223">
        <v>677</v>
      </c>
    </row>
    <row r="224" spans="1:3">
      <c r="A224" s="13">
        <v>43283</v>
      </c>
      <c r="B224">
        <v>78</v>
      </c>
      <c r="C224">
        <v>679</v>
      </c>
    </row>
    <row r="225" spans="1:7">
      <c r="A225" s="13">
        <v>43290</v>
      </c>
      <c r="B225">
        <v>79</v>
      </c>
      <c r="C225">
        <v>683</v>
      </c>
    </row>
    <row r="226" spans="1:7">
      <c r="A226" s="13">
        <v>43297</v>
      </c>
      <c r="B226">
        <v>80</v>
      </c>
      <c r="C226">
        <v>689</v>
      </c>
    </row>
    <row r="227" spans="1:7">
      <c r="A227" s="13">
        <v>43304</v>
      </c>
      <c r="B227">
        <v>81</v>
      </c>
      <c r="C227">
        <v>696</v>
      </c>
    </row>
    <row r="228" spans="1:7">
      <c r="A228" s="13">
        <v>43311</v>
      </c>
      <c r="B228">
        <v>82</v>
      </c>
      <c r="C228">
        <v>697</v>
      </c>
    </row>
    <row r="229" spans="1:7">
      <c r="A229" s="13">
        <v>43318</v>
      </c>
      <c r="B229">
        <v>83</v>
      </c>
      <c r="C229">
        <v>700</v>
      </c>
    </row>
    <row r="230" spans="1:7">
      <c r="A230" s="13">
        <v>43325</v>
      </c>
      <c r="B230">
        <v>84</v>
      </c>
      <c r="C230">
        <v>702</v>
      </c>
    </row>
    <row r="231" spans="1:7">
      <c r="A231" s="13">
        <v>43332</v>
      </c>
      <c r="B231">
        <v>85</v>
      </c>
      <c r="C231">
        <v>709</v>
      </c>
    </row>
    <row r="232" spans="1:7">
      <c r="A232" s="13">
        <v>43339</v>
      </c>
      <c r="B232">
        <v>86</v>
      </c>
      <c r="C232">
        <v>712</v>
      </c>
    </row>
    <row r="233" spans="1:7">
      <c r="A233" s="13">
        <v>43346</v>
      </c>
      <c r="B233">
        <v>87</v>
      </c>
      <c r="C233">
        <v>718</v>
      </c>
    </row>
    <row r="234" spans="1:7">
      <c r="A234" s="13">
        <v>43353</v>
      </c>
      <c r="B234">
        <v>88</v>
      </c>
      <c r="C234">
        <v>726</v>
      </c>
    </row>
    <row r="235" spans="1:7" ht="15.75" customHeight="1">
      <c r="A235" s="13"/>
    </row>
    <row r="236" spans="1:7" ht="15.75" customHeight="1">
      <c r="B236" s="10" t="s">
        <v>60</v>
      </c>
      <c r="C236" s="10"/>
      <c r="D236" s="10"/>
      <c r="E236" s="10"/>
      <c r="F236" s="10"/>
      <c r="G236" s="10"/>
    </row>
    <row r="237" spans="1:7">
      <c r="B237" s="35">
        <f>3/5</f>
        <v>0.6</v>
      </c>
      <c r="C237" t="s">
        <v>52</v>
      </c>
    </row>
    <row r="238" spans="1:7">
      <c r="B238" s="11">
        <f>1/18</f>
        <v>5.5555555555555552E-2</v>
      </c>
      <c r="C238" t="s">
        <v>53</v>
      </c>
    </row>
    <row r="239" spans="1:7">
      <c r="B239" s="35">
        <v>0</v>
      </c>
      <c r="C239" t="s">
        <v>54</v>
      </c>
    </row>
    <row r="240" spans="1:7">
      <c r="B240" s="11">
        <v>0</v>
      </c>
      <c r="C240" t="s">
        <v>56</v>
      </c>
    </row>
    <row r="241" spans="2:3">
      <c r="B241" s="11">
        <v>0</v>
      </c>
      <c r="C241" t="s">
        <v>184</v>
      </c>
    </row>
    <row r="242" spans="2:3">
      <c r="B242" s="35">
        <f>2/9</f>
        <v>0.22222222222222221</v>
      </c>
      <c r="C242" t="s">
        <v>58</v>
      </c>
    </row>
    <row r="244" spans="2:3">
      <c r="B244" s="10" t="s">
        <v>102</v>
      </c>
    </row>
    <row r="245" spans="2:3">
      <c r="B245" s="35">
        <f>4/8</f>
        <v>0.5</v>
      </c>
      <c r="C245" t="s">
        <v>52</v>
      </c>
    </row>
    <row r="246" spans="2:3">
      <c r="B246" s="11">
        <f>1/8</f>
        <v>0.125</v>
      </c>
      <c r="C246" t="s">
        <v>53</v>
      </c>
    </row>
    <row r="247" spans="2:3">
      <c r="B247" s="35">
        <v>0</v>
      </c>
      <c r="C247" t="s">
        <v>54</v>
      </c>
    </row>
    <row r="248" spans="2:3">
      <c r="B248" s="11">
        <v>0</v>
      </c>
      <c r="C248" t="s">
        <v>56</v>
      </c>
    </row>
    <row r="249" spans="2:3">
      <c r="B249" s="11">
        <f>0</f>
        <v>0</v>
      </c>
      <c r="C249" t="s">
        <v>184</v>
      </c>
    </row>
    <row r="250" spans="2:3">
      <c r="B250" s="35">
        <f>2/8</f>
        <v>0.25</v>
      </c>
      <c r="C250" t="s">
        <v>58</v>
      </c>
    </row>
    <row r="251" spans="2:3">
      <c r="B251" s="11">
        <f>1/8</f>
        <v>0.125</v>
      </c>
      <c r="C251" t="s">
        <v>67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7E77-52F6-4C23-B249-EC24D1EAD9E8}">
  <dimension ref="A1:I253"/>
  <sheetViews>
    <sheetView workbookViewId="0">
      <selection activeCell="I1" sqref="I1"/>
    </sheetView>
  </sheetViews>
  <sheetFormatPr defaultRowHeight="15"/>
  <cols>
    <col min="1" max="1" width="19" customWidth="1"/>
    <col min="2" max="2" width="23" customWidth="1"/>
    <col min="4" max="4" width="20.5703125" customWidth="1"/>
    <col min="6" max="6" width="19.7109375" customWidth="1"/>
    <col min="8" max="8" width="35.855468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692</v>
      </c>
      <c r="C2" s="1">
        <v>8</v>
      </c>
      <c r="D2" s="1">
        <v>53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678</v>
      </c>
      <c r="C5" s="1">
        <f t="shared" si="0"/>
        <v>8</v>
      </c>
      <c r="D5" s="1">
        <f t="shared" si="0"/>
        <v>53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448</v>
      </c>
      <c r="C9" s="1">
        <v>2</v>
      </c>
      <c r="D9" s="1">
        <v>335</v>
      </c>
      <c r="E9" s="2">
        <v>1</v>
      </c>
      <c r="F9" s="1">
        <v>293</v>
      </c>
      <c r="G9" s="2">
        <v>5</v>
      </c>
      <c r="H9" s="1">
        <v>84</v>
      </c>
      <c r="I9" s="1">
        <v>0</v>
      </c>
    </row>
    <row r="10" spans="1:9">
      <c r="A10" s="1" t="s">
        <v>31</v>
      </c>
      <c r="B10" s="1">
        <v>35</v>
      </c>
      <c r="C10" s="1">
        <v>0</v>
      </c>
      <c r="D10" s="1">
        <v>148</v>
      </c>
      <c r="E10" s="2">
        <v>1</v>
      </c>
      <c r="F10" s="1">
        <v>13</v>
      </c>
      <c r="G10" s="2">
        <v>1</v>
      </c>
      <c r="H10" s="1">
        <v>0</v>
      </c>
      <c r="I10" s="1">
        <v>0</v>
      </c>
    </row>
    <row r="11" spans="1:9">
      <c r="A11" s="1" t="s">
        <v>8</v>
      </c>
      <c r="B11" s="1">
        <f t="shared" ref="B11:H11" si="1">B9+B10</f>
        <v>483</v>
      </c>
      <c r="C11" s="1">
        <f t="shared" si="1"/>
        <v>2</v>
      </c>
      <c r="D11" s="1">
        <f t="shared" si="1"/>
        <v>483</v>
      </c>
      <c r="E11" s="2">
        <f t="shared" si="1"/>
        <v>2</v>
      </c>
      <c r="F11" s="1">
        <f t="shared" si="1"/>
        <v>306</v>
      </c>
      <c r="G11" s="2">
        <f t="shared" si="1"/>
        <v>6</v>
      </c>
      <c r="H11" s="1">
        <f t="shared" si="1"/>
        <v>84</v>
      </c>
      <c r="I11" s="1"/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216</v>
      </c>
      <c r="C15" s="5">
        <v>8</v>
      </c>
      <c r="D15" s="5">
        <v>75</v>
      </c>
      <c r="E15" s="3">
        <v>2</v>
      </c>
      <c r="F15" s="1">
        <v>122</v>
      </c>
      <c r="G15" s="2">
        <v>3</v>
      </c>
      <c r="H15" s="16" t="s">
        <v>86</v>
      </c>
      <c r="I15" s="16">
        <v>448</v>
      </c>
    </row>
    <row r="16" spans="1:9">
      <c r="A16" s="1" t="s">
        <v>89</v>
      </c>
      <c r="B16" s="1">
        <v>154</v>
      </c>
      <c r="C16" s="1"/>
      <c r="D16" s="1">
        <v>71</v>
      </c>
      <c r="E16" s="2"/>
      <c r="F16" s="1">
        <v>119</v>
      </c>
      <c r="G16" s="2"/>
      <c r="H16" s="25" t="s">
        <v>87</v>
      </c>
      <c r="I16" s="25">
        <v>335</v>
      </c>
    </row>
    <row r="17" spans="1:9">
      <c r="H17" s="16" t="s">
        <v>108</v>
      </c>
      <c r="I17" s="16">
        <v>293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291</v>
      </c>
    </row>
    <row r="19" spans="1:9" ht="69" customHeight="1">
      <c r="A19" s="1" t="s">
        <v>74</v>
      </c>
      <c r="B19" s="1">
        <v>10</v>
      </c>
      <c r="C19" s="1">
        <v>1</v>
      </c>
      <c r="D19" s="34" t="s">
        <v>170</v>
      </c>
      <c r="H19" s="16" t="s">
        <v>105</v>
      </c>
      <c r="I19" s="16">
        <v>122</v>
      </c>
    </row>
    <row r="20" spans="1:9" ht="63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274</v>
      </c>
    </row>
    <row r="21" spans="1:9" ht="100.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8</v>
      </c>
    </row>
    <row r="22" spans="1:9" ht="86.2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225</v>
      </c>
    </row>
    <row r="23" spans="1:9">
      <c r="H23" s="16" t="s">
        <v>91</v>
      </c>
      <c r="I23" s="16">
        <v>153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8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13</v>
      </c>
    </row>
    <row r="28" spans="1:9">
      <c r="A28" s="1" t="s">
        <v>5</v>
      </c>
      <c r="B28" s="1">
        <v>49</v>
      </c>
      <c r="C28" s="1">
        <v>2</v>
      </c>
      <c r="D28" s="1">
        <v>46</v>
      </c>
      <c r="E28" s="1">
        <v>1</v>
      </c>
      <c r="H28" s="16" t="s">
        <v>144</v>
      </c>
      <c r="I28" s="16">
        <v>0</v>
      </c>
    </row>
    <row r="29" spans="1:9">
      <c r="A29" s="1" t="s">
        <v>7</v>
      </c>
      <c r="B29" s="1">
        <v>25</v>
      </c>
      <c r="C29" s="1">
        <v>1</v>
      </c>
      <c r="D29" s="1">
        <v>4</v>
      </c>
      <c r="E29" s="1">
        <v>3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74</v>
      </c>
      <c r="C30" s="1">
        <v>0</v>
      </c>
      <c r="D30" s="1">
        <f>D28+D29</f>
        <v>50</v>
      </c>
      <c r="E30" s="1">
        <v>1</v>
      </c>
    </row>
    <row r="31" spans="1:9">
      <c r="H31" t="s">
        <v>192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193</v>
      </c>
      <c r="I33" s="16">
        <v>50.01</v>
      </c>
    </row>
    <row r="34" spans="1:9">
      <c r="A34" s="1" t="s">
        <v>5</v>
      </c>
      <c r="B34" s="1">
        <v>104</v>
      </c>
      <c r="C34" s="1">
        <v>3</v>
      </c>
      <c r="D34" s="1">
        <v>75</v>
      </c>
      <c r="E34" s="1">
        <v>3</v>
      </c>
      <c r="H34" s="16" t="s">
        <v>116</v>
      </c>
      <c r="I34" s="16">
        <v>12.97</v>
      </c>
    </row>
    <row r="35" spans="1:9">
      <c r="A35" s="1" t="s">
        <v>7</v>
      </c>
      <c r="B35" s="1">
        <v>47</v>
      </c>
      <c r="C35" s="1">
        <v>4</v>
      </c>
      <c r="D35" s="1">
        <v>25</v>
      </c>
      <c r="E35" s="1">
        <v>1</v>
      </c>
      <c r="H35" s="25" t="s">
        <v>194</v>
      </c>
      <c r="I35" s="25"/>
    </row>
    <row r="36" spans="1:9">
      <c r="A36" s="1" t="s">
        <v>8</v>
      </c>
      <c r="B36" s="1">
        <f>B34+B35</f>
        <v>151</v>
      </c>
      <c r="C36" s="1">
        <f>C34+C35</f>
        <v>7</v>
      </c>
      <c r="D36" s="1">
        <f>D34+D35</f>
        <v>100</v>
      </c>
      <c r="E36" s="1">
        <f>E34+E35</f>
        <v>4</v>
      </c>
      <c r="H36" s="25" t="s">
        <v>118</v>
      </c>
      <c r="I36" s="25">
        <v>376</v>
      </c>
    </row>
    <row r="37" spans="1:9">
      <c r="H37" s="25" t="s">
        <v>119</v>
      </c>
      <c r="I37" s="25">
        <v>98</v>
      </c>
    </row>
    <row r="38" spans="1:9">
      <c r="H38" s="16" t="s">
        <v>195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26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201</v>
      </c>
      <c r="D41" s="1">
        <v>2</v>
      </c>
      <c r="H41" s="16" t="s">
        <v>123</v>
      </c>
      <c r="I41" s="16">
        <v>432</v>
      </c>
    </row>
    <row r="42" spans="1:9">
      <c r="B42" s="1" t="s">
        <v>26</v>
      </c>
      <c r="C42" s="1">
        <v>42</v>
      </c>
      <c r="D42" s="1">
        <v>1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6</v>
      </c>
    </row>
    <row r="44" spans="1:9">
      <c r="B44" s="1" t="s">
        <v>19</v>
      </c>
      <c r="C44" s="1">
        <v>0</v>
      </c>
      <c r="D44" s="1">
        <v>0</v>
      </c>
      <c r="H44" s="25" t="s">
        <v>196</v>
      </c>
      <c r="I44" s="25"/>
    </row>
    <row r="45" spans="1:9">
      <c r="B45" s="1" t="s">
        <v>20</v>
      </c>
      <c r="C45" s="1">
        <v>378</v>
      </c>
      <c r="D45" s="1">
        <v>5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453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181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418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11</v>
      </c>
    </row>
    <row r="51" spans="1:9">
      <c r="B51" s="1" t="s">
        <v>113</v>
      </c>
      <c r="C51" s="1">
        <v>2</v>
      </c>
      <c r="D51" s="1">
        <v>0</v>
      </c>
      <c r="H51" s="25" t="s">
        <v>197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7</v>
      </c>
    </row>
    <row r="53" spans="1:9">
      <c r="B53" s="1" t="s">
        <v>8</v>
      </c>
      <c r="C53" s="1">
        <v>661</v>
      </c>
      <c r="D53" s="1">
        <f>D41+D42+D43+D44+D45+D46+D47+D48+D49+D50+D51+D52</f>
        <v>8</v>
      </c>
      <c r="H53" s="25" t="s">
        <v>135</v>
      </c>
      <c r="I53" s="25">
        <v>4</v>
      </c>
    </row>
    <row r="54" spans="1:9">
      <c r="H54" s="25" t="s">
        <v>136</v>
      </c>
      <c r="I54" s="25">
        <v>64</v>
      </c>
    </row>
    <row r="55" spans="1:9">
      <c r="H55" s="25" t="s">
        <v>137</v>
      </c>
      <c r="I55" s="25">
        <v>199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3">
      <c r="A145" s="13">
        <v>43360</v>
      </c>
      <c r="B145">
        <v>89</v>
      </c>
      <c r="C145">
        <v>8</v>
      </c>
    </row>
    <row r="147" spans="1:3">
      <c r="A147" s="9" t="s">
        <v>70</v>
      </c>
      <c r="B147" s="9" t="s">
        <v>32</v>
      </c>
      <c r="C147" s="9" t="s">
        <v>33</v>
      </c>
    </row>
    <row r="148" spans="1:3">
      <c r="A148" s="13">
        <v>42737</v>
      </c>
      <c r="B148">
        <v>1</v>
      </c>
      <c r="C148">
        <v>1</v>
      </c>
    </row>
    <row r="149" spans="1:3">
      <c r="A149" s="13">
        <v>42744</v>
      </c>
      <c r="B149">
        <v>2</v>
      </c>
      <c r="C149">
        <v>10</v>
      </c>
    </row>
    <row r="150" spans="1:3">
      <c r="A150" s="13">
        <v>42751</v>
      </c>
      <c r="B150">
        <v>3</v>
      </c>
      <c r="C150">
        <v>20</v>
      </c>
    </row>
    <row r="151" spans="1:3">
      <c r="A151" s="13">
        <v>42758</v>
      </c>
      <c r="B151">
        <v>4</v>
      </c>
      <c r="C151">
        <v>31</v>
      </c>
    </row>
    <row r="152" spans="1:3">
      <c r="A152" s="13">
        <v>42765</v>
      </c>
      <c r="B152">
        <v>5</v>
      </c>
      <c r="C152">
        <v>43</v>
      </c>
    </row>
    <row r="153" spans="1:3">
      <c r="A153" s="13">
        <v>42772</v>
      </c>
      <c r="B153">
        <v>6</v>
      </c>
      <c r="C153">
        <v>56</v>
      </c>
    </row>
    <row r="154" spans="1:3">
      <c r="A154" s="13">
        <v>42779</v>
      </c>
      <c r="B154">
        <v>7</v>
      </c>
      <c r="C154">
        <v>63</v>
      </c>
    </row>
    <row r="155" spans="1:3">
      <c r="A155" s="13">
        <v>42786</v>
      </c>
      <c r="B155">
        <v>8</v>
      </c>
      <c r="C155">
        <v>70</v>
      </c>
    </row>
    <row r="156" spans="1:3">
      <c r="A156" s="13">
        <v>42793</v>
      </c>
      <c r="B156">
        <v>9</v>
      </c>
      <c r="C156">
        <v>84</v>
      </c>
    </row>
    <row r="157" spans="1:3">
      <c r="A157" s="13">
        <v>42800</v>
      </c>
      <c r="B157">
        <v>10</v>
      </c>
      <c r="C157">
        <v>100</v>
      </c>
    </row>
    <row r="158" spans="1:3">
      <c r="A158" s="13">
        <v>42807</v>
      </c>
      <c r="B158">
        <v>11</v>
      </c>
      <c r="C158">
        <v>114</v>
      </c>
    </row>
    <row r="159" spans="1:3">
      <c r="A159" s="13">
        <v>42814</v>
      </c>
      <c r="B159">
        <v>12</v>
      </c>
      <c r="C159">
        <v>131</v>
      </c>
    </row>
    <row r="160" spans="1:3">
      <c r="A160" s="13">
        <v>42821</v>
      </c>
      <c r="B160">
        <v>13</v>
      </c>
      <c r="C160">
        <v>145</v>
      </c>
    </row>
    <row r="161" spans="1:3">
      <c r="A161" s="13">
        <v>42828</v>
      </c>
      <c r="B161">
        <v>14</v>
      </c>
      <c r="C161">
        <v>154</v>
      </c>
    </row>
    <row r="162" spans="1:3">
      <c r="A162" s="13">
        <v>42835</v>
      </c>
      <c r="B162">
        <v>15</v>
      </c>
      <c r="C162">
        <v>166</v>
      </c>
    </row>
    <row r="163" spans="1:3">
      <c r="A163" s="13">
        <v>42842</v>
      </c>
      <c r="B163">
        <v>16</v>
      </c>
      <c r="C163">
        <v>185</v>
      </c>
    </row>
    <row r="164" spans="1:3">
      <c r="A164" s="13">
        <v>42849</v>
      </c>
      <c r="B164">
        <v>17</v>
      </c>
      <c r="C164">
        <v>189</v>
      </c>
    </row>
    <row r="165" spans="1:3">
      <c r="A165" s="13">
        <v>42856</v>
      </c>
      <c r="B165">
        <v>18</v>
      </c>
      <c r="C165">
        <v>199</v>
      </c>
    </row>
    <row r="166" spans="1:3">
      <c r="A166" s="13">
        <v>42863</v>
      </c>
      <c r="B166">
        <v>19</v>
      </c>
      <c r="C166">
        <v>217</v>
      </c>
    </row>
    <row r="167" spans="1:3">
      <c r="A167" s="13">
        <v>42870</v>
      </c>
      <c r="B167">
        <v>20</v>
      </c>
      <c r="C167">
        <v>233</v>
      </c>
    </row>
    <row r="168" spans="1:3">
      <c r="A168" s="13">
        <v>42877</v>
      </c>
      <c r="B168">
        <v>21</v>
      </c>
      <c r="C168">
        <v>239</v>
      </c>
    </row>
    <row r="169" spans="1:3">
      <c r="A169" s="13">
        <v>42884</v>
      </c>
      <c r="B169">
        <v>22</v>
      </c>
      <c r="C169">
        <v>244</v>
      </c>
    </row>
    <row r="170" spans="1:3">
      <c r="A170" s="13">
        <v>42891</v>
      </c>
      <c r="B170">
        <v>23</v>
      </c>
      <c r="C170">
        <v>260</v>
      </c>
    </row>
    <row r="171" spans="1:3">
      <c r="A171" s="13">
        <v>42898</v>
      </c>
      <c r="B171">
        <v>24</v>
      </c>
      <c r="C171">
        <v>276</v>
      </c>
    </row>
    <row r="172" spans="1:3">
      <c r="A172" s="13">
        <v>42905</v>
      </c>
      <c r="B172">
        <v>25</v>
      </c>
      <c r="C172">
        <v>286</v>
      </c>
    </row>
    <row r="173" spans="1:3">
      <c r="A173" s="13">
        <v>42912</v>
      </c>
      <c r="B173">
        <v>26</v>
      </c>
      <c r="C173">
        <v>299</v>
      </c>
    </row>
    <row r="174" spans="1:3">
      <c r="A174" s="13">
        <v>42919</v>
      </c>
      <c r="B174">
        <v>27</v>
      </c>
      <c r="C174">
        <v>303</v>
      </c>
    </row>
    <row r="175" spans="1:3">
      <c r="A175" s="13">
        <v>42926</v>
      </c>
      <c r="B175">
        <v>28</v>
      </c>
      <c r="C175">
        <v>316</v>
      </c>
    </row>
    <row r="176" spans="1:3">
      <c r="A176" s="13">
        <v>42933</v>
      </c>
      <c r="B176">
        <v>29</v>
      </c>
      <c r="C176">
        <v>322</v>
      </c>
    </row>
    <row r="177" spans="1:3">
      <c r="A177" s="13">
        <v>42940</v>
      </c>
      <c r="B177">
        <v>30</v>
      </c>
      <c r="C177">
        <v>330</v>
      </c>
    </row>
    <row r="178" spans="1:3">
      <c r="A178" s="13">
        <v>42947</v>
      </c>
      <c r="B178">
        <v>31</v>
      </c>
      <c r="C178">
        <v>335</v>
      </c>
    </row>
    <row r="179" spans="1:3">
      <c r="A179" s="13">
        <v>42954</v>
      </c>
      <c r="B179">
        <v>32</v>
      </c>
      <c r="C179">
        <v>348</v>
      </c>
    </row>
    <row r="180" spans="1:3">
      <c r="A180" s="13">
        <v>42961</v>
      </c>
      <c r="B180">
        <v>33</v>
      </c>
      <c r="C180">
        <v>367</v>
      </c>
    </row>
    <row r="181" spans="1:3">
      <c r="A181" s="13">
        <v>42968</v>
      </c>
      <c r="B181">
        <v>34</v>
      </c>
      <c r="C181">
        <v>392</v>
      </c>
    </row>
    <row r="182" spans="1:3">
      <c r="A182" s="13">
        <v>42975</v>
      </c>
      <c r="B182">
        <v>35</v>
      </c>
      <c r="C182">
        <v>402</v>
      </c>
    </row>
    <row r="183" spans="1:3">
      <c r="A183" s="13">
        <v>42982</v>
      </c>
      <c r="B183">
        <v>36</v>
      </c>
      <c r="C183">
        <v>410</v>
      </c>
    </row>
    <row r="184" spans="1:3">
      <c r="A184" s="13">
        <v>42989</v>
      </c>
      <c r="B184">
        <v>37</v>
      </c>
      <c r="C184">
        <v>415</v>
      </c>
    </row>
    <row r="185" spans="1:3">
      <c r="A185" s="13">
        <v>42996</v>
      </c>
      <c r="B185">
        <v>38</v>
      </c>
      <c r="C185">
        <v>438</v>
      </c>
    </row>
    <row r="186" spans="1:3">
      <c r="A186" s="13">
        <v>43003</v>
      </c>
      <c r="B186">
        <v>39</v>
      </c>
      <c r="C186">
        <v>460</v>
      </c>
    </row>
    <row r="187" spans="1:3">
      <c r="A187" s="13">
        <v>43010</v>
      </c>
      <c r="B187">
        <v>40</v>
      </c>
      <c r="C187">
        <v>478</v>
      </c>
    </row>
    <row r="188" spans="1:3">
      <c r="A188" s="13">
        <v>43017</v>
      </c>
      <c r="B188">
        <v>41</v>
      </c>
      <c r="C188">
        <v>486</v>
      </c>
    </row>
    <row r="189" spans="1:3">
      <c r="A189" s="13">
        <v>43024</v>
      </c>
      <c r="B189">
        <v>42</v>
      </c>
      <c r="C189">
        <v>497</v>
      </c>
    </row>
    <row r="190" spans="1:3">
      <c r="A190" s="13">
        <v>43031</v>
      </c>
      <c r="B190">
        <v>43</v>
      </c>
      <c r="C190">
        <v>501</v>
      </c>
    </row>
    <row r="191" spans="1:3">
      <c r="A191" s="13">
        <v>43038</v>
      </c>
      <c r="B191">
        <v>44</v>
      </c>
      <c r="C191">
        <v>506</v>
      </c>
    </row>
    <row r="192" spans="1:3">
      <c r="A192" s="13">
        <v>43045</v>
      </c>
      <c r="B192">
        <v>45</v>
      </c>
      <c r="C192">
        <v>514</v>
      </c>
    </row>
    <row r="193" spans="1:3">
      <c r="A193" s="13">
        <v>43052</v>
      </c>
      <c r="B193">
        <v>46</v>
      </c>
      <c r="C193">
        <v>521</v>
      </c>
    </row>
    <row r="194" spans="1:3">
      <c r="A194" s="13">
        <v>43059</v>
      </c>
      <c r="B194">
        <v>47</v>
      </c>
      <c r="C194">
        <v>531</v>
      </c>
    </row>
    <row r="195" spans="1:3">
      <c r="A195" s="13">
        <v>43066</v>
      </c>
      <c r="B195">
        <v>48</v>
      </c>
      <c r="C195">
        <v>534</v>
      </c>
    </row>
    <row r="196" spans="1:3">
      <c r="A196" s="13">
        <v>43073</v>
      </c>
      <c r="B196">
        <v>49</v>
      </c>
      <c r="C196">
        <v>541</v>
      </c>
    </row>
    <row r="197" spans="1:3">
      <c r="A197" s="13">
        <v>43080</v>
      </c>
      <c r="B197">
        <v>50</v>
      </c>
      <c r="C197">
        <v>546</v>
      </c>
    </row>
    <row r="198" spans="1:3">
      <c r="A198" s="13">
        <v>43087</v>
      </c>
      <c r="B198">
        <v>51</v>
      </c>
      <c r="C198">
        <v>549</v>
      </c>
    </row>
    <row r="199" spans="1:3">
      <c r="A199" s="13">
        <v>43101</v>
      </c>
      <c r="B199">
        <v>52</v>
      </c>
      <c r="C199">
        <v>553</v>
      </c>
    </row>
    <row r="200" spans="1:3">
      <c r="A200" s="13">
        <v>43108</v>
      </c>
      <c r="B200">
        <v>53</v>
      </c>
      <c r="C200">
        <v>566</v>
      </c>
    </row>
    <row r="201" spans="1:3">
      <c r="A201" s="13">
        <v>43115</v>
      </c>
      <c r="B201">
        <v>54</v>
      </c>
      <c r="C201">
        <v>568</v>
      </c>
    </row>
    <row r="202" spans="1:3">
      <c r="A202" s="13">
        <v>43122</v>
      </c>
      <c r="B202">
        <v>55</v>
      </c>
      <c r="C202">
        <v>575</v>
      </c>
    </row>
    <row r="203" spans="1:3">
      <c r="A203" s="13">
        <v>43129</v>
      </c>
      <c r="B203">
        <v>56</v>
      </c>
      <c r="C203">
        <v>574</v>
      </c>
    </row>
    <row r="204" spans="1:3">
      <c r="A204" s="13">
        <v>43136</v>
      </c>
      <c r="B204">
        <v>57</v>
      </c>
      <c r="C204">
        <v>578</v>
      </c>
    </row>
    <row r="205" spans="1:3">
      <c r="A205" s="13">
        <v>43143</v>
      </c>
      <c r="B205">
        <v>58</v>
      </c>
      <c r="C205">
        <v>584</v>
      </c>
    </row>
    <row r="206" spans="1:3">
      <c r="A206" s="13">
        <v>43150</v>
      </c>
      <c r="B206">
        <v>59</v>
      </c>
      <c r="C206">
        <v>587</v>
      </c>
    </row>
    <row r="207" spans="1:3">
      <c r="A207" s="13">
        <v>43157</v>
      </c>
      <c r="B207">
        <v>60</v>
      </c>
      <c r="C207">
        <v>592</v>
      </c>
    </row>
    <row r="208" spans="1:3">
      <c r="A208" s="13">
        <v>43164</v>
      </c>
      <c r="B208">
        <v>61</v>
      </c>
      <c r="C208">
        <v>595</v>
      </c>
    </row>
    <row r="209" spans="1:3">
      <c r="A209" s="13">
        <v>43171</v>
      </c>
      <c r="B209">
        <v>62</v>
      </c>
      <c r="C209">
        <v>601</v>
      </c>
    </row>
    <row r="210" spans="1:3">
      <c r="A210" s="13">
        <v>43178</v>
      </c>
      <c r="B210">
        <v>63</v>
      </c>
      <c r="C210">
        <v>610</v>
      </c>
    </row>
    <row r="211" spans="1:3">
      <c r="A211" s="13">
        <v>43185</v>
      </c>
      <c r="B211">
        <v>64</v>
      </c>
      <c r="C211">
        <v>612</v>
      </c>
    </row>
    <row r="212" spans="1:3">
      <c r="A212" s="13">
        <v>43192</v>
      </c>
      <c r="B212">
        <v>65</v>
      </c>
      <c r="C212">
        <v>620</v>
      </c>
    </row>
    <row r="213" spans="1:3">
      <c r="A213" s="13">
        <v>43199</v>
      </c>
      <c r="B213">
        <v>66</v>
      </c>
      <c r="C213">
        <v>625</v>
      </c>
    </row>
    <row r="214" spans="1:3">
      <c r="A214" s="13">
        <v>43206</v>
      </c>
      <c r="B214">
        <v>67</v>
      </c>
      <c r="C214">
        <v>627</v>
      </c>
    </row>
    <row r="215" spans="1:3">
      <c r="A215" s="13">
        <v>43213</v>
      </c>
      <c r="B215">
        <v>68</v>
      </c>
      <c r="C215">
        <v>632</v>
      </c>
    </row>
    <row r="216" spans="1:3">
      <c r="A216" s="13">
        <v>43220</v>
      </c>
      <c r="B216">
        <v>69</v>
      </c>
      <c r="C216">
        <v>634</v>
      </c>
    </row>
    <row r="217" spans="1:3">
      <c r="A217" s="13">
        <v>43227</v>
      </c>
      <c r="B217">
        <v>70</v>
      </c>
      <c r="C217">
        <v>638</v>
      </c>
    </row>
    <row r="218" spans="1:3">
      <c r="A218" s="13">
        <v>43234</v>
      </c>
      <c r="B218">
        <v>71</v>
      </c>
      <c r="C218">
        <v>644</v>
      </c>
    </row>
    <row r="219" spans="1:3">
      <c r="A219" s="13">
        <v>43241</v>
      </c>
      <c r="B219">
        <v>72</v>
      </c>
      <c r="C219">
        <v>652</v>
      </c>
    </row>
    <row r="220" spans="1:3">
      <c r="A220" s="13">
        <v>43248</v>
      </c>
      <c r="B220">
        <v>73</v>
      </c>
      <c r="C220">
        <v>655</v>
      </c>
    </row>
    <row r="221" spans="1:3">
      <c r="A221" s="13">
        <v>43255</v>
      </c>
      <c r="B221">
        <v>74</v>
      </c>
      <c r="C221">
        <v>660</v>
      </c>
    </row>
    <row r="222" spans="1:3">
      <c r="A222" s="13">
        <v>43262</v>
      </c>
      <c r="B222">
        <v>75</v>
      </c>
      <c r="C222">
        <v>663</v>
      </c>
    </row>
    <row r="223" spans="1:3">
      <c r="A223" s="13">
        <v>43269</v>
      </c>
      <c r="B223">
        <v>76</v>
      </c>
      <c r="C223">
        <v>674</v>
      </c>
    </row>
    <row r="224" spans="1:3">
      <c r="A224" s="13">
        <v>43276</v>
      </c>
      <c r="B224">
        <v>77</v>
      </c>
      <c r="C224">
        <v>677</v>
      </c>
    </row>
    <row r="225" spans="1:7">
      <c r="A225" s="13">
        <v>43283</v>
      </c>
      <c r="B225">
        <v>78</v>
      </c>
      <c r="C225">
        <v>679</v>
      </c>
    </row>
    <row r="226" spans="1:7">
      <c r="A226" s="13">
        <v>43290</v>
      </c>
      <c r="B226">
        <v>79</v>
      </c>
      <c r="C226">
        <v>683</v>
      </c>
    </row>
    <row r="227" spans="1:7">
      <c r="A227" s="13">
        <v>43297</v>
      </c>
      <c r="B227">
        <v>80</v>
      </c>
      <c r="C227">
        <v>689</v>
      </c>
    </row>
    <row r="228" spans="1:7">
      <c r="A228" s="13">
        <v>43304</v>
      </c>
      <c r="B228">
        <v>81</v>
      </c>
      <c r="C228">
        <v>696</v>
      </c>
    </row>
    <row r="229" spans="1:7">
      <c r="A229" s="13">
        <v>43311</v>
      </c>
      <c r="B229">
        <v>82</v>
      </c>
      <c r="C229">
        <v>697</v>
      </c>
    </row>
    <row r="230" spans="1:7">
      <c r="A230" s="13">
        <v>43318</v>
      </c>
      <c r="B230">
        <v>83</v>
      </c>
      <c r="C230">
        <v>700</v>
      </c>
    </row>
    <row r="231" spans="1:7">
      <c r="A231" s="13">
        <v>43325</v>
      </c>
      <c r="B231">
        <v>84</v>
      </c>
      <c r="C231">
        <v>702</v>
      </c>
    </row>
    <row r="232" spans="1:7">
      <c r="A232" s="13">
        <v>43332</v>
      </c>
      <c r="B232">
        <v>85</v>
      </c>
      <c r="C232">
        <v>709</v>
      </c>
    </row>
    <row r="233" spans="1:7">
      <c r="A233" s="13">
        <v>43339</v>
      </c>
      <c r="B233">
        <v>86</v>
      </c>
      <c r="C233">
        <v>712</v>
      </c>
    </row>
    <row r="234" spans="1:7">
      <c r="A234" s="13">
        <v>43346</v>
      </c>
      <c r="B234">
        <v>87</v>
      </c>
      <c r="C234">
        <v>718</v>
      </c>
    </row>
    <row r="235" spans="1:7">
      <c r="A235" s="13">
        <v>43353</v>
      </c>
      <c r="B235">
        <v>88</v>
      </c>
      <c r="C235">
        <v>726</v>
      </c>
    </row>
    <row r="236" spans="1:7">
      <c r="A236" s="13">
        <v>43360</v>
      </c>
      <c r="B236">
        <v>89</v>
      </c>
      <c r="C236">
        <v>734</v>
      </c>
    </row>
    <row r="237" spans="1:7">
      <c r="A237" s="13"/>
    </row>
    <row r="238" spans="1:7">
      <c r="B238" s="10" t="s">
        <v>60</v>
      </c>
      <c r="C238" s="10"/>
      <c r="D238" s="10"/>
      <c r="E238" s="10"/>
      <c r="F238" s="10"/>
      <c r="G238" s="10"/>
    </row>
    <row r="239" spans="1:7">
      <c r="B239" s="35">
        <f>2/2</f>
        <v>1</v>
      </c>
      <c r="C239" t="s">
        <v>52</v>
      </c>
    </row>
    <row r="240" spans="1:7">
      <c r="B240" s="11">
        <v>0</v>
      </c>
      <c r="C240" t="s">
        <v>53</v>
      </c>
    </row>
    <row r="241" spans="2:3">
      <c r="B241" s="35">
        <v>0</v>
      </c>
      <c r="C241" t="s">
        <v>54</v>
      </c>
    </row>
    <row r="242" spans="2:3">
      <c r="B242" s="11">
        <v>0</v>
      </c>
      <c r="C242" t="s">
        <v>56</v>
      </c>
    </row>
    <row r="243" spans="2:3">
      <c r="B243" s="11">
        <v>0</v>
      </c>
      <c r="C243" t="s">
        <v>184</v>
      </c>
    </row>
    <row r="244" spans="2:3">
      <c r="B244" s="35">
        <f>3/10</f>
        <v>0.3</v>
      </c>
      <c r="C244" t="s">
        <v>58</v>
      </c>
    </row>
    <row r="246" spans="2:3">
      <c r="B246" s="10" t="s">
        <v>102</v>
      </c>
    </row>
    <row r="247" spans="2:3">
      <c r="B247" s="35">
        <f>2/8</f>
        <v>0.25</v>
      </c>
      <c r="C247" t="s">
        <v>52</v>
      </c>
    </row>
    <row r="248" spans="2:3">
      <c r="B248" s="11">
        <v>0</v>
      </c>
      <c r="C248" t="s">
        <v>53</v>
      </c>
    </row>
    <row r="249" spans="2:3">
      <c r="B249" s="35">
        <v>0</v>
      </c>
      <c r="C249" t="s">
        <v>54</v>
      </c>
    </row>
    <row r="250" spans="2:3">
      <c r="B250" s="11">
        <v>0</v>
      </c>
      <c r="C250" t="s">
        <v>56</v>
      </c>
    </row>
    <row r="251" spans="2:3">
      <c r="B251" s="11">
        <f>0</f>
        <v>0</v>
      </c>
      <c r="C251" t="s">
        <v>184</v>
      </c>
    </row>
    <row r="252" spans="2:3">
      <c r="B252" s="35">
        <f>3/8</f>
        <v>0.375</v>
      </c>
      <c r="C252" t="s">
        <v>58</v>
      </c>
    </row>
    <row r="253" spans="2:3">
      <c r="B253" s="11">
        <f>3/8</f>
        <v>0.375</v>
      </c>
      <c r="C253" t="s">
        <v>67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6C6D4-D427-4892-BFD6-4EC537D59445}">
  <dimension ref="A1:I255"/>
  <sheetViews>
    <sheetView topLeftCell="A29" workbookViewId="0">
      <selection activeCell="F35" sqref="F35"/>
    </sheetView>
  </sheetViews>
  <sheetFormatPr defaultRowHeight="15"/>
  <cols>
    <col min="1" max="1" width="23.85546875" customWidth="1"/>
    <col min="2" max="2" width="19.28515625" customWidth="1"/>
    <col min="3" max="3" width="18.42578125" customWidth="1"/>
    <col min="4" max="4" width="16.42578125" customWidth="1"/>
    <col min="5" max="5" width="17" customWidth="1"/>
    <col min="6" max="6" width="15.85546875" customWidth="1"/>
    <col min="7" max="7" width="19.85546875" customWidth="1"/>
    <col min="8" max="8" width="28.71093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698</v>
      </c>
      <c r="C2" s="1">
        <v>8</v>
      </c>
      <c r="D2" s="1">
        <v>54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684</v>
      </c>
      <c r="C5" s="1">
        <f t="shared" si="0"/>
        <v>8</v>
      </c>
      <c r="D5" s="1">
        <f t="shared" si="0"/>
        <v>54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452</v>
      </c>
      <c r="C9" s="1">
        <v>4</v>
      </c>
      <c r="D9" s="1">
        <v>338</v>
      </c>
      <c r="E9" s="2">
        <v>3</v>
      </c>
      <c r="F9" s="1">
        <v>300</v>
      </c>
      <c r="G9" s="2">
        <v>7</v>
      </c>
      <c r="H9" s="1">
        <v>84</v>
      </c>
      <c r="I9" s="1">
        <v>0</v>
      </c>
    </row>
    <row r="10" spans="1:9">
      <c r="A10" s="1" t="s">
        <v>31</v>
      </c>
      <c r="B10" s="1">
        <v>34</v>
      </c>
      <c r="C10" s="1">
        <v>1</v>
      </c>
      <c r="D10" s="1">
        <v>148</v>
      </c>
      <c r="E10" s="2">
        <v>0</v>
      </c>
      <c r="F10" s="1">
        <v>13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H11" si="1">B9+B10</f>
        <v>486</v>
      </c>
      <c r="C11" s="1">
        <f t="shared" si="1"/>
        <v>5</v>
      </c>
      <c r="D11" s="1">
        <f t="shared" si="1"/>
        <v>486</v>
      </c>
      <c r="E11" s="2">
        <f t="shared" si="1"/>
        <v>3</v>
      </c>
      <c r="F11" s="1">
        <f t="shared" si="1"/>
        <v>313</v>
      </c>
      <c r="G11" s="2">
        <f t="shared" si="1"/>
        <v>7</v>
      </c>
      <c r="H11" s="1">
        <f t="shared" si="1"/>
        <v>84</v>
      </c>
      <c r="I11" s="1"/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231</v>
      </c>
      <c r="C15" s="5">
        <v>10</v>
      </c>
      <c r="D15" s="5">
        <v>75</v>
      </c>
      <c r="E15" s="3">
        <v>0</v>
      </c>
      <c r="F15" s="1">
        <v>125</v>
      </c>
      <c r="G15" s="2">
        <v>1</v>
      </c>
      <c r="H15" s="16" t="s">
        <v>86</v>
      </c>
      <c r="I15" s="16">
        <v>452</v>
      </c>
    </row>
    <row r="16" spans="1:9">
      <c r="A16" s="1" t="s">
        <v>89</v>
      </c>
      <c r="B16" s="1">
        <v>166</v>
      </c>
      <c r="C16" s="1"/>
      <c r="D16" s="1">
        <v>71</v>
      </c>
      <c r="E16" s="2"/>
      <c r="F16" s="1">
        <v>124</v>
      </c>
      <c r="G16" s="2"/>
      <c r="H16" s="25" t="s">
        <v>87</v>
      </c>
      <c r="I16" s="25">
        <v>338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296</v>
      </c>
    </row>
    <row r="19" spans="1:9" ht="90">
      <c r="A19" s="1" t="s">
        <v>74</v>
      </c>
      <c r="B19" s="1">
        <v>10</v>
      </c>
      <c r="C19" s="1">
        <v>0</v>
      </c>
      <c r="D19" s="34" t="s">
        <v>170</v>
      </c>
      <c r="H19" s="16" t="s">
        <v>105</v>
      </c>
      <c r="I19" s="16">
        <v>124</v>
      </c>
    </row>
    <row r="20" spans="1:9" ht="90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282</v>
      </c>
    </row>
    <row r="21" spans="1:9" ht="120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9</v>
      </c>
    </row>
    <row r="22" spans="1:9" ht="90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227</v>
      </c>
    </row>
    <row r="23" spans="1:9">
      <c r="H23" s="16" t="s">
        <v>91</v>
      </c>
      <c r="I23" s="16">
        <v>158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10</v>
      </c>
      <c r="C25" s="1">
        <v>1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14</v>
      </c>
    </row>
    <row r="28" spans="1:9">
      <c r="A28" s="1" t="s">
        <v>5</v>
      </c>
      <c r="B28" s="1">
        <v>49</v>
      </c>
      <c r="C28" s="1">
        <v>0</v>
      </c>
      <c r="D28" s="1">
        <v>46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25</v>
      </c>
      <c r="C29" s="1">
        <v>1</v>
      </c>
      <c r="D29" s="1">
        <v>4</v>
      </c>
      <c r="E29" s="1">
        <v>3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74</v>
      </c>
      <c r="C30" s="1">
        <v>0</v>
      </c>
      <c r="D30" s="1">
        <f>D28+D29</f>
        <v>50</v>
      </c>
      <c r="E30" s="1">
        <v>1</v>
      </c>
    </row>
    <row r="31" spans="1:9">
      <c r="H31" t="s">
        <v>192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193</v>
      </c>
      <c r="I33" s="16">
        <v>50.01</v>
      </c>
    </row>
    <row r="34" spans="1:9">
      <c r="A34" s="1" t="s">
        <v>5</v>
      </c>
      <c r="B34" s="1">
        <v>112</v>
      </c>
      <c r="C34" s="1">
        <v>3</v>
      </c>
      <c r="D34" s="1">
        <v>78</v>
      </c>
      <c r="E34" s="1">
        <v>3</v>
      </c>
      <c r="H34" s="16" t="s">
        <v>116</v>
      </c>
      <c r="I34" s="16">
        <v>12.97</v>
      </c>
    </row>
    <row r="35" spans="1:9">
      <c r="A35" s="1" t="s">
        <v>7</v>
      </c>
      <c r="B35" s="1">
        <v>52</v>
      </c>
      <c r="C35" s="1">
        <v>3</v>
      </c>
      <c r="D35" s="1">
        <v>20</v>
      </c>
      <c r="E35" s="1">
        <v>1</v>
      </c>
      <c r="H35" s="25" t="s">
        <v>194</v>
      </c>
      <c r="I35" s="25"/>
    </row>
    <row r="36" spans="1:9">
      <c r="A36" s="1" t="s">
        <v>8</v>
      </c>
      <c r="B36" s="1">
        <f>B34+B35</f>
        <v>164</v>
      </c>
      <c r="C36" s="1">
        <f>C34+C35</f>
        <v>6</v>
      </c>
      <c r="D36" s="1">
        <f>D34+D35</f>
        <v>98</v>
      </c>
      <c r="E36" s="1">
        <f>E34+E35</f>
        <v>4</v>
      </c>
      <c r="H36" s="25" t="s">
        <v>118</v>
      </c>
      <c r="I36" s="25">
        <v>376</v>
      </c>
    </row>
    <row r="37" spans="1:9">
      <c r="H37" s="25" t="s">
        <v>119</v>
      </c>
      <c r="I37" s="25">
        <v>98</v>
      </c>
    </row>
    <row r="38" spans="1:9">
      <c r="H38" s="16" t="s">
        <v>195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26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202</v>
      </c>
      <c r="D41" s="1">
        <v>1</v>
      </c>
      <c r="H41" s="16" t="s">
        <v>123</v>
      </c>
      <c r="I41" s="16">
        <v>432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6</v>
      </c>
    </row>
    <row r="44" spans="1:9">
      <c r="B44" s="1" t="s">
        <v>19</v>
      </c>
      <c r="C44" s="1">
        <v>0</v>
      </c>
      <c r="D44" s="1">
        <v>0</v>
      </c>
      <c r="H44" s="25" t="s">
        <v>196</v>
      </c>
      <c r="I44" s="25"/>
    </row>
    <row r="45" spans="1:9">
      <c r="B45" s="1" t="s">
        <v>20</v>
      </c>
      <c r="C45" s="1">
        <v>384</v>
      </c>
      <c r="D45" s="1">
        <v>6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453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181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418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11</v>
      </c>
    </row>
    <row r="51" spans="1:9">
      <c r="B51" s="1" t="s">
        <v>113</v>
      </c>
      <c r="C51" s="1">
        <v>2</v>
      </c>
      <c r="D51" s="1">
        <v>0</v>
      </c>
      <c r="H51" s="25" t="s">
        <v>197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7</v>
      </c>
    </row>
    <row r="53" spans="1:9">
      <c r="B53" s="1" t="s">
        <v>8</v>
      </c>
      <c r="C53" s="1">
        <v>661</v>
      </c>
      <c r="D53" s="1">
        <f>D41+D42+D43+D44+D45+D46+D47+D48+D49+D50+D51+D52</f>
        <v>7</v>
      </c>
      <c r="H53" s="25" t="s">
        <v>135</v>
      </c>
      <c r="I53" s="25">
        <v>4</v>
      </c>
    </row>
    <row r="54" spans="1:9">
      <c r="H54" s="25" t="s">
        <v>136</v>
      </c>
      <c r="I54" s="25">
        <v>64</v>
      </c>
    </row>
    <row r="55" spans="1:9">
      <c r="H55" s="25" t="s">
        <v>137</v>
      </c>
      <c r="I55" s="25">
        <v>199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8" spans="1:4">
      <c r="A148" s="9" t="s">
        <v>70</v>
      </c>
      <c r="B148" s="9" t="s">
        <v>32</v>
      </c>
      <c r="C148" s="9" t="s">
        <v>33</v>
      </c>
    </row>
    <row r="149" spans="1:4">
      <c r="A149" s="13">
        <v>42737</v>
      </c>
      <c r="B149">
        <v>1</v>
      </c>
      <c r="C149">
        <v>1</v>
      </c>
    </row>
    <row r="150" spans="1:4">
      <c r="A150" s="13">
        <v>42744</v>
      </c>
      <c r="B150">
        <v>2</v>
      </c>
      <c r="C150">
        <v>10</v>
      </c>
    </row>
    <row r="151" spans="1:4">
      <c r="A151" s="13">
        <v>42751</v>
      </c>
      <c r="B151">
        <v>3</v>
      </c>
      <c r="C151">
        <v>20</v>
      </c>
    </row>
    <row r="152" spans="1:4">
      <c r="A152" s="13">
        <v>42758</v>
      </c>
      <c r="B152">
        <v>4</v>
      </c>
      <c r="C152">
        <v>31</v>
      </c>
    </row>
    <row r="153" spans="1:4">
      <c r="A153" s="13">
        <v>42765</v>
      </c>
      <c r="B153">
        <v>5</v>
      </c>
      <c r="C153">
        <v>43</v>
      </c>
    </row>
    <row r="154" spans="1:4">
      <c r="A154" s="13">
        <v>42772</v>
      </c>
      <c r="B154">
        <v>6</v>
      </c>
      <c r="C154">
        <v>56</v>
      </c>
    </row>
    <row r="155" spans="1:4">
      <c r="A155" s="13">
        <v>42779</v>
      </c>
      <c r="B155">
        <v>7</v>
      </c>
      <c r="C155">
        <v>63</v>
      </c>
    </row>
    <row r="156" spans="1:4">
      <c r="A156" s="13">
        <v>42786</v>
      </c>
      <c r="B156">
        <v>8</v>
      </c>
      <c r="C156">
        <v>70</v>
      </c>
    </row>
    <row r="157" spans="1:4">
      <c r="A157" s="13">
        <v>42793</v>
      </c>
      <c r="B157">
        <v>9</v>
      </c>
      <c r="C157">
        <v>84</v>
      </c>
    </row>
    <row r="158" spans="1:4">
      <c r="A158" s="13">
        <v>42800</v>
      </c>
      <c r="B158">
        <v>10</v>
      </c>
      <c r="C158">
        <v>100</v>
      </c>
    </row>
    <row r="159" spans="1:4">
      <c r="A159" s="13">
        <v>42807</v>
      </c>
      <c r="B159">
        <v>11</v>
      </c>
      <c r="C159">
        <v>114</v>
      </c>
    </row>
    <row r="160" spans="1:4">
      <c r="A160" s="13">
        <v>42814</v>
      </c>
      <c r="B160">
        <v>12</v>
      </c>
      <c r="C160">
        <v>131</v>
      </c>
    </row>
    <row r="161" spans="1:3">
      <c r="A161" s="13">
        <v>42821</v>
      </c>
      <c r="B161">
        <v>13</v>
      </c>
      <c r="C161">
        <v>145</v>
      </c>
    </row>
    <row r="162" spans="1:3">
      <c r="A162" s="13">
        <v>42828</v>
      </c>
      <c r="B162">
        <v>14</v>
      </c>
      <c r="C162">
        <v>154</v>
      </c>
    </row>
    <row r="163" spans="1:3">
      <c r="A163" s="13">
        <v>42835</v>
      </c>
      <c r="B163">
        <v>15</v>
      </c>
      <c r="C163">
        <v>166</v>
      </c>
    </row>
    <row r="164" spans="1:3">
      <c r="A164" s="13">
        <v>42842</v>
      </c>
      <c r="B164">
        <v>16</v>
      </c>
      <c r="C164">
        <v>185</v>
      </c>
    </row>
    <row r="165" spans="1:3">
      <c r="A165" s="13">
        <v>42849</v>
      </c>
      <c r="B165">
        <v>17</v>
      </c>
      <c r="C165">
        <v>189</v>
      </c>
    </row>
    <row r="166" spans="1:3">
      <c r="A166" s="13">
        <v>42856</v>
      </c>
      <c r="B166">
        <v>18</v>
      </c>
      <c r="C166">
        <v>199</v>
      </c>
    </row>
    <row r="167" spans="1:3">
      <c r="A167" s="13">
        <v>42863</v>
      </c>
      <c r="B167">
        <v>19</v>
      </c>
      <c r="C167">
        <v>217</v>
      </c>
    </row>
    <row r="168" spans="1:3">
      <c r="A168" s="13">
        <v>42870</v>
      </c>
      <c r="B168">
        <v>20</v>
      </c>
      <c r="C168">
        <v>233</v>
      </c>
    </row>
    <row r="169" spans="1:3">
      <c r="A169" s="13">
        <v>42877</v>
      </c>
      <c r="B169">
        <v>21</v>
      </c>
      <c r="C169">
        <v>239</v>
      </c>
    </row>
    <row r="170" spans="1:3">
      <c r="A170" s="13">
        <v>42884</v>
      </c>
      <c r="B170">
        <v>22</v>
      </c>
      <c r="C170">
        <v>244</v>
      </c>
    </row>
    <row r="171" spans="1:3">
      <c r="A171" s="13">
        <v>42891</v>
      </c>
      <c r="B171">
        <v>23</v>
      </c>
      <c r="C171">
        <v>260</v>
      </c>
    </row>
    <row r="172" spans="1:3">
      <c r="A172" s="13">
        <v>42898</v>
      </c>
      <c r="B172">
        <v>24</v>
      </c>
      <c r="C172">
        <v>276</v>
      </c>
    </row>
    <row r="173" spans="1:3">
      <c r="A173" s="13">
        <v>42905</v>
      </c>
      <c r="B173">
        <v>25</v>
      </c>
      <c r="C173">
        <v>286</v>
      </c>
    </row>
    <row r="174" spans="1:3">
      <c r="A174" s="13">
        <v>42912</v>
      </c>
      <c r="B174">
        <v>26</v>
      </c>
      <c r="C174">
        <v>299</v>
      </c>
    </row>
    <row r="175" spans="1:3">
      <c r="A175" s="13">
        <v>42919</v>
      </c>
      <c r="B175">
        <v>27</v>
      </c>
      <c r="C175">
        <v>303</v>
      </c>
    </row>
    <row r="176" spans="1:3">
      <c r="A176" s="13">
        <v>42926</v>
      </c>
      <c r="B176">
        <v>28</v>
      </c>
      <c r="C176">
        <v>316</v>
      </c>
    </row>
    <row r="177" spans="1:3">
      <c r="A177" s="13">
        <v>42933</v>
      </c>
      <c r="B177">
        <v>29</v>
      </c>
      <c r="C177">
        <v>322</v>
      </c>
    </row>
    <row r="178" spans="1:3">
      <c r="A178" s="13">
        <v>42940</v>
      </c>
      <c r="B178">
        <v>30</v>
      </c>
      <c r="C178">
        <v>330</v>
      </c>
    </row>
    <row r="179" spans="1:3">
      <c r="A179" s="13">
        <v>42947</v>
      </c>
      <c r="B179">
        <v>31</v>
      </c>
      <c r="C179">
        <v>335</v>
      </c>
    </row>
    <row r="180" spans="1:3">
      <c r="A180" s="13">
        <v>42954</v>
      </c>
      <c r="B180">
        <v>32</v>
      </c>
      <c r="C180">
        <v>348</v>
      </c>
    </row>
    <row r="181" spans="1:3">
      <c r="A181" s="13">
        <v>42961</v>
      </c>
      <c r="B181">
        <v>33</v>
      </c>
      <c r="C181">
        <v>367</v>
      </c>
    </row>
    <row r="182" spans="1:3">
      <c r="A182" s="13">
        <v>42968</v>
      </c>
      <c r="B182">
        <v>34</v>
      </c>
      <c r="C182">
        <v>392</v>
      </c>
    </row>
    <row r="183" spans="1:3">
      <c r="A183" s="13">
        <v>42975</v>
      </c>
      <c r="B183">
        <v>35</v>
      </c>
      <c r="C183">
        <v>402</v>
      </c>
    </row>
    <row r="184" spans="1:3">
      <c r="A184" s="13">
        <v>42982</v>
      </c>
      <c r="B184">
        <v>36</v>
      </c>
      <c r="C184">
        <v>410</v>
      </c>
    </row>
    <row r="185" spans="1:3">
      <c r="A185" s="13">
        <v>42989</v>
      </c>
      <c r="B185">
        <v>37</v>
      </c>
      <c r="C185">
        <v>415</v>
      </c>
    </row>
    <row r="186" spans="1:3">
      <c r="A186" s="13">
        <v>42996</v>
      </c>
      <c r="B186">
        <v>38</v>
      </c>
      <c r="C186">
        <v>438</v>
      </c>
    </row>
    <row r="187" spans="1:3">
      <c r="A187" s="13">
        <v>43003</v>
      </c>
      <c r="B187">
        <v>39</v>
      </c>
      <c r="C187">
        <v>460</v>
      </c>
    </row>
    <row r="188" spans="1:3">
      <c r="A188" s="13">
        <v>43010</v>
      </c>
      <c r="B188">
        <v>40</v>
      </c>
      <c r="C188">
        <v>478</v>
      </c>
    </row>
    <row r="189" spans="1:3">
      <c r="A189" s="13">
        <v>43017</v>
      </c>
      <c r="B189">
        <v>41</v>
      </c>
      <c r="C189">
        <v>486</v>
      </c>
    </row>
    <row r="190" spans="1:3">
      <c r="A190" s="13">
        <v>43024</v>
      </c>
      <c r="B190">
        <v>42</v>
      </c>
      <c r="C190">
        <v>497</v>
      </c>
    </row>
    <row r="191" spans="1:3">
      <c r="A191" s="13">
        <v>43031</v>
      </c>
      <c r="B191">
        <v>43</v>
      </c>
      <c r="C191">
        <v>501</v>
      </c>
    </row>
    <row r="192" spans="1:3">
      <c r="A192" s="13">
        <v>43038</v>
      </c>
      <c r="B192">
        <v>44</v>
      </c>
      <c r="C192">
        <v>506</v>
      </c>
    </row>
    <row r="193" spans="1:3">
      <c r="A193" s="13">
        <v>43045</v>
      </c>
      <c r="B193">
        <v>45</v>
      </c>
      <c r="C193">
        <v>514</v>
      </c>
    </row>
    <row r="194" spans="1:3">
      <c r="A194" s="13">
        <v>43052</v>
      </c>
      <c r="B194">
        <v>46</v>
      </c>
      <c r="C194">
        <v>521</v>
      </c>
    </row>
    <row r="195" spans="1:3">
      <c r="A195" s="13">
        <v>43059</v>
      </c>
      <c r="B195">
        <v>47</v>
      </c>
      <c r="C195">
        <v>531</v>
      </c>
    </row>
    <row r="196" spans="1:3">
      <c r="A196" s="13">
        <v>43066</v>
      </c>
      <c r="B196">
        <v>48</v>
      </c>
      <c r="C196">
        <v>534</v>
      </c>
    </row>
    <row r="197" spans="1:3">
      <c r="A197" s="13">
        <v>43073</v>
      </c>
      <c r="B197">
        <v>49</v>
      </c>
      <c r="C197">
        <v>541</v>
      </c>
    </row>
    <row r="198" spans="1:3">
      <c r="A198" s="13">
        <v>43080</v>
      </c>
      <c r="B198">
        <v>50</v>
      </c>
      <c r="C198">
        <v>546</v>
      </c>
    </row>
    <row r="199" spans="1:3">
      <c r="A199" s="13">
        <v>43087</v>
      </c>
      <c r="B199">
        <v>51</v>
      </c>
      <c r="C199">
        <v>549</v>
      </c>
    </row>
    <row r="200" spans="1:3">
      <c r="A200" s="13">
        <v>43101</v>
      </c>
      <c r="B200">
        <v>52</v>
      </c>
      <c r="C200">
        <v>553</v>
      </c>
    </row>
    <row r="201" spans="1:3">
      <c r="A201" s="13">
        <v>43108</v>
      </c>
      <c r="B201">
        <v>53</v>
      </c>
      <c r="C201">
        <v>566</v>
      </c>
    </row>
    <row r="202" spans="1:3">
      <c r="A202" s="13">
        <v>43115</v>
      </c>
      <c r="B202">
        <v>54</v>
      </c>
      <c r="C202">
        <v>568</v>
      </c>
    </row>
    <row r="203" spans="1:3">
      <c r="A203" s="13">
        <v>43122</v>
      </c>
      <c r="B203">
        <v>55</v>
      </c>
      <c r="C203">
        <v>575</v>
      </c>
    </row>
    <row r="204" spans="1:3">
      <c r="A204" s="13">
        <v>43129</v>
      </c>
      <c r="B204">
        <v>56</v>
      </c>
      <c r="C204">
        <v>574</v>
      </c>
    </row>
    <row r="205" spans="1:3">
      <c r="A205" s="13">
        <v>43136</v>
      </c>
      <c r="B205">
        <v>57</v>
      </c>
      <c r="C205">
        <v>578</v>
      </c>
    </row>
    <row r="206" spans="1:3">
      <c r="A206" s="13">
        <v>43143</v>
      </c>
      <c r="B206">
        <v>58</v>
      </c>
      <c r="C206">
        <v>584</v>
      </c>
    </row>
    <row r="207" spans="1:3">
      <c r="A207" s="13">
        <v>43150</v>
      </c>
      <c r="B207">
        <v>59</v>
      </c>
      <c r="C207">
        <v>587</v>
      </c>
    </row>
    <row r="208" spans="1:3">
      <c r="A208" s="13">
        <v>43157</v>
      </c>
      <c r="B208">
        <v>60</v>
      </c>
      <c r="C208">
        <v>592</v>
      </c>
    </row>
    <row r="209" spans="1:3">
      <c r="A209" s="13">
        <v>43164</v>
      </c>
      <c r="B209">
        <v>61</v>
      </c>
      <c r="C209">
        <v>595</v>
      </c>
    </row>
    <row r="210" spans="1:3">
      <c r="A210" s="13">
        <v>43171</v>
      </c>
      <c r="B210">
        <v>62</v>
      </c>
      <c r="C210">
        <v>601</v>
      </c>
    </row>
    <row r="211" spans="1:3">
      <c r="A211" s="13">
        <v>43178</v>
      </c>
      <c r="B211">
        <v>63</v>
      </c>
      <c r="C211">
        <v>610</v>
      </c>
    </row>
    <row r="212" spans="1:3">
      <c r="A212" s="13">
        <v>43185</v>
      </c>
      <c r="B212">
        <v>64</v>
      </c>
      <c r="C212">
        <v>612</v>
      </c>
    </row>
    <row r="213" spans="1:3">
      <c r="A213" s="13">
        <v>43192</v>
      </c>
      <c r="B213">
        <v>65</v>
      </c>
      <c r="C213">
        <v>620</v>
      </c>
    </row>
    <row r="214" spans="1:3">
      <c r="A214" s="13">
        <v>43199</v>
      </c>
      <c r="B214">
        <v>66</v>
      </c>
      <c r="C214">
        <v>625</v>
      </c>
    </row>
    <row r="215" spans="1:3">
      <c r="A215" s="13">
        <v>43206</v>
      </c>
      <c r="B215">
        <v>67</v>
      </c>
      <c r="C215">
        <v>627</v>
      </c>
    </row>
    <row r="216" spans="1:3">
      <c r="A216" s="13">
        <v>43213</v>
      </c>
      <c r="B216">
        <v>68</v>
      </c>
      <c r="C216">
        <v>632</v>
      </c>
    </row>
    <row r="217" spans="1:3">
      <c r="A217" s="13">
        <v>43220</v>
      </c>
      <c r="B217">
        <v>69</v>
      </c>
      <c r="C217">
        <v>634</v>
      </c>
    </row>
    <row r="218" spans="1:3">
      <c r="A218" s="13">
        <v>43227</v>
      </c>
      <c r="B218">
        <v>70</v>
      </c>
      <c r="C218">
        <v>638</v>
      </c>
    </row>
    <row r="219" spans="1:3">
      <c r="A219" s="13">
        <v>43234</v>
      </c>
      <c r="B219">
        <v>71</v>
      </c>
      <c r="C219">
        <v>644</v>
      </c>
    </row>
    <row r="220" spans="1:3">
      <c r="A220" s="13">
        <v>43241</v>
      </c>
      <c r="B220">
        <v>72</v>
      </c>
      <c r="C220">
        <v>652</v>
      </c>
    </row>
    <row r="221" spans="1:3">
      <c r="A221" s="13">
        <v>43248</v>
      </c>
      <c r="B221">
        <v>73</v>
      </c>
      <c r="C221">
        <v>655</v>
      </c>
    </row>
    <row r="222" spans="1:3">
      <c r="A222" s="13">
        <v>43255</v>
      </c>
      <c r="B222">
        <v>74</v>
      </c>
      <c r="C222">
        <v>660</v>
      </c>
    </row>
    <row r="223" spans="1:3">
      <c r="A223" s="13">
        <v>43262</v>
      </c>
      <c r="B223">
        <v>75</v>
      </c>
      <c r="C223">
        <v>663</v>
      </c>
    </row>
    <row r="224" spans="1:3">
      <c r="A224" s="13">
        <v>43269</v>
      </c>
      <c r="B224">
        <v>76</v>
      </c>
      <c r="C224">
        <v>674</v>
      </c>
    </row>
    <row r="225" spans="1:7">
      <c r="A225" s="13">
        <v>43276</v>
      </c>
      <c r="B225">
        <v>77</v>
      </c>
      <c r="C225">
        <v>677</v>
      </c>
    </row>
    <row r="226" spans="1:7">
      <c r="A226" s="13">
        <v>43283</v>
      </c>
      <c r="B226">
        <v>78</v>
      </c>
      <c r="C226">
        <v>679</v>
      </c>
    </row>
    <row r="227" spans="1:7">
      <c r="A227" s="13">
        <v>43290</v>
      </c>
      <c r="B227">
        <v>79</v>
      </c>
      <c r="C227">
        <v>683</v>
      </c>
    </row>
    <row r="228" spans="1:7">
      <c r="A228" s="13">
        <v>43297</v>
      </c>
      <c r="B228">
        <v>80</v>
      </c>
      <c r="C228">
        <v>689</v>
      </c>
    </row>
    <row r="229" spans="1:7">
      <c r="A229" s="13">
        <v>43304</v>
      </c>
      <c r="B229">
        <v>81</v>
      </c>
      <c r="C229">
        <v>696</v>
      </c>
    </row>
    <row r="230" spans="1:7">
      <c r="A230" s="13">
        <v>43311</v>
      </c>
      <c r="B230">
        <v>82</v>
      </c>
      <c r="C230">
        <v>697</v>
      </c>
    </row>
    <row r="231" spans="1:7">
      <c r="A231" s="13">
        <v>43318</v>
      </c>
      <c r="B231">
        <v>83</v>
      </c>
      <c r="C231">
        <v>700</v>
      </c>
    </row>
    <row r="232" spans="1:7">
      <c r="A232" s="13">
        <v>43325</v>
      </c>
      <c r="B232">
        <v>84</v>
      </c>
      <c r="C232">
        <v>702</v>
      </c>
    </row>
    <row r="233" spans="1:7">
      <c r="A233" s="13">
        <v>43332</v>
      </c>
      <c r="B233">
        <v>85</v>
      </c>
      <c r="C233">
        <v>709</v>
      </c>
    </row>
    <row r="234" spans="1:7">
      <c r="A234" s="13">
        <v>43339</v>
      </c>
      <c r="B234">
        <v>86</v>
      </c>
      <c r="C234">
        <v>712</v>
      </c>
    </row>
    <row r="235" spans="1:7">
      <c r="A235" s="13">
        <v>43346</v>
      </c>
      <c r="B235">
        <v>87</v>
      </c>
      <c r="C235">
        <v>718</v>
      </c>
    </row>
    <row r="236" spans="1:7">
      <c r="A236" s="13">
        <v>43353</v>
      </c>
      <c r="B236">
        <v>88</v>
      </c>
      <c r="C236">
        <v>726</v>
      </c>
    </row>
    <row r="237" spans="1:7">
      <c r="A237" s="13">
        <v>43360</v>
      </c>
      <c r="B237">
        <v>89</v>
      </c>
      <c r="C237">
        <v>734</v>
      </c>
    </row>
    <row r="238" spans="1:7">
      <c r="A238" s="13">
        <v>43367</v>
      </c>
      <c r="B238">
        <v>90</v>
      </c>
      <c r="C238">
        <v>741</v>
      </c>
    </row>
    <row r="239" spans="1:7">
      <c r="A239" s="13"/>
    </row>
    <row r="240" spans="1:7">
      <c r="B240" s="10" t="s">
        <v>60</v>
      </c>
      <c r="C240" s="10"/>
      <c r="D240" s="10"/>
      <c r="E240" s="10"/>
      <c r="F240" s="10"/>
      <c r="G240" s="10"/>
    </row>
    <row r="241" spans="2:3">
      <c r="B241" s="35">
        <v>0.28999999999999998</v>
      </c>
      <c r="C241" t="s">
        <v>52</v>
      </c>
    </row>
    <row r="242" spans="2:3">
      <c r="B242" s="11">
        <v>0</v>
      </c>
      <c r="C242" t="s">
        <v>53</v>
      </c>
    </row>
    <row r="243" spans="2:3">
      <c r="B243" s="35">
        <v>0</v>
      </c>
      <c r="C243" t="s">
        <v>54</v>
      </c>
    </row>
    <row r="244" spans="2:3">
      <c r="B244" s="11">
        <v>2.9999999999999997E-4</v>
      </c>
      <c r="C244" t="s">
        <v>56</v>
      </c>
    </row>
    <row r="245" spans="2:3">
      <c r="B245" s="11">
        <v>0</v>
      </c>
      <c r="C245" t="s">
        <v>184</v>
      </c>
    </row>
    <row r="246" spans="2:3">
      <c r="B246" s="35">
        <v>0.18</v>
      </c>
      <c r="C246" t="s">
        <v>58</v>
      </c>
    </row>
    <row r="248" spans="2:3">
      <c r="B248" s="10" t="s">
        <v>102</v>
      </c>
    </row>
    <row r="249" spans="2:3">
      <c r="B249" s="35">
        <v>0.28999999999999998</v>
      </c>
      <c r="C249" t="s">
        <v>52</v>
      </c>
    </row>
    <row r="250" spans="2:3">
      <c r="B250" s="11">
        <v>0</v>
      </c>
      <c r="C250" t="s">
        <v>53</v>
      </c>
    </row>
    <row r="251" spans="2:3">
      <c r="B251" s="35">
        <v>0</v>
      </c>
      <c r="C251" t="s">
        <v>54</v>
      </c>
    </row>
    <row r="252" spans="2:3">
      <c r="B252" s="11">
        <v>0.14000000000000001</v>
      </c>
      <c r="C252" t="s">
        <v>56</v>
      </c>
    </row>
    <row r="253" spans="2:3">
      <c r="B253" s="11">
        <f>0</f>
        <v>0</v>
      </c>
      <c r="C253" t="s">
        <v>184</v>
      </c>
    </row>
    <row r="254" spans="2:3">
      <c r="B254" s="35">
        <v>0.43</v>
      </c>
      <c r="C254" t="s">
        <v>58</v>
      </c>
    </row>
    <row r="255" spans="2:3">
      <c r="B255" s="11">
        <v>0.14000000000000001</v>
      </c>
      <c r="C255" t="s">
        <v>67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0A0E7-4EFF-4B8A-8213-6FF967FBE465}">
  <dimension ref="A1:I257"/>
  <sheetViews>
    <sheetView topLeftCell="A241" workbookViewId="0"/>
  </sheetViews>
  <sheetFormatPr defaultRowHeight="15"/>
  <cols>
    <col min="1" max="1" width="12.140625" customWidth="1"/>
    <col min="2" max="2" width="30.140625" customWidth="1"/>
    <col min="4" max="4" width="29" customWidth="1"/>
    <col min="6" max="6" width="33.140625" customWidth="1"/>
    <col min="8" max="8" width="34.71093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711</v>
      </c>
      <c r="C2" s="1">
        <v>13</v>
      </c>
      <c r="D2" s="1">
        <v>56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697</v>
      </c>
      <c r="C5" s="1">
        <f t="shared" si="0"/>
        <v>13</v>
      </c>
      <c r="D5" s="1">
        <f t="shared" si="0"/>
        <v>56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456</v>
      </c>
      <c r="C9" s="1">
        <v>4</v>
      </c>
      <c r="D9" s="1">
        <v>339</v>
      </c>
      <c r="E9" s="2">
        <v>1</v>
      </c>
      <c r="F9" s="1">
        <v>296</v>
      </c>
      <c r="G9" s="2">
        <v>-4</v>
      </c>
      <c r="H9" s="1">
        <v>84</v>
      </c>
      <c r="I9" s="1">
        <v>0</v>
      </c>
    </row>
    <row r="10" spans="1:9">
      <c r="A10" s="1" t="s">
        <v>31</v>
      </c>
      <c r="B10" s="1">
        <v>36</v>
      </c>
      <c r="C10" s="1">
        <v>2</v>
      </c>
      <c r="D10" s="1">
        <v>153</v>
      </c>
      <c r="E10" s="2">
        <v>5</v>
      </c>
      <c r="F10" s="1">
        <v>13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H11" si="1">B9+B10</f>
        <v>492</v>
      </c>
      <c r="C11" s="1">
        <f t="shared" si="1"/>
        <v>6</v>
      </c>
      <c r="D11" s="1">
        <f t="shared" si="1"/>
        <v>492</v>
      </c>
      <c r="E11" s="2">
        <f t="shared" si="1"/>
        <v>6</v>
      </c>
      <c r="F11" s="1">
        <f t="shared" si="1"/>
        <v>309</v>
      </c>
      <c r="G11" s="2">
        <f t="shared" si="1"/>
        <v>-4</v>
      </c>
      <c r="H11" s="1">
        <f t="shared" si="1"/>
        <v>84</v>
      </c>
      <c r="I11" s="1"/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224</v>
      </c>
      <c r="C15" s="5">
        <v>3</v>
      </c>
      <c r="D15" s="5">
        <v>77</v>
      </c>
      <c r="E15" s="3">
        <v>2</v>
      </c>
      <c r="F15" s="1">
        <v>125</v>
      </c>
      <c r="G15" s="2">
        <v>1</v>
      </c>
      <c r="H15" s="16" t="s">
        <v>86</v>
      </c>
      <c r="I15" s="16">
        <v>456</v>
      </c>
    </row>
    <row r="16" spans="1:9">
      <c r="A16" s="1" t="s">
        <v>89</v>
      </c>
      <c r="B16" s="1">
        <v>159</v>
      </c>
      <c r="C16" s="1"/>
      <c r="D16" s="1">
        <v>72</v>
      </c>
      <c r="E16" s="2"/>
      <c r="F16" s="1">
        <v>125</v>
      </c>
      <c r="G16" s="2"/>
      <c r="H16" s="25" t="s">
        <v>87</v>
      </c>
      <c r="I16" s="25">
        <v>339</v>
      </c>
    </row>
    <row r="17" spans="1:9">
      <c r="H17" s="16" t="s">
        <v>108</v>
      </c>
      <c r="I17" s="16">
        <v>296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296</v>
      </c>
    </row>
    <row r="19" spans="1:9" ht="74.25" customHeight="1">
      <c r="A19" s="1" t="s">
        <v>74</v>
      </c>
      <c r="B19" s="1">
        <v>10</v>
      </c>
      <c r="C19" s="1">
        <v>0</v>
      </c>
      <c r="D19" s="34" t="s">
        <v>170</v>
      </c>
      <c r="H19" s="16" t="s">
        <v>105</v>
      </c>
      <c r="I19" s="16">
        <v>124</v>
      </c>
    </row>
    <row r="20" spans="1:9" ht="77.2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282</v>
      </c>
    </row>
    <row r="21" spans="1:9" ht="78.7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9</v>
      </c>
    </row>
    <row r="22" spans="1:9" ht="62.2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227</v>
      </c>
    </row>
    <row r="23" spans="1:9">
      <c r="H23" s="16" t="s">
        <v>91</v>
      </c>
      <c r="I23" s="16">
        <v>158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9</v>
      </c>
      <c r="C25" s="1">
        <v>1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15</v>
      </c>
    </row>
    <row r="28" spans="1:9">
      <c r="A28" s="1" t="s">
        <v>5</v>
      </c>
      <c r="B28" s="1">
        <v>49</v>
      </c>
      <c r="C28" s="1">
        <v>0</v>
      </c>
      <c r="D28" s="1">
        <v>46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25</v>
      </c>
      <c r="C29" s="1">
        <v>1</v>
      </c>
      <c r="D29" s="1">
        <v>4</v>
      </c>
      <c r="E29" s="1">
        <v>3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74</v>
      </c>
      <c r="C30" s="1">
        <v>0</v>
      </c>
      <c r="D30" s="1">
        <f>D28+D29</f>
        <v>50</v>
      </c>
      <c r="E30" s="1">
        <v>1</v>
      </c>
    </row>
    <row r="31" spans="1:9">
      <c r="H31" t="s">
        <v>199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200</v>
      </c>
      <c r="I33" s="16">
        <v>50.04</v>
      </c>
    </row>
    <row r="34" spans="1:9">
      <c r="A34" s="1" t="s">
        <v>5</v>
      </c>
      <c r="B34" s="1">
        <v>111</v>
      </c>
      <c r="C34" s="1">
        <v>2</v>
      </c>
      <c r="D34" s="1">
        <v>28</v>
      </c>
      <c r="E34" s="1">
        <v>4</v>
      </c>
      <c r="H34" s="16" t="s">
        <v>116</v>
      </c>
      <c r="I34" s="16">
        <v>12.94</v>
      </c>
    </row>
    <row r="35" spans="1:9">
      <c r="A35" s="1" t="s">
        <v>7</v>
      </c>
      <c r="B35" s="1">
        <v>44</v>
      </c>
      <c r="C35" s="1">
        <v>5</v>
      </c>
      <c r="D35" s="1">
        <v>21</v>
      </c>
      <c r="E35" s="1">
        <v>0</v>
      </c>
      <c r="H35" s="25" t="s">
        <v>201</v>
      </c>
      <c r="I35" s="25"/>
    </row>
    <row r="36" spans="1:9">
      <c r="A36" s="1" t="s">
        <v>8</v>
      </c>
      <c r="B36" s="1">
        <f>B34+B35</f>
        <v>155</v>
      </c>
      <c r="C36" s="1">
        <f>C34+C35</f>
        <v>7</v>
      </c>
      <c r="D36" s="1">
        <f>D34+D35</f>
        <v>49</v>
      </c>
      <c r="E36" s="1">
        <f>E34+E35</f>
        <v>4</v>
      </c>
      <c r="H36" s="25" t="s">
        <v>118</v>
      </c>
      <c r="I36" s="25">
        <v>387</v>
      </c>
    </row>
    <row r="37" spans="1:9">
      <c r="H37" s="25" t="s">
        <v>119</v>
      </c>
      <c r="I37" s="25">
        <v>99</v>
      </c>
    </row>
    <row r="38" spans="1:9">
      <c r="H38" s="16" t="s">
        <v>202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27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202</v>
      </c>
      <c r="D41" s="1">
        <v>0</v>
      </c>
      <c r="H41" s="16" t="s">
        <v>123</v>
      </c>
      <c r="I41" s="16">
        <v>443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203</v>
      </c>
      <c r="I44" s="25"/>
    </row>
    <row r="45" spans="1:9">
      <c r="B45" s="1" t="s">
        <v>20</v>
      </c>
      <c r="C45" s="1">
        <v>395</v>
      </c>
      <c r="D45" s="1">
        <v>11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465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204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456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14</v>
      </c>
    </row>
    <row r="51" spans="1:9">
      <c r="B51" s="1" t="s">
        <v>113</v>
      </c>
      <c r="C51" s="1">
        <v>2</v>
      </c>
      <c r="D51" s="1">
        <v>0</v>
      </c>
      <c r="H51" s="25" t="s">
        <v>205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8</v>
      </c>
    </row>
    <row r="53" spans="1:9">
      <c r="B53" s="1" t="s">
        <v>8</v>
      </c>
      <c r="C53" s="1">
        <v>661</v>
      </c>
      <c r="D53" s="1">
        <f>D41+D42+D43+D44+D45+D46+D47+D48+D49+D50+D51+D52</f>
        <v>11</v>
      </c>
      <c r="H53" s="25" t="s">
        <v>135</v>
      </c>
      <c r="I53" s="25">
        <v>4</v>
      </c>
    </row>
    <row r="54" spans="1:9">
      <c r="H54" s="25" t="s">
        <v>136</v>
      </c>
      <c r="I54" s="25">
        <v>66</v>
      </c>
    </row>
    <row r="55" spans="1:9">
      <c r="H55" s="25" t="s">
        <v>137</v>
      </c>
      <c r="I55" s="25">
        <v>204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9" spans="1:4">
      <c r="A149" s="9" t="s">
        <v>70</v>
      </c>
      <c r="B149" s="9" t="s">
        <v>32</v>
      </c>
      <c r="C149" s="9" t="s">
        <v>33</v>
      </c>
    </row>
    <row r="150" spans="1:4">
      <c r="A150" s="13">
        <v>42737</v>
      </c>
      <c r="B150">
        <v>1</v>
      </c>
      <c r="C150">
        <v>1</v>
      </c>
    </row>
    <row r="151" spans="1:4">
      <c r="A151" s="13">
        <v>42744</v>
      </c>
      <c r="B151">
        <v>2</v>
      </c>
      <c r="C151">
        <v>10</v>
      </c>
    </row>
    <row r="152" spans="1:4">
      <c r="A152" s="13">
        <v>42751</v>
      </c>
      <c r="B152">
        <v>3</v>
      </c>
      <c r="C152">
        <v>20</v>
      </c>
    </row>
    <row r="153" spans="1:4">
      <c r="A153" s="13">
        <v>42758</v>
      </c>
      <c r="B153">
        <v>4</v>
      </c>
      <c r="C153">
        <v>31</v>
      </c>
    </row>
    <row r="154" spans="1:4">
      <c r="A154" s="13">
        <v>42765</v>
      </c>
      <c r="B154">
        <v>5</v>
      </c>
      <c r="C154">
        <v>43</v>
      </c>
    </row>
    <row r="155" spans="1:4">
      <c r="A155" s="13">
        <v>42772</v>
      </c>
      <c r="B155">
        <v>6</v>
      </c>
      <c r="C155">
        <v>56</v>
      </c>
    </row>
    <row r="156" spans="1:4">
      <c r="A156" s="13">
        <v>42779</v>
      </c>
      <c r="B156">
        <v>7</v>
      </c>
      <c r="C156">
        <v>63</v>
      </c>
    </row>
    <row r="157" spans="1:4">
      <c r="A157" s="13">
        <v>42786</v>
      </c>
      <c r="B157">
        <v>8</v>
      </c>
      <c r="C157">
        <v>70</v>
      </c>
    </row>
    <row r="158" spans="1:4">
      <c r="A158" s="13">
        <v>42793</v>
      </c>
      <c r="B158">
        <v>9</v>
      </c>
      <c r="C158">
        <v>84</v>
      </c>
    </row>
    <row r="159" spans="1:4">
      <c r="A159" s="13">
        <v>42800</v>
      </c>
      <c r="B159">
        <v>10</v>
      </c>
      <c r="C159">
        <v>100</v>
      </c>
    </row>
    <row r="160" spans="1:4">
      <c r="A160" s="13">
        <v>42807</v>
      </c>
      <c r="B160">
        <v>11</v>
      </c>
      <c r="C160">
        <v>114</v>
      </c>
    </row>
    <row r="161" spans="1:3">
      <c r="A161" s="13">
        <v>42814</v>
      </c>
      <c r="B161">
        <v>12</v>
      </c>
      <c r="C161">
        <v>131</v>
      </c>
    </row>
    <row r="162" spans="1:3">
      <c r="A162" s="13">
        <v>42821</v>
      </c>
      <c r="B162">
        <v>13</v>
      </c>
      <c r="C162">
        <v>145</v>
      </c>
    </row>
    <row r="163" spans="1:3">
      <c r="A163" s="13">
        <v>42828</v>
      </c>
      <c r="B163">
        <v>14</v>
      </c>
      <c r="C163">
        <v>154</v>
      </c>
    </row>
    <row r="164" spans="1:3">
      <c r="A164" s="13">
        <v>42835</v>
      </c>
      <c r="B164">
        <v>15</v>
      </c>
      <c r="C164">
        <v>166</v>
      </c>
    </row>
    <row r="165" spans="1:3">
      <c r="A165" s="13">
        <v>42842</v>
      </c>
      <c r="B165">
        <v>16</v>
      </c>
      <c r="C165">
        <v>185</v>
      </c>
    </row>
    <row r="166" spans="1:3">
      <c r="A166" s="13">
        <v>42849</v>
      </c>
      <c r="B166">
        <v>17</v>
      </c>
      <c r="C166">
        <v>189</v>
      </c>
    </row>
    <row r="167" spans="1:3">
      <c r="A167" s="13">
        <v>42856</v>
      </c>
      <c r="B167">
        <v>18</v>
      </c>
      <c r="C167">
        <v>199</v>
      </c>
    </row>
    <row r="168" spans="1:3">
      <c r="A168" s="13">
        <v>42863</v>
      </c>
      <c r="B168">
        <v>19</v>
      </c>
      <c r="C168">
        <v>217</v>
      </c>
    </row>
    <row r="169" spans="1:3">
      <c r="A169" s="13">
        <v>42870</v>
      </c>
      <c r="B169">
        <v>20</v>
      </c>
      <c r="C169">
        <v>233</v>
      </c>
    </row>
    <row r="170" spans="1:3">
      <c r="A170" s="13">
        <v>42877</v>
      </c>
      <c r="B170">
        <v>21</v>
      </c>
      <c r="C170">
        <v>239</v>
      </c>
    </row>
    <row r="171" spans="1:3">
      <c r="A171" s="13">
        <v>42884</v>
      </c>
      <c r="B171">
        <v>22</v>
      </c>
      <c r="C171">
        <v>244</v>
      </c>
    </row>
    <row r="172" spans="1:3">
      <c r="A172" s="13">
        <v>42891</v>
      </c>
      <c r="B172">
        <v>23</v>
      </c>
      <c r="C172">
        <v>260</v>
      </c>
    </row>
    <row r="173" spans="1:3">
      <c r="A173" s="13">
        <v>42898</v>
      </c>
      <c r="B173">
        <v>24</v>
      </c>
      <c r="C173">
        <v>276</v>
      </c>
    </row>
    <row r="174" spans="1:3">
      <c r="A174" s="13">
        <v>42905</v>
      </c>
      <c r="B174">
        <v>25</v>
      </c>
      <c r="C174">
        <v>286</v>
      </c>
    </row>
    <row r="175" spans="1:3">
      <c r="A175" s="13">
        <v>42912</v>
      </c>
      <c r="B175">
        <v>26</v>
      </c>
      <c r="C175">
        <v>299</v>
      </c>
    </row>
    <row r="176" spans="1:3">
      <c r="A176" s="13">
        <v>42919</v>
      </c>
      <c r="B176">
        <v>27</v>
      </c>
      <c r="C176">
        <v>303</v>
      </c>
    </row>
    <row r="177" spans="1:3">
      <c r="A177" s="13">
        <v>42926</v>
      </c>
      <c r="B177">
        <v>28</v>
      </c>
      <c r="C177">
        <v>316</v>
      </c>
    </row>
    <row r="178" spans="1:3">
      <c r="A178" s="13">
        <v>42933</v>
      </c>
      <c r="B178">
        <v>29</v>
      </c>
      <c r="C178">
        <v>322</v>
      </c>
    </row>
    <row r="179" spans="1:3">
      <c r="A179" s="13">
        <v>42940</v>
      </c>
      <c r="B179">
        <v>30</v>
      </c>
      <c r="C179">
        <v>330</v>
      </c>
    </row>
    <row r="180" spans="1:3">
      <c r="A180" s="13">
        <v>42947</v>
      </c>
      <c r="B180">
        <v>31</v>
      </c>
      <c r="C180">
        <v>335</v>
      </c>
    </row>
    <row r="181" spans="1:3">
      <c r="A181" s="13">
        <v>42954</v>
      </c>
      <c r="B181">
        <v>32</v>
      </c>
      <c r="C181">
        <v>348</v>
      </c>
    </row>
    <row r="182" spans="1:3">
      <c r="A182" s="13">
        <v>42961</v>
      </c>
      <c r="B182">
        <v>33</v>
      </c>
      <c r="C182">
        <v>367</v>
      </c>
    </row>
    <row r="183" spans="1:3">
      <c r="A183" s="13">
        <v>42968</v>
      </c>
      <c r="B183">
        <v>34</v>
      </c>
      <c r="C183">
        <v>392</v>
      </c>
    </row>
    <row r="184" spans="1:3">
      <c r="A184" s="13">
        <v>42975</v>
      </c>
      <c r="B184">
        <v>35</v>
      </c>
      <c r="C184">
        <v>402</v>
      </c>
    </row>
    <row r="185" spans="1:3">
      <c r="A185" s="13">
        <v>42982</v>
      </c>
      <c r="B185">
        <v>36</v>
      </c>
      <c r="C185">
        <v>410</v>
      </c>
    </row>
    <row r="186" spans="1:3">
      <c r="A186" s="13">
        <v>42989</v>
      </c>
      <c r="B186">
        <v>37</v>
      </c>
      <c r="C186">
        <v>415</v>
      </c>
    </row>
    <row r="187" spans="1:3">
      <c r="A187" s="13">
        <v>42996</v>
      </c>
      <c r="B187">
        <v>38</v>
      </c>
      <c r="C187">
        <v>438</v>
      </c>
    </row>
    <row r="188" spans="1:3">
      <c r="A188" s="13">
        <v>43003</v>
      </c>
      <c r="B188">
        <v>39</v>
      </c>
      <c r="C188">
        <v>460</v>
      </c>
    </row>
    <row r="189" spans="1:3">
      <c r="A189" s="13">
        <v>43010</v>
      </c>
      <c r="B189">
        <v>40</v>
      </c>
      <c r="C189">
        <v>478</v>
      </c>
    </row>
    <row r="190" spans="1:3">
      <c r="A190" s="13">
        <v>43017</v>
      </c>
      <c r="B190">
        <v>41</v>
      </c>
      <c r="C190">
        <v>486</v>
      </c>
    </row>
    <row r="191" spans="1:3">
      <c r="A191" s="13">
        <v>43024</v>
      </c>
      <c r="B191">
        <v>42</v>
      </c>
      <c r="C191">
        <v>497</v>
      </c>
    </row>
    <row r="192" spans="1:3">
      <c r="A192" s="13">
        <v>43031</v>
      </c>
      <c r="B192">
        <v>43</v>
      </c>
      <c r="C192">
        <v>501</v>
      </c>
    </row>
    <row r="193" spans="1:3">
      <c r="A193" s="13">
        <v>43038</v>
      </c>
      <c r="B193">
        <v>44</v>
      </c>
      <c r="C193">
        <v>506</v>
      </c>
    </row>
    <row r="194" spans="1:3">
      <c r="A194" s="13">
        <v>43045</v>
      </c>
      <c r="B194">
        <v>45</v>
      </c>
      <c r="C194">
        <v>514</v>
      </c>
    </row>
    <row r="195" spans="1:3">
      <c r="A195" s="13">
        <v>43052</v>
      </c>
      <c r="B195">
        <v>46</v>
      </c>
      <c r="C195">
        <v>521</v>
      </c>
    </row>
    <row r="196" spans="1:3">
      <c r="A196" s="13">
        <v>43059</v>
      </c>
      <c r="B196">
        <v>47</v>
      </c>
      <c r="C196">
        <v>531</v>
      </c>
    </row>
    <row r="197" spans="1:3">
      <c r="A197" s="13">
        <v>43066</v>
      </c>
      <c r="B197">
        <v>48</v>
      </c>
      <c r="C197">
        <v>534</v>
      </c>
    </row>
    <row r="198" spans="1:3">
      <c r="A198" s="13">
        <v>43073</v>
      </c>
      <c r="B198">
        <v>49</v>
      </c>
      <c r="C198">
        <v>541</v>
      </c>
    </row>
    <row r="199" spans="1:3">
      <c r="A199" s="13">
        <v>43080</v>
      </c>
      <c r="B199">
        <v>50</v>
      </c>
      <c r="C199">
        <v>546</v>
      </c>
    </row>
    <row r="200" spans="1:3">
      <c r="A200" s="13">
        <v>43087</v>
      </c>
      <c r="B200">
        <v>51</v>
      </c>
      <c r="C200">
        <v>549</v>
      </c>
    </row>
    <row r="201" spans="1:3">
      <c r="A201" s="13">
        <v>43101</v>
      </c>
      <c r="B201">
        <v>52</v>
      </c>
      <c r="C201">
        <v>553</v>
      </c>
    </row>
    <row r="202" spans="1:3">
      <c r="A202" s="13">
        <v>43108</v>
      </c>
      <c r="B202">
        <v>53</v>
      </c>
      <c r="C202">
        <v>566</v>
      </c>
    </row>
    <row r="203" spans="1:3">
      <c r="A203" s="13">
        <v>43115</v>
      </c>
      <c r="B203">
        <v>54</v>
      </c>
      <c r="C203">
        <v>568</v>
      </c>
    </row>
    <row r="204" spans="1:3">
      <c r="A204" s="13">
        <v>43122</v>
      </c>
      <c r="B204">
        <v>55</v>
      </c>
      <c r="C204">
        <v>575</v>
      </c>
    </row>
    <row r="205" spans="1:3">
      <c r="A205" s="13">
        <v>43129</v>
      </c>
      <c r="B205">
        <v>56</v>
      </c>
      <c r="C205">
        <v>574</v>
      </c>
    </row>
    <row r="206" spans="1:3">
      <c r="A206" s="13">
        <v>43136</v>
      </c>
      <c r="B206">
        <v>57</v>
      </c>
      <c r="C206">
        <v>578</v>
      </c>
    </row>
    <row r="207" spans="1:3">
      <c r="A207" s="13">
        <v>43143</v>
      </c>
      <c r="B207">
        <v>58</v>
      </c>
      <c r="C207">
        <v>584</v>
      </c>
    </row>
    <row r="208" spans="1:3">
      <c r="A208" s="13">
        <v>43150</v>
      </c>
      <c r="B208">
        <v>59</v>
      </c>
      <c r="C208">
        <v>587</v>
      </c>
    </row>
    <row r="209" spans="1:3">
      <c r="A209" s="13">
        <v>43157</v>
      </c>
      <c r="B209">
        <v>60</v>
      </c>
      <c r="C209">
        <v>592</v>
      </c>
    </row>
    <row r="210" spans="1:3">
      <c r="A210" s="13">
        <v>43164</v>
      </c>
      <c r="B210">
        <v>61</v>
      </c>
      <c r="C210">
        <v>595</v>
      </c>
    </row>
    <row r="211" spans="1:3">
      <c r="A211" s="13">
        <v>43171</v>
      </c>
      <c r="B211">
        <v>62</v>
      </c>
      <c r="C211">
        <v>601</v>
      </c>
    </row>
    <row r="212" spans="1:3">
      <c r="A212" s="13">
        <v>43178</v>
      </c>
      <c r="B212">
        <v>63</v>
      </c>
      <c r="C212">
        <v>610</v>
      </c>
    </row>
    <row r="213" spans="1:3">
      <c r="A213" s="13">
        <v>43185</v>
      </c>
      <c r="B213">
        <v>64</v>
      </c>
      <c r="C213">
        <v>612</v>
      </c>
    </row>
    <row r="214" spans="1:3">
      <c r="A214" s="13">
        <v>43192</v>
      </c>
      <c r="B214">
        <v>65</v>
      </c>
      <c r="C214">
        <v>620</v>
      </c>
    </row>
    <row r="215" spans="1:3">
      <c r="A215" s="13">
        <v>43199</v>
      </c>
      <c r="B215">
        <v>66</v>
      </c>
      <c r="C215">
        <v>625</v>
      </c>
    </row>
    <row r="216" spans="1:3">
      <c r="A216" s="13">
        <v>43206</v>
      </c>
      <c r="B216">
        <v>67</v>
      </c>
      <c r="C216">
        <v>627</v>
      </c>
    </row>
    <row r="217" spans="1:3">
      <c r="A217" s="13">
        <v>43213</v>
      </c>
      <c r="B217">
        <v>68</v>
      </c>
      <c r="C217">
        <v>632</v>
      </c>
    </row>
    <row r="218" spans="1:3">
      <c r="A218" s="13">
        <v>43220</v>
      </c>
      <c r="B218">
        <v>69</v>
      </c>
      <c r="C218">
        <v>634</v>
      </c>
    </row>
    <row r="219" spans="1:3">
      <c r="A219" s="13">
        <v>43227</v>
      </c>
      <c r="B219">
        <v>70</v>
      </c>
      <c r="C219">
        <v>638</v>
      </c>
    </row>
    <row r="220" spans="1:3">
      <c r="A220" s="13">
        <v>43234</v>
      </c>
      <c r="B220">
        <v>71</v>
      </c>
      <c r="C220">
        <v>644</v>
      </c>
    </row>
    <row r="221" spans="1:3">
      <c r="A221" s="13">
        <v>43241</v>
      </c>
      <c r="B221">
        <v>72</v>
      </c>
      <c r="C221">
        <v>652</v>
      </c>
    </row>
    <row r="222" spans="1:3">
      <c r="A222" s="13">
        <v>43248</v>
      </c>
      <c r="B222">
        <v>73</v>
      </c>
      <c r="C222">
        <v>655</v>
      </c>
    </row>
    <row r="223" spans="1:3">
      <c r="A223" s="13">
        <v>43255</v>
      </c>
      <c r="B223">
        <v>74</v>
      </c>
      <c r="C223">
        <v>660</v>
      </c>
    </row>
    <row r="224" spans="1:3">
      <c r="A224" s="13">
        <v>43262</v>
      </c>
      <c r="B224">
        <v>75</v>
      </c>
      <c r="C224">
        <v>663</v>
      </c>
    </row>
    <row r="225" spans="1:3">
      <c r="A225" s="13">
        <v>43269</v>
      </c>
      <c r="B225">
        <v>76</v>
      </c>
      <c r="C225">
        <v>674</v>
      </c>
    </row>
    <row r="226" spans="1:3">
      <c r="A226" s="13">
        <v>43276</v>
      </c>
      <c r="B226">
        <v>77</v>
      </c>
      <c r="C226">
        <v>677</v>
      </c>
    </row>
    <row r="227" spans="1:3">
      <c r="A227" s="13">
        <v>43283</v>
      </c>
      <c r="B227">
        <v>78</v>
      </c>
      <c r="C227">
        <v>679</v>
      </c>
    </row>
    <row r="228" spans="1:3">
      <c r="A228" s="13">
        <v>43290</v>
      </c>
      <c r="B228">
        <v>79</v>
      </c>
      <c r="C228">
        <v>683</v>
      </c>
    </row>
    <row r="229" spans="1:3">
      <c r="A229" s="13">
        <v>43297</v>
      </c>
      <c r="B229">
        <v>80</v>
      </c>
      <c r="C229">
        <v>689</v>
      </c>
    </row>
    <row r="230" spans="1:3">
      <c r="A230" s="13">
        <v>43304</v>
      </c>
      <c r="B230">
        <v>81</v>
      </c>
      <c r="C230">
        <v>696</v>
      </c>
    </row>
    <row r="231" spans="1:3">
      <c r="A231" s="13">
        <v>43311</v>
      </c>
      <c r="B231">
        <v>82</v>
      </c>
      <c r="C231">
        <v>697</v>
      </c>
    </row>
    <row r="232" spans="1:3">
      <c r="A232" s="13">
        <v>43318</v>
      </c>
      <c r="B232">
        <v>83</v>
      </c>
      <c r="C232">
        <v>700</v>
      </c>
    </row>
    <row r="233" spans="1:3">
      <c r="A233" s="13">
        <v>43325</v>
      </c>
      <c r="B233">
        <v>84</v>
      </c>
      <c r="C233">
        <v>702</v>
      </c>
    </row>
    <row r="234" spans="1:3">
      <c r="A234" s="13">
        <v>43332</v>
      </c>
      <c r="B234">
        <v>85</v>
      </c>
      <c r="C234">
        <v>709</v>
      </c>
    </row>
    <row r="235" spans="1:3">
      <c r="A235" s="13">
        <v>43339</v>
      </c>
      <c r="B235">
        <v>86</v>
      </c>
      <c r="C235">
        <v>712</v>
      </c>
    </row>
    <row r="236" spans="1:3">
      <c r="A236" s="13">
        <v>43346</v>
      </c>
      <c r="B236">
        <v>87</v>
      </c>
      <c r="C236">
        <v>718</v>
      </c>
    </row>
    <row r="237" spans="1:3">
      <c r="A237" s="13">
        <v>43353</v>
      </c>
      <c r="B237">
        <v>88</v>
      </c>
      <c r="C237">
        <v>726</v>
      </c>
    </row>
    <row r="238" spans="1:3">
      <c r="A238" s="13">
        <v>43360</v>
      </c>
      <c r="B238">
        <v>89</v>
      </c>
      <c r="C238">
        <v>734</v>
      </c>
    </row>
    <row r="239" spans="1:3">
      <c r="A239" s="13">
        <v>43367</v>
      </c>
      <c r="B239">
        <v>90</v>
      </c>
      <c r="C239">
        <v>741</v>
      </c>
    </row>
    <row r="240" spans="1:3">
      <c r="A240" s="13">
        <v>43374</v>
      </c>
      <c r="B240">
        <v>91</v>
      </c>
      <c r="C240">
        <v>754</v>
      </c>
    </row>
    <row r="241" spans="1:7">
      <c r="A241" s="13"/>
    </row>
    <row r="242" spans="1:7">
      <c r="B242" s="10" t="s">
        <v>60</v>
      </c>
      <c r="C242" s="10"/>
      <c r="D242" s="10"/>
      <c r="E242" s="10"/>
      <c r="F242" s="10"/>
      <c r="G242" s="10"/>
    </row>
    <row r="243" spans="1:7">
      <c r="B243" s="35">
        <f>4/4</f>
        <v>1</v>
      </c>
      <c r="C243" t="s">
        <v>52</v>
      </c>
    </row>
    <row r="244" spans="1:7">
      <c r="B244" s="11">
        <f>6/19</f>
        <v>0.31578947368421051</v>
      </c>
      <c r="C244" t="s">
        <v>53</v>
      </c>
    </row>
    <row r="245" spans="1:7">
      <c r="B245" s="35">
        <v>0</v>
      </c>
      <c r="C245" t="s">
        <v>54</v>
      </c>
    </row>
    <row r="246" spans="1:7">
      <c r="B246" s="11">
        <v>0</v>
      </c>
      <c r="C246" t="s">
        <v>56</v>
      </c>
    </row>
    <row r="247" spans="1:7">
      <c r="B247" s="11">
        <v>0</v>
      </c>
      <c r="C247" t="s">
        <v>184</v>
      </c>
    </row>
    <row r="248" spans="1:7">
      <c r="B248" s="35">
        <f>1/8</f>
        <v>0.125</v>
      </c>
      <c r="C248" t="s">
        <v>58</v>
      </c>
    </row>
    <row r="250" spans="1:7">
      <c r="B250" s="10" t="s">
        <v>102</v>
      </c>
    </row>
    <row r="251" spans="1:7">
      <c r="B251" s="35">
        <f>4/11</f>
        <v>0.36363636363636365</v>
      </c>
      <c r="C251" t="s">
        <v>52</v>
      </c>
    </row>
    <row r="252" spans="1:7">
      <c r="B252" s="11">
        <f>6/11</f>
        <v>0.54545454545454541</v>
      </c>
      <c r="C252" t="s">
        <v>53</v>
      </c>
    </row>
    <row r="253" spans="1:7">
      <c r="B253" s="35">
        <v>0</v>
      </c>
      <c r="C253" t="s">
        <v>54</v>
      </c>
    </row>
    <row r="254" spans="1:7">
      <c r="B254" s="11">
        <v>0</v>
      </c>
      <c r="C254" t="s">
        <v>56</v>
      </c>
    </row>
    <row r="255" spans="1:7">
      <c r="B255" s="11">
        <f>0</f>
        <v>0</v>
      </c>
      <c r="C255" t="s">
        <v>184</v>
      </c>
    </row>
    <row r="256" spans="1:7">
      <c r="B256" s="35">
        <f>1/11</f>
        <v>9.0909090909090912E-2</v>
      </c>
      <c r="C256" t="s">
        <v>58</v>
      </c>
    </row>
    <row r="257" spans="2:3">
      <c r="B257" s="11">
        <f>0</f>
        <v>0</v>
      </c>
      <c r="C257" t="s">
        <v>67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3C344-E8B3-4CCF-A48A-6207BB5D455E}">
  <dimension ref="A1:I259"/>
  <sheetViews>
    <sheetView topLeftCell="A241" workbookViewId="0"/>
  </sheetViews>
  <sheetFormatPr defaultRowHeight="15"/>
  <cols>
    <col min="1" max="1" width="18.140625" customWidth="1"/>
    <col min="2" max="2" width="26.28515625" customWidth="1"/>
    <col min="4" max="4" width="22.5703125" customWidth="1"/>
    <col min="6" max="6" width="22.42578125" customWidth="1"/>
    <col min="8" max="8" width="36.4257812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712</v>
      </c>
      <c r="C2" s="1">
        <v>1</v>
      </c>
      <c r="D2" s="1">
        <v>56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698</v>
      </c>
      <c r="C5" s="1">
        <f t="shared" si="0"/>
        <v>1</v>
      </c>
      <c r="D5" s="1">
        <f t="shared" si="0"/>
        <v>56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458</v>
      </c>
      <c r="C9" s="1">
        <v>2</v>
      </c>
      <c r="D9" s="1">
        <v>339</v>
      </c>
      <c r="E9" s="2">
        <v>0</v>
      </c>
      <c r="F9" s="1">
        <v>300</v>
      </c>
      <c r="G9" s="2">
        <v>4</v>
      </c>
      <c r="H9" s="1">
        <v>84</v>
      </c>
      <c r="I9" s="1">
        <v>0</v>
      </c>
    </row>
    <row r="10" spans="1:9">
      <c r="A10" s="1" t="s">
        <v>31</v>
      </c>
      <c r="B10" s="1">
        <v>36</v>
      </c>
      <c r="C10" s="1">
        <v>0</v>
      </c>
      <c r="D10" s="1">
        <v>155</v>
      </c>
      <c r="E10" s="2">
        <v>2</v>
      </c>
      <c r="F10" s="1">
        <v>9</v>
      </c>
      <c r="G10" s="2">
        <v>-4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494</v>
      </c>
      <c r="C11" s="1">
        <f t="shared" si="1"/>
        <v>2</v>
      </c>
      <c r="D11" s="1">
        <f t="shared" si="1"/>
        <v>494</v>
      </c>
      <c r="E11" s="2">
        <f t="shared" si="1"/>
        <v>2</v>
      </c>
      <c r="F11" s="1">
        <f t="shared" si="1"/>
        <v>309</v>
      </c>
      <c r="G11" s="2">
        <f t="shared" si="1"/>
        <v>0</v>
      </c>
      <c r="H11" s="1">
        <f t="shared" si="1"/>
        <v>84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225</v>
      </c>
      <c r="C15" s="5">
        <v>5</v>
      </c>
      <c r="D15" s="5">
        <v>77</v>
      </c>
      <c r="E15" s="3">
        <v>0</v>
      </c>
      <c r="F15" s="1">
        <v>126</v>
      </c>
      <c r="G15" s="2">
        <v>1</v>
      </c>
      <c r="H15" s="16" t="s">
        <v>86</v>
      </c>
      <c r="I15" s="16">
        <v>458</v>
      </c>
    </row>
    <row r="16" spans="1:9">
      <c r="A16" s="1" t="s">
        <v>89</v>
      </c>
      <c r="B16" s="1">
        <v>164</v>
      </c>
      <c r="C16" s="1"/>
      <c r="D16" s="1">
        <v>72</v>
      </c>
      <c r="E16" s="2"/>
      <c r="F16" s="1">
        <v>126</v>
      </c>
      <c r="G16" s="2"/>
      <c r="H16" s="25" t="s">
        <v>87</v>
      </c>
      <c r="I16" s="25">
        <v>339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302</v>
      </c>
    </row>
    <row r="19" spans="1:9" ht="58.5" customHeight="1">
      <c r="A19" s="1" t="s">
        <v>74</v>
      </c>
      <c r="B19" s="1">
        <v>10</v>
      </c>
      <c r="C19" s="1">
        <v>0</v>
      </c>
      <c r="D19" s="34" t="s">
        <v>170</v>
      </c>
      <c r="H19" s="16" t="s">
        <v>105</v>
      </c>
      <c r="I19" s="16">
        <v>126</v>
      </c>
    </row>
    <row r="20" spans="1:9" ht="69.7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235</v>
      </c>
    </row>
    <row r="21" spans="1:9" ht="99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9</v>
      </c>
    </row>
    <row r="22" spans="1:9" ht="70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236</v>
      </c>
    </row>
    <row r="23" spans="1:9">
      <c r="H23" s="16" t="s">
        <v>91</v>
      </c>
      <c r="I23" s="16">
        <v>160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9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0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15</v>
      </c>
    </row>
    <row r="28" spans="1:9">
      <c r="A28" s="1" t="s">
        <v>5</v>
      </c>
      <c r="B28" s="1">
        <v>47</v>
      </c>
      <c r="C28" s="1">
        <v>0</v>
      </c>
      <c r="D28" s="1">
        <v>44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27</v>
      </c>
      <c r="C29" s="1">
        <v>2</v>
      </c>
      <c r="D29" s="1">
        <v>4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74</v>
      </c>
      <c r="C30" s="1">
        <v>0</v>
      </c>
      <c r="D30" s="1">
        <f>D28+D29</f>
        <v>48</v>
      </c>
      <c r="E30" s="1">
        <v>0</v>
      </c>
    </row>
    <row r="31" spans="1:9">
      <c r="H31" t="s">
        <v>199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200</v>
      </c>
      <c r="I33" s="16">
        <v>50.04</v>
      </c>
    </row>
    <row r="34" spans="1:9">
      <c r="A34" s="1" t="s">
        <v>5</v>
      </c>
      <c r="B34" s="1">
        <v>113</v>
      </c>
      <c r="C34" s="1">
        <v>2</v>
      </c>
      <c r="D34" s="1">
        <v>31</v>
      </c>
      <c r="E34" s="1">
        <v>3</v>
      </c>
      <c r="H34" s="16" t="s">
        <v>116</v>
      </c>
      <c r="I34" s="16">
        <v>12.94</v>
      </c>
    </row>
    <row r="35" spans="1:9">
      <c r="A35" s="1" t="s">
        <v>7</v>
      </c>
      <c r="B35" s="1">
        <v>48</v>
      </c>
      <c r="C35" s="1">
        <v>4</v>
      </c>
      <c r="D35" s="1">
        <v>20</v>
      </c>
      <c r="E35" s="1">
        <v>1</v>
      </c>
      <c r="H35" s="25" t="s">
        <v>201</v>
      </c>
      <c r="I35" s="25"/>
    </row>
    <row r="36" spans="1:9">
      <c r="A36" s="1" t="s">
        <v>8</v>
      </c>
      <c r="B36" s="1">
        <f>B34+B35</f>
        <v>161</v>
      </c>
      <c r="C36" s="1">
        <f>C34+C35</f>
        <v>6</v>
      </c>
      <c r="D36" s="1">
        <f>D34+D35</f>
        <v>51</v>
      </c>
      <c r="E36" s="1">
        <f>E34+E35</f>
        <v>4</v>
      </c>
      <c r="H36" s="25" t="s">
        <v>118</v>
      </c>
      <c r="I36" s="25">
        <v>387</v>
      </c>
    </row>
    <row r="37" spans="1:9">
      <c r="H37" s="25" t="s">
        <v>119</v>
      </c>
      <c r="I37" s="25">
        <v>99</v>
      </c>
    </row>
    <row r="38" spans="1:9">
      <c r="H38" s="16" t="s">
        <v>202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27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203</v>
      </c>
      <c r="D41" s="1">
        <v>1</v>
      </c>
      <c r="H41" s="16" t="s">
        <v>123</v>
      </c>
      <c r="I41" s="16">
        <v>443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203</v>
      </c>
      <c r="I44" s="25"/>
    </row>
    <row r="45" spans="1:9">
      <c r="B45" s="1" t="s">
        <v>20</v>
      </c>
      <c r="C45" s="1">
        <v>395</v>
      </c>
      <c r="D45" s="1">
        <v>0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465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204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456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14</v>
      </c>
    </row>
    <row r="51" spans="1:9">
      <c r="B51" s="1" t="s">
        <v>113</v>
      </c>
      <c r="C51" s="1">
        <v>2</v>
      </c>
      <c r="D51" s="1">
        <v>0</v>
      </c>
      <c r="H51" s="25" t="s">
        <v>205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8</v>
      </c>
    </row>
    <row r="53" spans="1:9">
      <c r="B53" s="1" t="s">
        <v>8</v>
      </c>
      <c r="C53" s="1">
        <v>661</v>
      </c>
      <c r="D53" s="1">
        <f>D41+D42+D43+D44+D45+D46+D47+D48+D49+D50+D51+D52</f>
        <v>1</v>
      </c>
      <c r="H53" s="25" t="s">
        <v>135</v>
      </c>
      <c r="I53" s="25">
        <v>4</v>
      </c>
    </row>
    <row r="54" spans="1:9">
      <c r="H54" s="25" t="s">
        <v>136</v>
      </c>
      <c r="I54" s="25">
        <v>66</v>
      </c>
    </row>
    <row r="55" spans="1:9">
      <c r="H55" s="25" t="s">
        <v>137</v>
      </c>
      <c r="I55" s="25">
        <v>204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50" spans="1:4">
      <c r="A150" s="9" t="s">
        <v>70</v>
      </c>
      <c r="B150" s="9" t="s">
        <v>32</v>
      </c>
      <c r="C150" s="9" t="s">
        <v>33</v>
      </c>
    </row>
    <row r="151" spans="1:4">
      <c r="A151" s="13">
        <v>42737</v>
      </c>
      <c r="B151">
        <v>1</v>
      </c>
      <c r="C151">
        <v>1</v>
      </c>
    </row>
    <row r="152" spans="1:4">
      <c r="A152" s="13">
        <v>42744</v>
      </c>
      <c r="B152">
        <v>2</v>
      </c>
      <c r="C152">
        <v>10</v>
      </c>
    </row>
    <row r="153" spans="1:4">
      <c r="A153" s="13">
        <v>42751</v>
      </c>
      <c r="B153">
        <v>3</v>
      </c>
      <c r="C153">
        <v>20</v>
      </c>
    </row>
    <row r="154" spans="1:4">
      <c r="A154" s="13">
        <v>42758</v>
      </c>
      <c r="B154">
        <v>4</v>
      </c>
      <c r="C154">
        <v>31</v>
      </c>
    </row>
    <row r="155" spans="1:4">
      <c r="A155" s="13">
        <v>42765</v>
      </c>
      <c r="B155">
        <v>5</v>
      </c>
      <c r="C155">
        <v>43</v>
      </c>
    </row>
    <row r="156" spans="1:4">
      <c r="A156" s="13">
        <v>42772</v>
      </c>
      <c r="B156">
        <v>6</v>
      </c>
      <c r="C156">
        <v>56</v>
      </c>
    </row>
    <row r="157" spans="1:4">
      <c r="A157" s="13">
        <v>42779</v>
      </c>
      <c r="B157">
        <v>7</v>
      </c>
      <c r="C157">
        <v>63</v>
      </c>
    </row>
    <row r="158" spans="1:4">
      <c r="A158" s="13">
        <v>42786</v>
      </c>
      <c r="B158">
        <v>8</v>
      </c>
      <c r="C158">
        <v>70</v>
      </c>
    </row>
    <row r="159" spans="1:4">
      <c r="A159" s="13">
        <v>42793</v>
      </c>
      <c r="B159">
        <v>9</v>
      </c>
      <c r="C159">
        <v>84</v>
      </c>
    </row>
    <row r="160" spans="1:4">
      <c r="A160" s="13">
        <v>42800</v>
      </c>
      <c r="B160">
        <v>10</v>
      </c>
      <c r="C160">
        <v>100</v>
      </c>
    </row>
    <row r="161" spans="1:3">
      <c r="A161" s="13">
        <v>42807</v>
      </c>
      <c r="B161">
        <v>11</v>
      </c>
      <c r="C161">
        <v>114</v>
      </c>
    </row>
    <row r="162" spans="1:3">
      <c r="A162" s="13">
        <v>42814</v>
      </c>
      <c r="B162">
        <v>12</v>
      </c>
      <c r="C162">
        <v>131</v>
      </c>
    </row>
    <row r="163" spans="1:3">
      <c r="A163" s="13">
        <v>42821</v>
      </c>
      <c r="B163">
        <v>13</v>
      </c>
      <c r="C163">
        <v>145</v>
      </c>
    </row>
    <row r="164" spans="1:3">
      <c r="A164" s="13">
        <v>42828</v>
      </c>
      <c r="B164">
        <v>14</v>
      </c>
      <c r="C164">
        <v>154</v>
      </c>
    </row>
    <row r="165" spans="1:3">
      <c r="A165" s="13">
        <v>42835</v>
      </c>
      <c r="B165">
        <v>15</v>
      </c>
      <c r="C165">
        <v>166</v>
      </c>
    </row>
    <row r="166" spans="1:3">
      <c r="A166" s="13">
        <v>42842</v>
      </c>
      <c r="B166">
        <v>16</v>
      </c>
      <c r="C166">
        <v>185</v>
      </c>
    </row>
    <row r="167" spans="1:3">
      <c r="A167" s="13">
        <v>42849</v>
      </c>
      <c r="B167">
        <v>17</v>
      </c>
      <c r="C167">
        <v>189</v>
      </c>
    </row>
    <row r="168" spans="1:3">
      <c r="A168" s="13">
        <v>42856</v>
      </c>
      <c r="B168">
        <v>18</v>
      </c>
      <c r="C168">
        <v>199</v>
      </c>
    </row>
    <row r="169" spans="1:3">
      <c r="A169" s="13">
        <v>42863</v>
      </c>
      <c r="B169">
        <v>19</v>
      </c>
      <c r="C169">
        <v>217</v>
      </c>
    </row>
    <row r="170" spans="1:3">
      <c r="A170" s="13">
        <v>42870</v>
      </c>
      <c r="B170">
        <v>20</v>
      </c>
      <c r="C170">
        <v>233</v>
      </c>
    </row>
    <row r="171" spans="1:3">
      <c r="A171" s="13">
        <v>42877</v>
      </c>
      <c r="B171">
        <v>21</v>
      </c>
      <c r="C171">
        <v>239</v>
      </c>
    </row>
    <row r="172" spans="1:3">
      <c r="A172" s="13">
        <v>42884</v>
      </c>
      <c r="B172">
        <v>22</v>
      </c>
      <c r="C172">
        <v>244</v>
      </c>
    </row>
    <row r="173" spans="1:3">
      <c r="A173" s="13">
        <v>42891</v>
      </c>
      <c r="B173">
        <v>23</v>
      </c>
      <c r="C173">
        <v>260</v>
      </c>
    </row>
    <row r="174" spans="1:3">
      <c r="A174" s="13">
        <v>42898</v>
      </c>
      <c r="B174">
        <v>24</v>
      </c>
      <c r="C174">
        <v>276</v>
      </c>
    </row>
    <row r="175" spans="1:3">
      <c r="A175" s="13">
        <v>42905</v>
      </c>
      <c r="B175">
        <v>25</v>
      </c>
      <c r="C175">
        <v>286</v>
      </c>
    </row>
    <row r="176" spans="1:3">
      <c r="A176" s="13">
        <v>42912</v>
      </c>
      <c r="B176">
        <v>26</v>
      </c>
      <c r="C176">
        <v>299</v>
      </c>
    </row>
    <row r="177" spans="1:3">
      <c r="A177" s="13">
        <v>42919</v>
      </c>
      <c r="B177">
        <v>27</v>
      </c>
      <c r="C177">
        <v>303</v>
      </c>
    </row>
    <row r="178" spans="1:3">
      <c r="A178" s="13">
        <v>42926</v>
      </c>
      <c r="B178">
        <v>28</v>
      </c>
      <c r="C178">
        <v>316</v>
      </c>
    </row>
    <row r="179" spans="1:3">
      <c r="A179" s="13">
        <v>42933</v>
      </c>
      <c r="B179">
        <v>29</v>
      </c>
      <c r="C179">
        <v>322</v>
      </c>
    </row>
    <row r="180" spans="1:3">
      <c r="A180" s="13">
        <v>42940</v>
      </c>
      <c r="B180">
        <v>30</v>
      </c>
      <c r="C180">
        <v>330</v>
      </c>
    </row>
    <row r="181" spans="1:3">
      <c r="A181" s="13">
        <v>42947</v>
      </c>
      <c r="B181">
        <v>31</v>
      </c>
      <c r="C181">
        <v>335</v>
      </c>
    </row>
    <row r="182" spans="1:3">
      <c r="A182" s="13">
        <v>42954</v>
      </c>
      <c r="B182">
        <v>32</v>
      </c>
      <c r="C182">
        <v>348</v>
      </c>
    </row>
    <row r="183" spans="1:3">
      <c r="A183" s="13">
        <v>42961</v>
      </c>
      <c r="B183">
        <v>33</v>
      </c>
      <c r="C183">
        <v>367</v>
      </c>
    </row>
    <row r="184" spans="1:3">
      <c r="A184" s="13">
        <v>42968</v>
      </c>
      <c r="B184">
        <v>34</v>
      </c>
      <c r="C184">
        <v>392</v>
      </c>
    </row>
    <row r="185" spans="1:3">
      <c r="A185" s="13">
        <v>42975</v>
      </c>
      <c r="B185">
        <v>35</v>
      </c>
      <c r="C185">
        <v>402</v>
      </c>
    </row>
    <row r="186" spans="1:3">
      <c r="A186" s="13">
        <v>42982</v>
      </c>
      <c r="B186">
        <v>36</v>
      </c>
      <c r="C186">
        <v>410</v>
      </c>
    </row>
    <row r="187" spans="1:3">
      <c r="A187" s="13">
        <v>42989</v>
      </c>
      <c r="B187">
        <v>37</v>
      </c>
      <c r="C187">
        <v>415</v>
      </c>
    </row>
    <row r="188" spans="1:3">
      <c r="A188" s="13">
        <v>42996</v>
      </c>
      <c r="B188">
        <v>38</v>
      </c>
      <c r="C188">
        <v>438</v>
      </c>
    </row>
    <row r="189" spans="1:3">
      <c r="A189" s="13">
        <v>43003</v>
      </c>
      <c r="B189">
        <v>39</v>
      </c>
      <c r="C189">
        <v>460</v>
      </c>
    </row>
    <row r="190" spans="1:3">
      <c r="A190" s="13">
        <v>43010</v>
      </c>
      <c r="B190">
        <v>40</v>
      </c>
      <c r="C190">
        <v>478</v>
      </c>
    </row>
    <row r="191" spans="1:3">
      <c r="A191" s="13">
        <v>43017</v>
      </c>
      <c r="B191">
        <v>41</v>
      </c>
      <c r="C191">
        <v>486</v>
      </c>
    </row>
    <row r="192" spans="1:3">
      <c r="A192" s="13">
        <v>43024</v>
      </c>
      <c r="B192">
        <v>42</v>
      </c>
      <c r="C192">
        <v>497</v>
      </c>
    </row>
    <row r="193" spans="1:3">
      <c r="A193" s="13">
        <v>43031</v>
      </c>
      <c r="B193">
        <v>43</v>
      </c>
      <c r="C193">
        <v>501</v>
      </c>
    </row>
    <row r="194" spans="1:3">
      <c r="A194" s="13">
        <v>43038</v>
      </c>
      <c r="B194">
        <v>44</v>
      </c>
      <c r="C194">
        <v>506</v>
      </c>
    </row>
    <row r="195" spans="1:3">
      <c r="A195" s="13">
        <v>43045</v>
      </c>
      <c r="B195">
        <v>45</v>
      </c>
      <c r="C195">
        <v>514</v>
      </c>
    </row>
    <row r="196" spans="1:3">
      <c r="A196" s="13">
        <v>43052</v>
      </c>
      <c r="B196">
        <v>46</v>
      </c>
      <c r="C196">
        <v>521</v>
      </c>
    </row>
    <row r="197" spans="1:3">
      <c r="A197" s="13">
        <v>43059</v>
      </c>
      <c r="B197">
        <v>47</v>
      </c>
      <c r="C197">
        <v>531</v>
      </c>
    </row>
    <row r="198" spans="1:3">
      <c r="A198" s="13">
        <v>43066</v>
      </c>
      <c r="B198">
        <v>48</v>
      </c>
      <c r="C198">
        <v>534</v>
      </c>
    </row>
    <row r="199" spans="1:3">
      <c r="A199" s="13">
        <v>43073</v>
      </c>
      <c r="B199">
        <v>49</v>
      </c>
      <c r="C199">
        <v>541</v>
      </c>
    </row>
    <row r="200" spans="1:3">
      <c r="A200" s="13">
        <v>43080</v>
      </c>
      <c r="B200">
        <v>50</v>
      </c>
      <c r="C200">
        <v>546</v>
      </c>
    </row>
    <row r="201" spans="1:3">
      <c r="A201" s="13">
        <v>43087</v>
      </c>
      <c r="B201">
        <v>51</v>
      </c>
      <c r="C201">
        <v>549</v>
      </c>
    </row>
    <row r="202" spans="1:3">
      <c r="A202" s="13">
        <v>43101</v>
      </c>
      <c r="B202">
        <v>52</v>
      </c>
      <c r="C202">
        <v>553</v>
      </c>
    </row>
    <row r="203" spans="1:3">
      <c r="A203" s="13">
        <v>43108</v>
      </c>
      <c r="B203">
        <v>53</v>
      </c>
      <c r="C203">
        <v>566</v>
      </c>
    </row>
    <row r="204" spans="1:3">
      <c r="A204" s="13">
        <v>43115</v>
      </c>
      <c r="B204">
        <v>54</v>
      </c>
      <c r="C204">
        <v>568</v>
      </c>
    </row>
    <row r="205" spans="1:3">
      <c r="A205" s="13">
        <v>43122</v>
      </c>
      <c r="B205">
        <v>55</v>
      </c>
      <c r="C205">
        <v>575</v>
      </c>
    </row>
    <row r="206" spans="1:3">
      <c r="A206" s="13">
        <v>43129</v>
      </c>
      <c r="B206">
        <v>56</v>
      </c>
      <c r="C206">
        <v>574</v>
      </c>
    </row>
    <row r="207" spans="1:3">
      <c r="A207" s="13">
        <v>43136</v>
      </c>
      <c r="B207">
        <v>57</v>
      </c>
      <c r="C207">
        <v>578</v>
      </c>
    </row>
    <row r="208" spans="1:3">
      <c r="A208" s="13">
        <v>43143</v>
      </c>
      <c r="B208">
        <v>58</v>
      </c>
      <c r="C208">
        <v>584</v>
      </c>
    </row>
    <row r="209" spans="1:3">
      <c r="A209" s="13">
        <v>43150</v>
      </c>
      <c r="B209">
        <v>59</v>
      </c>
      <c r="C209">
        <v>587</v>
      </c>
    </row>
    <row r="210" spans="1:3">
      <c r="A210" s="13">
        <v>43157</v>
      </c>
      <c r="B210">
        <v>60</v>
      </c>
      <c r="C210">
        <v>592</v>
      </c>
    </row>
    <row r="211" spans="1:3">
      <c r="A211" s="13">
        <v>43164</v>
      </c>
      <c r="B211">
        <v>61</v>
      </c>
      <c r="C211">
        <v>595</v>
      </c>
    </row>
    <row r="212" spans="1:3">
      <c r="A212" s="13">
        <v>43171</v>
      </c>
      <c r="B212">
        <v>62</v>
      </c>
      <c r="C212">
        <v>601</v>
      </c>
    </row>
    <row r="213" spans="1:3">
      <c r="A213" s="13">
        <v>43178</v>
      </c>
      <c r="B213">
        <v>63</v>
      </c>
      <c r="C213">
        <v>610</v>
      </c>
    </row>
    <row r="214" spans="1:3">
      <c r="A214" s="13">
        <v>43185</v>
      </c>
      <c r="B214">
        <v>64</v>
      </c>
      <c r="C214">
        <v>612</v>
      </c>
    </row>
    <row r="215" spans="1:3">
      <c r="A215" s="13">
        <v>43192</v>
      </c>
      <c r="B215">
        <v>65</v>
      </c>
      <c r="C215">
        <v>620</v>
      </c>
    </row>
    <row r="216" spans="1:3">
      <c r="A216" s="13">
        <v>43199</v>
      </c>
      <c r="B216">
        <v>66</v>
      </c>
      <c r="C216">
        <v>625</v>
      </c>
    </row>
    <row r="217" spans="1:3">
      <c r="A217" s="13">
        <v>43206</v>
      </c>
      <c r="B217">
        <v>67</v>
      </c>
      <c r="C217">
        <v>627</v>
      </c>
    </row>
    <row r="218" spans="1:3">
      <c r="A218" s="13">
        <v>43213</v>
      </c>
      <c r="B218">
        <v>68</v>
      </c>
      <c r="C218">
        <v>632</v>
      </c>
    </row>
    <row r="219" spans="1:3">
      <c r="A219" s="13">
        <v>43220</v>
      </c>
      <c r="B219">
        <v>69</v>
      </c>
      <c r="C219">
        <v>634</v>
      </c>
    </row>
    <row r="220" spans="1:3">
      <c r="A220" s="13">
        <v>43227</v>
      </c>
      <c r="B220">
        <v>70</v>
      </c>
      <c r="C220">
        <v>638</v>
      </c>
    </row>
    <row r="221" spans="1:3">
      <c r="A221" s="13">
        <v>43234</v>
      </c>
      <c r="B221">
        <v>71</v>
      </c>
      <c r="C221">
        <v>644</v>
      </c>
    </row>
    <row r="222" spans="1:3">
      <c r="A222" s="13">
        <v>43241</v>
      </c>
      <c r="B222">
        <v>72</v>
      </c>
      <c r="C222">
        <v>652</v>
      </c>
    </row>
    <row r="223" spans="1:3">
      <c r="A223" s="13">
        <v>43248</v>
      </c>
      <c r="B223">
        <v>73</v>
      </c>
      <c r="C223">
        <v>655</v>
      </c>
    </row>
    <row r="224" spans="1:3">
      <c r="A224" s="13">
        <v>43255</v>
      </c>
      <c r="B224">
        <v>74</v>
      </c>
      <c r="C224">
        <v>660</v>
      </c>
    </row>
    <row r="225" spans="1:3">
      <c r="A225" s="13">
        <v>43262</v>
      </c>
      <c r="B225">
        <v>75</v>
      </c>
      <c r="C225">
        <v>663</v>
      </c>
    </row>
    <row r="226" spans="1:3">
      <c r="A226" s="13">
        <v>43269</v>
      </c>
      <c r="B226">
        <v>76</v>
      </c>
      <c r="C226">
        <v>674</v>
      </c>
    </row>
    <row r="227" spans="1:3">
      <c r="A227" s="13">
        <v>43276</v>
      </c>
      <c r="B227">
        <v>77</v>
      </c>
      <c r="C227">
        <v>677</v>
      </c>
    </row>
    <row r="228" spans="1:3">
      <c r="A228" s="13">
        <v>43283</v>
      </c>
      <c r="B228">
        <v>78</v>
      </c>
      <c r="C228">
        <v>679</v>
      </c>
    </row>
    <row r="229" spans="1:3">
      <c r="A229" s="13">
        <v>43290</v>
      </c>
      <c r="B229">
        <v>79</v>
      </c>
      <c r="C229">
        <v>683</v>
      </c>
    </row>
    <row r="230" spans="1:3">
      <c r="A230" s="13">
        <v>43297</v>
      </c>
      <c r="B230">
        <v>80</v>
      </c>
      <c r="C230">
        <v>689</v>
      </c>
    </row>
    <row r="231" spans="1:3">
      <c r="A231" s="13">
        <v>43304</v>
      </c>
      <c r="B231">
        <v>81</v>
      </c>
      <c r="C231">
        <v>696</v>
      </c>
    </row>
    <row r="232" spans="1:3">
      <c r="A232" s="13">
        <v>43311</v>
      </c>
      <c r="B232">
        <v>82</v>
      </c>
      <c r="C232">
        <v>697</v>
      </c>
    </row>
    <row r="233" spans="1:3">
      <c r="A233" s="13">
        <v>43318</v>
      </c>
      <c r="B233">
        <v>83</v>
      </c>
      <c r="C233">
        <v>700</v>
      </c>
    </row>
    <row r="234" spans="1:3">
      <c r="A234" s="13">
        <v>43325</v>
      </c>
      <c r="B234">
        <v>84</v>
      </c>
      <c r="C234">
        <v>702</v>
      </c>
    </row>
    <row r="235" spans="1:3">
      <c r="A235" s="13">
        <v>43332</v>
      </c>
      <c r="B235">
        <v>85</v>
      </c>
      <c r="C235">
        <v>709</v>
      </c>
    </row>
    <row r="236" spans="1:3">
      <c r="A236" s="13">
        <v>43339</v>
      </c>
      <c r="B236">
        <v>86</v>
      </c>
      <c r="C236">
        <v>712</v>
      </c>
    </row>
    <row r="237" spans="1:3">
      <c r="A237" s="13">
        <v>43346</v>
      </c>
      <c r="B237">
        <v>87</v>
      </c>
      <c r="C237">
        <v>718</v>
      </c>
    </row>
    <row r="238" spans="1:3">
      <c r="A238" s="13">
        <v>43353</v>
      </c>
      <c r="B238">
        <v>88</v>
      </c>
      <c r="C238">
        <v>726</v>
      </c>
    </row>
    <row r="239" spans="1:3">
      <c r="A239" s="13">
        <v>43360</v>
      </c>
      <c r="B239">
        <v>89</v>
      </c>
      <c r="C239">
        <v>734</v>
      </c>
    </row>
    <row r="240" spans="1:3">
      <c r="A240" s="13">
        <v>43367</v>
      </c>
      <c r="B240">
        <v>90</v>
      </c>
      <c r="C240">
        <v>741</v>
      </c>
    </row>
    <row r="241" spans="1:7">
      <c r="A241" s="13">
        <v>43374</v>
      </c>
      <c r="B241">
        <v>91</v>
      </c>
      <c r="C241">
        <v>754</v>
      </c>
    </row>
    <row r="242" spans="1:7">
      <c r="A242" s="13">
        <v>43381</v>
      </c>
      <c r="B242">
        <v>92</v>
      </c>
      <c r="C242">
        <v>755</v>
      </c>
    </row>
    <row r="243" spans="1:7">
      <c r="A243" s="13"/>
    </row>
    <row r="244" spans="1:7">
      <c r="B244" s="10" t="s">
        <v>60</v>
      </c>
      <c r="C244" s="10"/>
      <c r="D244" s="10"/>
      <c r="E244" s="10"/>
      <c r="F244" s="10"/>
      <c r="G244" s="10"/>
    </row>
    <row r="245" spans="1:7">
      <c r="B245" s="35" t="s">
        <v>6</v>
      </c>
      <c r="C245" t="s">
        <v>52</v>
      </c>
      <c r="D245" t="s">
        <v>153</v>
      </c>
    </row>
    <row r="246" spans="1:7">
      <c r="B246" s="11">
        <v>0</v>
      </c>
      <c r="C246" t="s">
        <v>53</v>
      </c>
    </row>
    <row r="247" spans="1:7">
      <c r="B247" s="35" t="s">
        <v>6</v>
      </c>
      <c r="C247" t="s">
        <v>54</v>
      </c>
      <c r="D247" t="s">
        <v>153</v>
      </c>
    </row>
    <row r="248" spans="1:7">
      <c r="B248" s="35" t="s">
        <v>6</v>
      </c>
      <c r="C248" t="s">
        <v>56</v>
      </c>
      <c r="D248" t="s">
        <v>153</v>
      </c>
    </row>
    <row r="249" spans="1:7">
      <c r="B249" s="11">
        <v>0</v>
      </c>
      <c r="C249" t="s">
        <v>184</v>
      </c>
    </row>
    <row r="250" spans="1:7">
      <c r="B250" s="35">
        <v>0</v>
      </c>
      <c r="C250" t="s">
        <v>58</v>
      </c>
    </row>
    <row r="252" spans="1:7">
      <c r="B252" s="10" t="s">
        <v>102</v>
      </c>
    </row>
    <row r="253" spans="1:7">
      <c r="B253" s="35" t="s">
        <v>6</v>
      </c>
      <c r="C253" t="s">
        <v>52</v>
      </c>
      <c r="D253" t="s">
        <v>153</v>
      </c>
    </row>
    <row r="254" spans="1:7">
      <c r="B254" s="11">
        <v>0</v>
      </c>
      <c r="C254" t="s">
        <v>53</v>
      </c>
    </row>
    <row r="255" spans="1:7">
      <c r="B255" s="35" t="s">
        <v>6</v>
      </c>
      <c r="C255" t="s">
        <v>54</v>
      </c>
      <c r="D255" t="s">
        <v>153</v>
      </c>
    </row>
    <row r="256" spans="1:7">
      <c r="B256" s="35" t="s">
        <v>6</v>
      </c>
      <c r="C256" t="s">
        <v>56</v>
      </c>
      <c r="D256" t="s">
        <v>153</v>
      </c>
    </row>
    <row r="257" spans="2:3">
      <c r="B257" s="11">
        <v>0</v>
      </c>
      <c r="C257" t="s">
        <v>184</v>
      </c>
    </row>
    <row r="258" spans="2:3">
      <c r="B258" s="35">
        <v>0</v>
      </c>
      <c r="C258" t="s">
        <v>58</v>
      </c>
    </row>
    <row r="259" spans="2:3">
      <c r="B259" s="11">
        <f>1/1</f>
        <v>1</v>
      </c>
      <c r="C259" t="s">
        <v>67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0E6B-A9A3-4E79-88A0-5CE81B026387}">
  <dimension ref="A1:I261"/>
  <sheetViews>
    <sheetView topLeftCell="A242" workbookViewId="0"/>
  </sheetViews>
  <sheetFormatPr defaultRowHeight="15"/>
  <cols>
    <col min="1" max="1" width="18.5703125" customWidth="1"/>
    <col min="2" max="2" width="23.7109375" customWidth="1"/>
    <col min="4" max="4" width="21.42578125" customWidth="1"/>
    <col min="6" max="6" width="22.85546875" customWidth="1"/>
    <col min="8" max="8" width="34.4257812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715</v>
      </c>
      <c r="C2" s="1">
        <v>3</v>
      </c>
      <c r="D2" s="1">
        <v>56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701</v>
      </c>
      <c r="C5" s="1">
        <f t="shared" si="0"/>
        <v>3</v>
      </c>
      <c r="D5" s="1">
        <f t="shared" si="0"/>
        <v>56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464</v>
      </c>
      <c r="C9" s="1">
        <v>6</v>
      </c>
      <c r="D9" s="1">
        <v>342</v>
      </c>
      <c r="E9" s="2">
        <v>3</v>
      </c>
      <c r="F9" s="1">
        <v>300</v>
      </c>
      <c r="G9" s="2">
        <v>0</v>
      </c>
      <c r="H9" s="1">
        <v>84</v>
      </c>
      <c r="I9" s="1">
        <v>0</v>
      </c>
    </row>
    <row r="10" spans="1:9">
      <c r="A10" s="1" t="s">
        <v>31</v>
      </c>
      <c r="B10" s="1">
        <v>34</v>
      </c>
      <c r="C10" s="1">
        <v>-2</v>
      </c>
      <c r="D10" s="1">
        <v>156</v>
      </c>
      <c r="E10" s="2">
        <v>1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498</v>
      </c>
      <c r="C11" s="1">
        <f t="shared" si="1"/>
        <v>4</v>
      </c>
      <c r="D11" s="1">
        <f t="shared" si="1"/>
        <v>498</v>
      </c>
      <c r="E11" s="2">
        <f t="shared" si="1"/>
        <v>4</v>
      </c>
      <c r="F11" s="1">
        <f t="shared" si="1"/>
        <v>309</v>
      </c>
      <c r="G11" s="2">
        <f t="shared" si="1"/>
        <v>0</v>
      </c>
      <c r="H11" s="1">
        <f t="shared" si="1"/>
        <v>84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225</v>
      </c>
      <c r="C15" s="5">
        <v>5</v>
      </c>
      <c r="D15" s="5">
        <v>77</v>
      </c>
      <c r="E15" s="3">
        <v>0</v>
      </c>
      <c r="F15" s="1">
        <v>126</v>
      </c>
      <c r="G15" s="2">
        <v>1</v>
      </c>
      <c r="H15" s="16" t="s">
        <v>86</v>
      </c>
      <c r="I15" s="16">
        <v>464</v>
      </c>
    </row>
    <row r="16" spans="1:9">
      <c r="A16" s="1" t="s">
        <v>89</v>
      </c>
      <c r="B16" s="1">
        <v>164</v>
      </c>
      <c r="C16" s="1"/>
      <c r="D16" s="1">
        <v>72</v>
      </c>
      <c r="E16" s="2"/>
      <c r="F16" s="1">
        <v>126</v>
      </c>
      <c r="G16" s="2"/>
      <c r="H16" s="25" t="s">
        <v>87</v>
      </c>
      <c r="I16" s="25">
        <v>342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302</v>
      </c>
    </row>
    <row r="19" spans="1:9" ht="72.75" customHeight="1">
      <c r="A19" s="1" t="s">
        <v>74</v>
      </c>
      <c r="B19" s="1">
        <v>10</v>
      </c>
      <c r="C19" s="1">
        <v>0</v>
      </c>
      <c r="D19" s="34" t="s">
        <v>170</v>
      </c>
      <c r="H19" s="16" t="s">
        <v>105</v>
      </c>
      <c r="I19" s="16">
        <v>126</v>
      </c>
    </row>
    <row r="20" spans="1:9" ht="69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235</v>
      </c>
    </row>
    <row r="21" spans="1:9" ht="99.7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9</v>
      </c>
    </row>
    <row r="22" spans="1:9" ht="84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236</v>
      </c>
    </row>
    <row r="23" spans="1:9">
      <c r="H23" s="16" t="s">
        <v>91</v>
      </c>
      <c r="I23" s="16">
        <v>160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9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0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15</v>
      </c>
    </row>
    <row r="28" spans="1:9">
      <c r="A28" s="1" t="s">
        <v>5</v>
      </c>
      <c r="B28" s="1">
        <v>47</v>
      </c>
      <c r="C28" s="1">
        <v>0</v>
      </c>
      <c r="D28" s="1">
        <v>44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27</v>
      </c>
      <c r="C29" s="1">
        <v>2</v>
      </c>
      <c r="D29" s="1">
        <v>4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74</v>
      </c>
      <c r="C30" s="1">
        <v>0</v>
      </c>
      <c r="D30" s="1">
        <f>D28+D29</f>
        <v>48</v>
      </c>
      <c r="E30" s="1">
        <v>0</v>
      </c>
    </row>
    <row r="31" spans="1:9">
      <c r="H31" t="s">
        <v>199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200</v>
      </c>
      <c r="I33" s="16">
        <v>50.04</v>
      </c>
    </row>
    <row r="34" spans="1:9">
      <c r="A34" s="1" t="s">
        <v>5</v>
      </c>
      <c r="B34" s="1">
        <v>113</v>
      </c>
      <c r="C34" s="1">
        <v>2</v>
      </c>
      <c r="D34" s="1">
        <v>31</v>
      </c>
      <c r="E34" s="1">
        <v>3</v>
      </c>
      <c r="H34" s="16" t="s">
        <v>116</v>
      </c>
      <c r="I34" s="16">
        <v>12.94</v>
      </c>
    </row>
    <row r="35" spans="1:9">
      <c r="A35" s="1" t="s">
        <v>7</v>
      </c>
      <c r="B35" s="1">
        <v>48</v>
      </c>
      <c r="C35" s="1">
        <v>4</v>
      </c>
      <c r="D35" s="1">
        <v>20</v>
      </c>
      <c r="E35" s="1">
        <v>1</v>
      </c>
      <c r="H35" s="25" t="s">
        <v>201</v>
      </c>
      <c r="I35" s="25"/>
    </row>
    <row r="36" spans="1:9">
      <c r="A36" s="1" t="s">
        <v>8</v>
      </c>
      <c r="B36" s="1">
        <f>B34+B35</f>
        <v>161</v>
      </c>
      <c r="C36" s="1">
        <f>C34+C35</f>
        <v>6</v>
      </c>
      <c r="D36" s="1">
        <f>D34+D35</f>
        <v>51</v>
      </c>
      <c r="E36" s="1">
        <f>E34+E35</f>
        <v>4</v>
      </c>
      <c r="H36" s="25" t="s">
        <v>118</v>
      </c>
      <c r="I36" s="25">
        <v>387</v>
      </c>
    </row>
    <row r="37" spans="1:9">
      <c r="H37" s="25" t="s">
        <v>119</v>
      </c>
      <c r="I37" s="25">
        <v>99</v>
      </c>
    </row>
    <row r="38" spans="1:9">
      <c r="H38" s="16" t="s">
        <v>202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27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203</v>
      </c>
      <c r="D41" s="1">
        <v>0</v>
      </c>
      <c r="H41" s="16" t="s">
        <v>123</v>
      </c>
      <c r="I41" s="16">
        <v>443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203</v>
      </c>
      <c r="I44" s="25"/>
    </row>
    <row r="45" spans="1:9">
      <c r="B45" s="1" t="s">
        <v>20</v>
      </c>
      <c r="C45" s="1">
        <v>398</v>
      </c>
      <c r="D45" s="1">
        <v>3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465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204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456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14</v>
      </c>
    </row>
    <row r="51" spans="1:9">
      <c r="B51" s="1" t="s">
        <v>113</v>
      </c>
      <c r="C51" s="1">
        <v>2</v>
      </c>
      <c r="D51" s="1">
        <v>0</v>
      </c>
      <c r="H51" s="25" t="s">
        <v>205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8</v>
      </c>
    </row>
    <row r="53" spans="1:9">
      <c r="B53" s="1" t="s">
        <v>8</v>
      </c>
      <c r="C53" s="1">
        <v>661</v>
      </c>
      <c r="D53" s="1">
        <f>D41+D42+D43+D44+D45+D46+D47+D48+D49+D50+D51+D52</f>
        <v>3</v>
      </c>
      <c r="H53" s="25" t="s">
        <v>135</v>
      </c>
      <c r="I53" s="25">
        <v>4</v>
      </c>
    </row>
    <row r="54" spans="1:9">
      <c r="H54" s="25" t="s">
        <v>136</v>
      </c>
      <c r="I54" s="25">
        <v>66</v>
      </c>
    </row>
    <row r="55" spans="1:9">
      <c r="H55" s="25" t="s">
        <v>137</v>
      </c>
      <c r="I55" s="25">
        <v>204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1" spans="1:4">
      <c r="A151" s="9" t="s">
        <v>70</v>
      </c>
      <c r="B151" s="9" t="s">
        <v>32</v>
      </c>
      <c r="C151" s="9" t="s">
        <v>33</v>
      </c>
    </row>
    <row r="152" spans="1:4">
      <c r="A152" s="13">
        <v>42737</v>
      </c>
      <c r="B152">
        <v>1</v>
      </c>
      <c r="C152">
        <v>1</v>
      </c>
    </row>
    <row r="153" spans="1:4">
      <c r="A153" s="13">
        <v>42744</v>
      </c>
      <c r="B153">
        <v>2</v>
      </c>
      <c r="C153">
        <v>10</v>
      </c>
    </row>
    <row r="154" spans="1:4">
      <c r="A154" s="13">
        <v>42751</v>
      </c>
      <c r="B154">
        <v>3</v>
      </c>
      <c r="C154">
        <v>20</v>
      </c>
    </row>
    <row r="155" spans="1:4">
      <c r="A155" s="13">
        <v>42758</v>
      </c>
      <c r="B155">
        <v>4</v>
      </c>
      <c r="C155">
        <v>31</v>
      </c>
    </row>
    <row r="156" spans="1:4">
      <c r="A156" s="13">
        <v>42765</v>
      </c>
      <c r="B156">
        <v>5</v>
      </c>
      <c r="C156">
        <v>43</v>
      </c>
    </row>
    <row r="157" spans="1:4">
      <c r="A157" s="13">
        <v>42772</v>
      </c>
      <c r="B157">
        <v>6</v>
      </c>
      <c r="C157">
        <v>56</v>
      </c>
    </row>
    <row r="158" spans="1:4">
      <c r="A158" s="13">
        <v>42779</v>
      </c>
      <c r="B158">
        <v>7</v>
      </c>
      <c r="C158">
        <v>63</v>
      </c>
    </row>
    <row r="159" spans="1:4">
      <c r="A159" s="13">
        <v>42786</v>
      </c>
      <c r="B159">
        <v>8</v>
      </c>
      <c r="C159">
        <v>70</v>
      </c>
    </row>
    <row r="160" spans="1:4">
      <c r="A160" s="13">
        <v>42793</v>
      </c>
      <c r="B160">
        <v>9</v>
      </c>
      <c r="C160">
        <v>84</v>
      </c>
    </row>
    <row r="161" spans="1:3">
      <c r="A161" s="13">
        <v>42800</v>
      </c>
      <c r="B161">
        <v>10</v>
      </c>
      <c r="C161">
        <v>100</v>
      </c>
    </row>
    <row r="162" spans="1:3">
      <c r="A162" s="13">
        <v>42807</v>
      </c>
      <c r="B162">
        <v>11</v>
      </c>
      <c r="C162">
        <v>114</v>
      </c>
    </row>
    <row r="163" spans="1:3">
      <c r="A163" s="13">
        <v>42814</v>
      </c>
      <c r="B163">
        <v>12</v>
      </c>
      <c r="C163">
        <v>131</v>
      </c>
    </row>
    <row r="164" spans="1:3">
      <c r="A164" s="13">
        <v>42821</v>
      </c>
      <c r="B164">
        <v>13</v>
      </c>
      <c r="C164">
        <v>145</v>
      </c>
    </row>
    <row r="165" spans="1:3">
      <c r="A165" s="13">
        <v>42828</v>
      </c>
      <c r="B165">
        <v>14</v>
      </c>
      <c r="C165">
        <v>154</v>
      </c>
    </row>
    <row r="166" spans="1:3">
      <c r="A166" s="13">
        <v>42835</v>
      </c>
      <c r="B166">
        <v>15</v>
      </c>
      <c r="C166">
        <v>166</v>
      </c>
    </row>
    <row r="167" spans="1:3">
      <c r="A167" s="13">
        <v>42842</v>
      </c>
      <c r="B167">
        <v>16</v>
      </c>
      <c r="C167">
        <v>185</v>
      </c>
    </row>
    <row r="168" spans="1:3">
      <c r="A168" s="13">
        <v>42849</v>
      </c>
      <c r="B168">
        <v>17</v>
      </c>
      <c r="C168">
        <v>189</v>
      </c>
    </row>
    <row r="169" spans="1:3">
      <c r="A169" s="13">
        <v>42856</v>
      </c>
      <c r="B169">
        <v>18</v>
      </c>
      <c r="C169">
        <v>199</v>
      </c>
    </row>
    <row r="170" spans="1:3">
      <c r="A170" s="13">
        <v>42863</v>
      </c>
      <c r="B170">
        <v>19</v>
      </c>
      <c r="C170">
        <v>217</v>
      </c>
    </row>
    <row r="171" spans="1:3">
      <c r="A171" s="13">
        <v>42870</v>
      </c>
      <c r="B171">
        <v>20</v>
      </c>
      <c r="C171">
        <v>233</v>
      </c>
    </row>
    <row r="172" spans="1:3">
      <c r="A172" s="13">
        <v>42877</v>
      </c>
      <c r="B172">
        <v>21</v>
      </c>
      <c r="C172">
        <v>239</v>
      </c>
    </row>
    <row r="173" spans="1:3">
      <c r="A173" s="13">
        <v>42884</v>
      </c>
      <c r="B173">
        <v>22</v>
      </c>
      <c r="C173">
        <v>244</v>
      </c>
    </row>
    <row r="174" spans="1:3">
      <c r="A174" s="13">
        <v>42891</v>
      </c>
      <c r="B174">
        <v>23</v>
      </c>
      <c r="C174">
        <v>260</v>
      </c>
    </row>
    <row r="175" spans="1:3">
      <c r="A175" s="13">
        <v>42898</v>
      </c>
      <c r="B175">
        <v>24</v>
      </c>
      <c r="C175">
        <v>276</v>
      </c>
    </row>
    <row r="176" spans="1:3">
      <c r="A176" s="13">
        <v>42905</v>
      </c>
      <c r="B176">
        <v>25</v>
      </c>
      <c r="C176">
        <v>286</v>
      </c>
    </row>
    <row r="177" spans="1:3">
      <c r="A177" s="13">
        <v>42912</v>
      </c>
      <c r="B177">
        <v>26</v>
      </c>
      <c r="C177">
        <v>299</v>
      </c>
    </row>
    <row r="178" spans="1:3">
      <c r="A178" s="13">
        <v>42919</v>
      </c>
      <c r="B178">
        <v>27</v>
      </c>
      <c r="C178">
        <v>303</v>
      </c>
    </row>
    <row r="179" spans="1:3">
      <c r="A179" s="13">
        <v>42926</v>
      </c>
      <c r="B179">
        <v>28</v>
      </c>
      <c r="C179">
        <v>316</v>
      </c>
    </row>
    <row r="180" spans="1:3">
      <c r="A180" s="13">
        <v>42933</v>
      </c>
      <c r="B180">
        <v>29</v>
      </c>
      <c r="C180">
        <v>322</v>
      </c>
    </row>
    <row r="181" spans="1:3">
      <c r="A181" s="13">
        <v>42940</v>
      </c>
      <c r="B181">
        <v>30</v>
      </c>
      <c r="C181">
        <v>330</v>
      </c>
    </row>
    <row r="182" spans="1:3">
      <c r="A182" s="13">
        <v>42947</v>
      </c>
      <c r="B182">
        <v>31</v>
      </c>
      <c r="C182">
        <v>335</v>
      </c>
    </row>
    <row r="183" spans="1:3">
      <c r="A183" s="13">
        <v>42954</v>
      </c>
      <c r="B183">
        <v>32</v>
      </c>
      <c r="C183">
        <v>348</v>
      </c>
    </row>
    <row r="184" spans="1:3">
      <c r="A184" s="13">
        <v>42961</v>
      </c>
      <c r="B184">
        <v>33</v>
      </c>
      <c r="C184">
        <v>367</v>
      </c>
    </row>
    <row r="185" spans="1:3">
      <c r="A185" s="13">
        <v>42968</v>
      </c>
      <c r="B185">
        <v>34</v>
      </c>
      <c r="C185">
        <v>392</v>
      </c>
    </row>
    <row r="186" spans="1:3">
      <c r="A186" s="13">
        <v>42975</v>
      </c>
      <c r="B186">
        <v>35</v>
      </c>
      <c r="C186">
        <v>402</v>
      </c>
    </row>
    <row r="187" spans="1:3">
      <c r="A187" s="13">
        <v>42982</v>
      </c>
      <c r="B187">
        <v>36</v>
      </c>
      <c r="C187">
        <v>410</v>
      </c>
    </row>
    <row r="188" spans="1:3">
      <c r="A188" s="13">
        <v>42989</v>
      </c>
      <c r="B188">
        <v>37</v>
      </c>
      <c r="C188">
        <v>415</v>
      </c>
    </row>
    <row r="189" spans="1:3">
      <c r="A189" s="13">
        <v>42996</v>
      </c>
      <c r="B189">
        <v>38</v>
      </c>
      <c r="C189">
        <v>438</v>
      </c>
    </row>
    <row r="190" spans="1:3">
      <c r="A190" s="13">
        <v>43003</v>
      </c>
      <c r="B190">
        <v>39</v>
      </c>
      <c r="C190">
        <v>460</v>
      </c>
    </row>
    <row r="191" spans="1:3">
      <c r="A191" s="13">
        <v>43010</v>
      </c>
      <c r="B191">
        <v>40</v>
      </c>
      <c r="C191">
        <v>478</v>
      </c>
    </row>
    <row r="192" spans="1:3">
      <c r="A192" s="13">
        <v>43017</v>
      </c>
      <c r="B192">
        <v>41</v>
      </c>
      <c r="C192">
        <v>486</v>
      </c>
    </row>
    <row r="193" spans="1:3">
      <c r="A193" s="13">
        <v>43024</v>
      </c>
      <c r="B193">
        <v>42</v>
      </c>
      <c r="C193">
        <v>497</v>
      </c>
    </row>
    <row r="194" spans="1:3">
      <c r="A194" s="13">
        <v>43031</v>
      </c>
      <c r="B194">
        <v>43</v>
      </c>
      <c r="C194">
        <v>501</v>
      </c>
    </row>
    <row r="195" spans="1:3">
      <c r="A195" s="13">
        <v>43038</v>
      </c>
      <c r="B195">
        <v>44</v>
      </c>
      <c r="C195">
        <v>506</v>
      </c>
    </row>
    <row r="196" spans="1:3">
      <c r="A196" s="13">
        <v>43045</v>
      </c>
      <c r="B196">
        <v>45</v>
      </c>
      <c r="C196">
        <v>514</v>
      </c>
    </row>
    <row r="197" spans="1:3">
      <c r="A197" s="13">
        <v>43052</v>
      </c>
      <c r="B197">
        <v>46</v>
      </c>
      <c r="C197">
        <v>521</v>
      </c>
    </row>
    <row r="198" spans="1:3">
      <c r="A198" s="13">
        <v>43059</v>
      </c>
      <c r="B198">
        <v>47</v>
      </c>
      <c r="C198">
        <v>531</v>
      </c>
    </row>
    <row r="199" spans="1:3">
      <c r="A199" s="13">
        <v>43066</v>
      </c>
      <c r="B199">
        <v>48</v>
      </c>
      <c r="C199">
        <v>534</v>
      </c>
    </row>
    <row r="200" spans="1:3">
      <c r="A200" s="13">
        <v>43073</v>
      </c>
      <c r="B200">
        <v>49</v>
      </c>
      <c r="C200">
        <v>541</v>
      </c>
    </row>
    <row r="201" spans="1:3">
      <c r="A201" s="13">
        <v>43080</v>
      </c>
      <c r="B201">
        <v>50</v>
      </c>
      <c r="C201">
        <v>546</v>
      </c>
    </row>
    <row r="202" spans="1:3">
      <c r="A202" s="13">
        <v>43087</v>
      </c>
      <c r="B202">
        <v>51</v>
      </c>
      <c r="C202">
        <v>549</v>
      </c>
    </row>
    <row r="203" spans="1:3">
      <c r="A203" s="13">
        <v>43101</v>
      </c>
      <c r="B203">
        <v>52</v>
      </c>
      <c r="C203">
        <v>553</v>
      </c>
    </row>
    <row r="204" spans="1:3">
      <c r="A204" s="13">
        <v>43108</v>
      </c>
      <c r="B204">
        <v>53</v>
      </c>
      <c r="C204">
        <v>566</v>
      </c>
    </row>
    <row r="205" spans="1:3">
      <c r="A205" s="13">
        <v>43115</v>
      </c>
      <c r="B205">
        <v>54</v>
      </c>
      <c r="C205">
        <v>568</v>
      </c>
    </row>
    <row r="206" spans="1:3">
      <c r="A206" s="13">
        <v>43122</v>
      </c>
      <c r="B206">
        <v>55</v>
      </c>
      <c r="C206">
        <v>575</v>
      </c>
    </row>
    <row r="207" spans="1:3">
      <c r="A207" s="13">
        <v>43129</v>
      </c>
      <c r="B207">
        <v>56</v>
      </c>
      <c r="C207">
        <v>574</v>
      </c>
    </row>
    <row r="208" spans="1:3">
      <c r="A208" s="13">
        <v>43136</v>
      </c>
      <c r="B208">
        <v>57</v>
      </c>
      <c r="C208">
        <v>578</v>
      </c>
    </row>
    <row r="209" spans="1:3">
      <c r="A209" s="13">
        <v>43143</v>
      </c>
      <c r="B209">
        <v>58</v>
      </c>
      <c r="C209">
        <v>584</v>
      </c>
    </row>
    <row r="210" spans="1:3">
      <c r="A210" s="13">
        <v>43150</v>
      </c>
      <c r="B210">
        <v>59</v>
      </c>
      <c r="C210">
        <v>587</v>
      </c>
    </row>
    <row r="211" spans="1:3">
      <c r="A211" s="13">
        <v>43157</v>
      </c>
      <c r="B211">
        <v>60</v>
      </c>
      <c r="C211">
        <v>592</v>
      </c>
    </row>
    <row r="212" spans="1:3">
      <c r="A212" s="13">
        <v>43164</v>
      </c>
      <c r="B212">
        <v>61</v>
      </c>
      <c r="C212">
        <v>595</v>
      </c>
    </row>
    <row r="213" spans="1:3">
      <c r="A213" s="13">
        <v>43171</v>
      </c>
      <c r="B213">
        <v>62</v>
      </c>
      <c r="C213">
        <v>601</v>
      </c>
    </row>
    <row r="214" spans="1:3">
      <c r="A214" s="13">
        <v>43178</v>
      </c>
      <c r="B214">
        <v>63</v>
      </c>
      <c r="C214">
        <v>610</v>
      </c>
    </row>
    <row r="215" spans="1:3">
      <c r="A215" s="13">
        <v>43185</v>
      </c>
      <c r="B215">
        <v>64</v>
      </c>
      <c r="C215">
        <v>612</v>
      </c>
    </row>
    <row r="216" spans="1:3">
      <c r="A216" s="13">
        <v>43192</v>
      </c>
      <c r="B216">
        <v>65</v>
      </c>
      <c r="C216">
        <v>620</v>
      </c>
    </row>
    <row r="217" spans="1:3">
      <c r="A217" s="13">
        <v>43199</v>
      </c>
      <c r="B217">
        <v>66</v>
      </c>
      <c r="C217">
        <v>625</v>
      </c>
    </row>
    <row r="218" spans="1:3">
      <c r="A218" s="13">
        <v>43206</v>
      </c>
      <c r="B218">
        <v>67</v>
      </c>
      <c r="C218">
        <v>627</v>
      </c>
    </row>
    <row r="219" spans="1:3">
      <c r="A219" s="13">
        <v>43213</v>
      </c>
      <c r="B219">
        <v>68</v>
      </c>
      <c r="C219">
        <v>632</v>
      </c>
    </row>
    <row r="220" spans="1:3">
      <c r="A220" s="13">
        <v>43220</v>
      </c>
      <c r="B220">
        <v>69</v>
      </c>
      <c r="C220">
        <v>634</v>
      </c>
    </row>
    <row r="221" spans="1:3">
      <c r="A221" s="13">
        <v>43227</v>
      </c>
      <c r="B221">
        <v>70</v>
      </c>
      <c r="C221">
        <v>638</v>
      </c>
    </row>
    <row r="222" spans="1:3">
      <c r="A222" s="13">
        <v>43234</v>
      </c>
      <c r="B222">
        <v>71</v>
      </c>
      <c r="C222">
        <v>644</v>
      </c>
    </row>
    <row r="223" spans="1:3">
      <c r="A223" s="13">
        <v>43241</v>
      </c>
      <c r="B223">
        <v>72</v>
      </c>
      <c r="C223">
        <v>652</v>
      </c>
    </row>
    <row r="224" spans="1:3">
      <c r="A224" s="13">
        <v>43248</v>
      </c>
      <c r="B224">
        <v>73</v>
      </c>
      <c r="C224">
        <v>655</v>
      </c>
    </row>
    <row r="225" spans="1:3">
      <c r="A225" s="13">
        <v>43255</v>
      </c>
      <c r="B225">
        <v>74</v>
      </c>
      <c r="C225">
        <v>660</v>
      </c>
    </row>
    <row r="226" spans="1:3">
      <c r="A226" s="13">
        <v>43262</v>
      </c>
      <c r="B226">
        <v>75</v>
      </c>
      <c r="C226">
        <v>663</v>
      </c>
    </row>
    <row r="227" spans="1:3">
      <c r="A227" s="13">
        <v>43269</v>
      </c>
      <c r="B227">
        <v>76</v>
      </c>
      <c r="C227">
        <v>674</v>
      </c>
    </row>
    <row r="228" spans="1:3">
      <c r="A228" s="13">
        <v>43276</v>
      </c>
      <c r="B228">
        <v>77</v>
      </c>
      <c r="C228">
        <v>677</v>
      </c>
    </row>
    <row r="229" spans="1:3">
      <c r="A229" s="13">
        <v>43283</v>
      </c>
      <c r="B229">
        <v>78</v>
      </c>
      <c r="C229">
        <v>679</v>
      </c>
    </row>
    <row r="230" spans="1:3">
      <c r="A230" s="13">
        <v>43290</v>
      </c>
      <c r="B230">
        <v>79</v>
      </c>
      <c r="C230">
        <v>683</v>
      </c>
    </row>
    <row r="231" spans="1:3">
      <c r="A231" s="13">
        <v>43297</v>
      </c>
      <c r="B231">
        <v>80</v>
      </c>
      <c r="C231">
        <v>689</v>
      </c>
    </row>
    <row r="232" spans="1:3">
      <c r="A232" s="13">
        <v>43304</v>
      </c>
      <c r="B232">
        <v>81</v>
      </c>
      <c r="C232">
        <v>696</v>
      </c>
    </row>
    <row r="233" spans="1:3">
      <c r="A233" s="13">
        <v>43311</v>
      </c>
      <c r="B233">
        <v>82</v>
      </c>
      <c r="C233">
        <v>697</v>
      </c>
    </row>
    <row r="234" spans="1:3">
      <c r="A234" s="13">
        <v>43318</v>
      </c>
      <c r="B234">
        <v>83</v>
      </c>
      <c r="C234">
        <v>700</v>
      </c>
    </row>
    <row r="235" spans="1:3">
      <c r="A235" s="13">
        <v>43325</v>
      </c>
      <c r="B235">
        <v>84</v>
      </c>
      <c r="C235">
        <v>702</v>
      </c>
    </row>
    <row r="236" spans="1:3">
      <c r="A236" s="13">
        <v>43332</v>
      </c>
      <c r="B236">
        <v>85</v>
      </c>
      <c r="C236">
        <v>709</v>
      </c>
    </row>
    <row r="237" spans="1:3">
      <c r="A237" s="13">
        <v>43339</v>
      </c>
      <c r="B237">
        <v>86</v>
      </c>
      <c r="C237">
        <v>712</v>
      </c>
    </row>
    <row r="238" spans="1:3">
      <c r="A238" s="13">
        <v>43346</v>
      </c>
      <c r="B238">
        <v>87</v>
      </c>
      <c r="C238">
        <v>718</v>
      </c>
    </row>
    <row r="239" spans="1:3">
      <c r="A239" s="13">
        <v>43353</v>
      </c>
      <c r="B239">
        <v>88</v>
      </c>
      <c r="C239">
        <v>726</v>
      </c>
    </row>
    <row r="240" spans="1:3">
      <c r="A240" s="13">
        <v>43360</v>
      </c>
      <c r="B240">
        <v>89</v>
      </c>
      <c r="C240">
        <v>734</v>
      </c>
    </row>
    <row r="241" spans="1:7">
      <c r="A241" s="13">
        <v>43367</v>
      </c>
      <c r="B241">
        <v>90</v>
      </c>
      <c r="C241">
        <v>741</v>
      </c>
    </row>
    <row r="242" spans="1:7">
      <c r="A242" s="13">
        <v>43374</v>
      </c>
      <c r="B242">
        <v>91</v>
      </c>
      <c r="C242">
        <v>754</v>
      </c>
    </row>
    <row r="243" spans="1:7">
      <c r="A243" s="13">
        <v>43381</v>
      </c>
      <c r="B243">
        <v>92</v>
      </c>
      <c r="C243">
        <v>755</v>
      </c>
    </row>
    <row r="244" spans="1:7">
      <c r="A244" s="13">
        <v>43388</v>
      </c>
      <c r="B244">
        <v>93</v>
      </c>
      <c r="C244">
        <v>758</v>
      </c>
    </row>
    <row r="245" spans="1:7">
      <c r="A245" s="13"/>
    </row>
    <row r="246" spans="1:7">
      <c r="B246" s="10" t="s">
        <v>60</v>
      </c>
      <c r="C246" s="10"/>
      <c r="D246" s="10"/>
      <c r="E246" s="10"/>
      <c r="F246" s="10"/>
      <c r="G246" s="10"/>
    </row>
    <row r="247" spans="1:7">
      <c r="B247" s="35">
        <f>1/1</f>
        <v>1</v>
      </c>
      <c r="C247" t="s">
        <v>52</v>
      </c>
    </row>
    <row r="248" spans="1:7">
      <c r="B248" s="11">
        <v>0</v>
      </c>
      <c r="C248" t="s">
        <v>53</v>
      </c>
    </row>
    <row r="249" spans="1:7">
      <c r="B249" s="35" t="s">
        <v>6</v>
      </c>
      <c r="C249" t="s">
        <v>54</v>
      </c>
      <c r="D249" t="s">
        <v>153</v>
      </c>
    </row>
    <row r="250" spans="1:7">
      <c r="B250" s="35">
        <f>1/12</f>
        <v>8.3333333333333329E-2</v>
      </c>
      <c r="C250" t="s">
        <v>56</v>
      </c>
    </row>
    <row r="251" spans="1:7">
      <c r="B251" s="11">
        <v>0</v>
      </c>
      <c r="C251" t="s">
        <v>184</v>
      </c>
    </row>
    <row r="252" spans="1:7">
      <c r="B252" s="35">
        <f>1/8</f>
        <v>0.125</v>
      </c>
      <c r="C252" t="s">
        <v>58</v>
      </c>
    </row>
    <row r="254" spans="1:7">
      <c r="B254" s="10" t="s">
        <v>102</v>
      </c>
    </row>
    <row r="255" spans="1:7">
      <c r="B255" s="35">
        <f>1/3</f>
        <v>0.33333333333333331</v>
      </c>
      <c r="C255" t="s">
        <v>52</v>
      </c>
    </row>
    <row r="256" spans="1:7">
      <c r="B256" s="11">
        <v>0</v>
      </c>
      <c r="C256" t="s">
        <v>53</v>
      </c>
    </row>
    <row r="257" spans="2:4">
      <c r="B257" s="35" t="s">
        <v>6</v>
      </c>
      <c r="C257" t="s">
        <v>54</v>
      </c>
      <c r="D257" t="s">
        <v>153</v>
      </c>
    </row>
    <row r="258" spans="2:4">
      <c r="B258" s="35">
        <f>1/3</f>
        <v>0.33333333333333331</v>
      </c>
      <c r="C258" t="s">
        <v>56</v>
      </c>
    </row>
    <row r="259" spans="2:4">
      <c r="B259" s="11">
        <v>0</v>
      </c>
      <c r="C259" t="s">
        <v>184</v>
      </c>
    </row>
    <row r="260" spans="2:4">
      <c r="B260" s="35">
        <f>1/3</f>
        <v>0.33333333333333331</v>
      </c>
      <c r="C260" t="s">
        <v>58</v>
      </c>
    </row>
    <row r="261" spans="2:4">
      <c r="B261" s="11">
        <f>0</f>
        <v>0</v>
      </c>
      <c r="C261" t="s">
        <v>67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3C13-30E0-4FE3-A9DA-1BD203AD9CBC}">
  <dimension ref="A1:I263"/>
  <sheetViews>
    <sheetView topLeftCell="A143" workbookViewId="0">
      <selection activeCell="A152" sqref="A152"/>
    </sheetView>
  </sheetViews>
  <sheetFormatPr defaultRowHeight="15"/>
  <cols>
    <col min="1" max="1" width="11.42578125" customWidth="1"/>
    <col min="2" max="2" width="32.42578125" customWidth="1"/>
    <col min="4" max="4" width="35.7109375" customWidth="1"/>
    <col min="6" max="6" width="25.5703125" customWidth="1"/>
    <col min="8" max="8" width="37.855468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719</v>
      </c>
      <c r="C2" s="1">
        <v>4</v>
      </c>
      <c r="D2" s="1">
        <v>58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705</v>
      </c>
      <c r="C5" s="1">
        <f t="shared" si="0"/>
        <v>4</v>
      </c>
      <c r="D5" s="1">
        <f t="shared" si="0"/>
        <v>58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468</v>
      </c>
      <c r="C9" s="1">
        <v>4</v>
      </c>
      <c r="D9" s="1">
        <v>343</v>
      </c>
      <c r="E9" s="2">
        <v>1</v>
      </c>
      <c r="F9" s="1">
        <v>300</v>
      </c>
      <c r="G9" s="2">
        <v>0</v>
      </c>
      <c r="H9" s="1">
        <v>84</v>
      </c>
      <c r="I9" s="1">
        <v>0</v>
      </c>
    </row>
    <row r="10" spans="1:9">
      <c r="A10" s="1" t="s">
        <v>31</v>
      </c>
      <c r="B10" s="1">
        <v>34</v>
      </c>
      <c r="C10" s="1">
        <v>0</v>
      </c>
      <c r="D10" s="1">
        <v>159</v>
      </c>
      <c r="E10" s="2">
        <v>3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502</v>
      </c>
      <c r="C11" s="1">
        <f t="shared" si="1"/>
        <v>4</v>
      </c>
      <c r="D11" s="1">
        <f t="shared" si="1"/>
        <v>502</v>
      </c>
      <c r="E11" s="2">
        <f t="shared" si="1"/>
        <v>4</v>
      </c>
      <c r="F11" s="1">
        <f t="shared" si="1"/>
        <v>309</v>
      </c>
      <c r="G11" s="2">
        <f t="shared" si="1"/>
        <v>0</v>
      </c>
      <c r="H11" s="1">
        <f t="shared" si="1"/>
        <v>84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235</v>
      </c>
      <c r="C15" s="5">
        <v>10</v>
      </c>
      <c r="D15" s="5">
        <v>77</v>
      </c>
      <c r="E15" s="3">
        <v>0</v>
      </c>
      <c r="F15" s="1">
        <v>127</v>
      </c>
      <c r="G15" s="2">
        <v>1</v>
      </c>
      <c r="H15" s="16" t="s">
        <v>86</v>
      </c>
      <c r="I15" s="16">
        <v>468</v>
      </c>
    </row>
    <row r="16" spans="1:9">
      <c r="A16" s="1" t="s">
        <v>89</v>
      </c>
      <c r="B16" s="1">
        <v>174</v>
      </c>
      <c r="C16" s="1"/>
      <c r="D16" s="1">
        <v>72</v>
      </c>
      <c r="E16" s="2"/>
      <c r="F16" s="1">
        <v>127</v>
      </c>
      <c r="G16" s="2"/>
      <c r="H16" s="25" t="s">
        <v>87</v>
      </c>
      <c r="I16" s="25">
        <v>343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312</v>
      </c>
    </row>
    <row r="19" spans="1:9" ht="39.75" customHeight="1">
      <c r="A19" s="1" t="s">
        <v>74</v>
      </c>
      <c r="B19" s="1">
        <v>10</v>
      </c>
      <c r="C19" s="1">
        <v>0</v>
      </c>
      <c r="D19" s="34" t="s">
        <v>170</v>
      </c>
      <c r="H19" s="16" t="s">
        <v>105</v>
      </c>
      <c r="I19" s="16">
        <v>127</v>
      </c>
    </row>
    <row r="20" spans="1:9" ht="70.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238</v>
      </c>
    </row>
    <row r="21" spans="1:9" ht="67.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10</v>
      </c>
    </row>
    <row r="22" spans="1:9" ht="54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246</v>
      </c>
    </row>
    <row r="23" spans="1:9">
      <c r="H23" s="16" t="s">
        <v>91</v>
      </c>
      <c r="I23" s="16">
        <v>163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10</v>
      </c>
      <c r="C25" s="1">
        <v>1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15</v>
      </c>
    </row>
    <row r="28" spans="1:9">
      <c r="A28" s="1" t="s">
        <v>5</v>
      </c>
      <c r="B28" s="1">
        <v>47</v>
      </c>
      <c r="C28" s="1">
        <v>0</v>
      </c>
      <c r="D28" s="1">
        <v>44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27</v>
      </c>
      <c r="C29" s="1">
        <v>2</v>
      </c>
      <c r="D29" s="1">
        <v>4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74</v>
      </c>
      <c r="C30" s="1">
        <v>0</v>
      </c>
      <c r="D30" s="1">
        <f>D28+D29</f>
        <v>48</v>
      </c>
      <c r="E30" s="1">
        <v>0</v>
      </c>
    </row>
    <row r="31" spans="1:9">
      <c r="H31" t="s">
        <v>199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200</v>
      </c>
      <c r="I33" s="16">
        <v>50.04</v>
      </c>
    </row>
    <row r="34" spans="1:9">
      <c r="A34" s="1" t="s">
        <v>5</v>
      </c>
      <c r="B34" s="1">
        <v>116</v>
      </c>
      <c r="C34" s="1">
        <v>3</v>
      </c>
      <c r="D34" s="1">
        <v>31</v>
      </c>
      <c r="E34" s="1">
        <v>0</v>
      </c>
      <c r="H34" s="16" t="s">
        <v>116</v>
      </c>
      <c r="I34" s="16">
        <v>12.94</v>
      </c>
    </row>
    <row r="35" spans="1:9">
      <c r="A35" s="1" t="s">
        <v>7</v>
      </c>
      <c r="B35" s="1">
        <v>52</v>
      </c>
      <c r="C35" s="1">
        <v>4</v>
      </c>
      <c r="D35" s="1">
        <v>20</v>
      </c>
      <c r="E35" s="1">
        <v>0</v>
      </c>
      <c r="H35" s="25" t="s">
        <v>201</v>
      </c>
      <c r="I35" s="25"/>
    </row>
    <row r="36" spans="1:9">
      <c r="A36" s="1" t="s">
        <v>8</v>
      </c>
      <c r="B36" s="1">
        <f>B34+B35</f>
        <v>168</v>
      </c>
      <c r="C36" s="1">
        <f>C34+C35</f>
        <v>7</v>
      </c>
      <c r="D36" s="1">
        <f>D34+D35</f>
        <v>51</v>
      </c>
      <c r="E36" s="1">
        <f>E34+E35</f>
        <v>0</v>
      </c>
      <c r="H36" s="25" t="s">
        <v>118</v>
      </c>
      <c r="I36" s="25">
        <v>387</v>
      </c>
    </row>
    <row r="37" spans="1:9">
      <c r="H37" s="25" t="s">
        <v>119</v>
      </c>
      <c r="I37" s="25">
        <v>99</v>
      </c>
    </row>
    <row r="38" spans="1:9">
      <c r="H38" s="16" t="s">
        <v>202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27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203</v>
      </c>
      <c r="D41" s="1">
        <v>0</v>
      </c>
      <c r="H41" s="16" t="s">
        <v>123</v>
      </c>
      <c r="I41" s="16">
        <v>443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203</v>
      </c>
      <c r="I44" s="25"/>
    </row>
    <row r="45" spans="1:9">
      <c r="B45" s="1" t="s">
        <v>20</v>
      </c>
      <c r="C45" s="1">
        <v>402</v>
      </c>
      <c r="D45" s="1">
        <v>4</v>
      </c>
      <c r="H45" s="25" t="s">
        <v>127</v>
      </c>
      <c r="I45" s="25">
        <v>6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465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204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456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14</v>
      </c>
    </row>
    <row r="51" spans="1:9">
      <c r="B51" s="1" t="s">
        <v>113</v>
      </c>
      <c r="C51" s="1">
        <v>2</v>
      </c>
      <c r="D51" s="1">
        <v>0</v>
      </c>
      <c r="H51" s="25" t="s">
        <v>205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8</v>
      </c>
    </row>
    <row r="53" spans="1:9">
      <c r="B53" s="1" t="s">
        <v>8</v>
      </c>
      <c r="C53" s="1">
        <v>661</v>
      </c>
      <c r="D53" s="1">
        <f>D41+D42+D43+D44+D45+D46+D47+D48+D49+D50+D51+D52</f>
        <v>4</v>
      </c>
      <c r="H53" s="25" t="s">
        <v>135</v>
      </c>
      <c r="I53" s="25">
        <v>4</v>
      </c>
    </row>
    <row r="54" spans="1:9">
      <c r="H54" s="25" t="s">
        <v>136</v>
      </c>
      <c r="I54" s="25">
        <v>66</v>
      </c>
    </row>
    <row r="55" spans="1:9">
      <c r="H55" s="25" t="s">
        <v>137</v>
      </c>
      <c r="I55" s="25">
        <v>204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50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2" spans="1:4">
      <c r="A152" s="9" t="s">
        <v>70</v>
      </c>
      <c r="B152" s="9" t="s">
        <v>32</v>
      </c>
      <c r="C152" s="9" t="s">
        <v>33</v>
      </c>
    </row>
    <row r="153" spans="1:4">
      <c r="A153" s="13">
        <v>42737</v>
      </c>
      <c r="B153">
        <v>1</v>
      </c>
      <c r="C153">
        <v>1</v>
      </c>
    </row>
    <row r="154" spans="1:4">
      <c r="A154" s="13">
        <v>42744</v>
      </c>
      <c r="B154">
        <v>2</v>
      </c>
      <c r="C154">
        <v>10</v>
      </c>
    </row>
    <row r="155" spans="1:4">
      <c r="A155" s="13">
        <v>42751</v>
      </c>
      <c r="B155">
        <v>3</v>
      </c>
      <c r="C155">
        <v>20</v>
      </c>
    </row>
    <row r="156" spans="1:4">
      <c r="A156" s="13">
        <v>42758</v>
      </c>
      <c r="B156">
        <v>4</v>
      </c>
      <c r="C156">
        <v>31</v>
      </c>
    </row>
    <row r="157" spans="1:4">
      <c r="A157" s="13">
        <v>42765</v>
      </c>
      <c r="B157">
        <v>5</v>
      </c>
      <c r="C157">
        <v>43</v>
      </c>
    </row>
    <row r="158" spans="1:4">
      <c r="A158" s="13">
        <v>42772</v>
      </c>
      <c r="B158">
        <v>6</v>
      </c>
      <c r="C158">
        <v>56</v>
      </c>
    </row>
    <row r="159" spans="1:4">
      <c r="A159" s="13">
        <v>42779</v>
      </c>
      <c r="B159">
        <v>7</v>
      </c>
      <c r="C159">
        <v>63</v>
      </c>
    </row>
    <row r="160" spans="1:4">
      <c r="A160" s="13">
        <v>42786</v>
      </c>
      <c r="B160">
        <v>8</v>
      </c>
      <c r="C160">
        <v>70</v>
      </c>
    </row>
    <row r="161" spans="1:3">
      <c r="A161" s="13">
        <v>42793</v>
      </c>
      <c r="B161">
        <v>9</v>
      </c>
      <c r="C161">
        <v>84</v>
      </c>
    </row>
    <row r="162" spans="1:3">
      <c r="A162" s="13">
        <v>42800</v>
      </c>
      <c r="B162">
        <v>10</v>
      </c>
      <c r="C162">
        <v>100</v>
      </c>
    </row>
    <row r="163" spans="1:3">
      <c r="A163" s="13">
        <v>42807</v>
      </c>
      <c r="B163">
        <v>11</v>
      </c>
      <c r="C163">
        <v>114</v>
      </c>
    </row>
    <row r="164" spans="1:3">
      <c r="A164" s="13">
        <v>42814</v>
      </c>
      <c r="B164">
        <v>12</v>
      </c>
      <c r="C164">
        <v>131</v>
      </c>
    </row>
    <row r="165" spans="1:3">
      <c r="A165" s="13">
        <v>42821</v>
      </c>
      <c r="B165">
        <v>13</v>
      </c>
      <c r="C165">
        <v>145</v>
      </c>
    </row>
    <row r="166" spans="1:3">
      <c r="A166" s="13">
        <v>42828</v>
      </c>
      <c r="B166">
        <v>14</v>
      </c>
      <c r="C166">
        <v>154</v>
      </c>
    </row>
    <row r="167" spans="1:3">
      <c r="A167" s="13">
        <v>42835</v>
      </c>
      <c r="B167">
        <v>15</v>
      </c>
      <c r="C167">
        <v>166</v>
      </c>
    </row>
    <row r="168" spans="1:3">
      <c r="A168" s="13">
        <v>42842</v>
      </c>
      <c r="B168">
        <v>16</v>
      </c>
      <c r="C168">
        <v>185</v>
      </c>
    </row>
    <row r="169" spans="1:3">
      <c r="A169" s="13">
        <v>42849</v>
      </c>
      <c r="B169">
        <v>17</v>
      </c>
      <c r="C169">
        <v>189</v>
      </c>
    </row>
    <row r="170" spans="1:3">
      <c r="A170" s="13">
        <v>42856</v>
      </c>
      <c r="B170">
        <v>18</v>
      </c>
      <c r="C170">
        <v>199</v>
      </c>
    </row>
    <row r="171" spans="1:3">
      <c r="A171" s="13">
        <v>42863</v>
      </c>
      <c r="B171">
        <v>19</v>
      </c>
      <c r="C171">
        <v>217</v>
      </c>
    </row>
    <row r="172" spans="1:3">
      <c r="A172" s="13">
        <v>42870</v>
      </c>
      <c r="B172">
        <v>20</v>
      </c>
      <c r="C172">
        <v>233</v>
      </c>
    </row>
    <row r="173" spans="1:3">
      <c r="A173" s="13">
        <v>42877</v>
      </c>
      <c r="B173">
        <v>21</v>
      </c>
      <c r="C173">
        <v>239</v>
      </c>
    </row>
    <row r="174" spans="1:3">
      <c r="A174" s="13">
        <v>42884</v>
      </c>
      <c r="B174">
        <v>22</v>
      </c>
      <c r="C174">
        <v>244</v>
      </c>
    </row>
    <row r="175" spans="1:3">
      <c r="A175" s="13">
        <v>42891</v>
      </c>
      <c r="B175">
        <v>23</v>
      </c>
      <c r="C175">
        <v>260</v>
      </c>
    </row>
    <row r="176" spans="1:3">
      <c r="A176" s="13">
        <v>42898</v>
      </c>
      <c r="B176">
        <v>24</v>
      </c>
      <c r="C176">
        <v>276</v>
      </c>
    </row>
    <row r="177" spans="1:3">
      <c r="A177" s="13">
        <v>42905</v>
      </c>
      <c r="B177">
        <v>25</v>
      </c>
      <c r="C177">
        <v>286</v>
      </c>
    </row>
    <row r="178" spans="1:3">
      <c r="A178" s="13">
        <v>42912</v>
      </c>
      <c r="B178">
        <v>26</v>
      </c>
      <c r="C178">
        <v>299</v>
      </c>
    </row>
    <row r="179" spans="1:3">
      <c r="A179" s="13">
        <v>42919</v>
      </c>
      <c r="B179">
        <v>27</v>
      </c>
      <c r="C179">
        <v>303</v>
      </c>
    </row>
    <row r="180" spans="1:3">
      <c r="A180" s="13">
        <v>42926</v>
      </c>
      <c r="B180">
        <v>28</v>
      </c>
      <c r="C180">
        <v>316</v>
      </c>
    </row>
    <row r="181" spans="1:3">
      <c r="A181" s="13">
        <v>42933</v>
      </c>
      <c r="B181">
        <v>29</v>
      </c>
      <c r="C181">
        <v>322</v>
      </c>
    </row>
    <row r="182" spans="1:3">
      <c r="A182" s="13">
        <v>42940</v>
      </c>
      <c r="B182">
        <v>30</v>
      </c>
      <c r="C182">
        <v>330</v>
      </c>
    </row>
    <row r="183" spans="1:3">
      <c r="A183" s="13">
        <v>42947</v>
      </c>
      <c r="B183">
        <v>31</v>
      </c>
      <c r="C183">
        <v>335</v>
      </c>
    </row>
    <row r="184" spans="1:3">
      <c r="A184" s="13">
        <v>42954</v>
      </c>
      <c r="B184">
        <v>32</v>
      </c>
      <c r="C184">
        <v>348</v>
      </c>
    </row>
    <row r="185" spans="1:3">
      <c r="A185" s="13">
        <v>42961</v>
      </c>
      <c r="B185">
        <v>33</v>
      </c>
      <c r="C185">
        <v>367</v>
      </c>
    </row>
    <row r="186" spans="1:3">
      <c r="A186" s="13">
        <v>42968</v>
      </c>
      <c r="B186">
        <v>34</v>
      </c>
      <c r="C186">
        <v>392</v>
      </c>
    </row>
    <row r="187" spans="1:3">
      <c r="A187" s="13">
        <v>42975</v>
      </c>
      <c r="B187">
        <v>35</v>
      </c>
      <c r="C187">
        <v>402</v>
      </c>
    </row>
    <row r="188" spans="1:3">
      <c r="A188" s="13">
        <v>42982</v>
      </c>
      <c r="B188">
        <v>36</v>
      </c>
      <c r="C188">
        <v>410</v>
      </c>
    </row>
    <row r="189" spans="1:3">
      <c r="A189" s="13">
        <v>42989</v>
      </c>
      <c r="B189">
        <v>37</v>
      </c>
      <c r="C189">
        <v>415</v>
      </c>
    </row>
    <row r="190" spans="1:3">
      <c r="A190" s="13">
        <v>42996</v>
      </c>
      <c r="B190">
        <v>38</v>
      </c>
      <c r="C190">
        <v>438</v>
      </c>
    </row>
    <row r="191" spans="1:3">
      <c r="A191" s="13">
        <v>43003</v>
      </c>
      <c r="B191">
        <v>39</v>
      </c>
      <c r="C191">
        <v>460</v>
      </c>
    </row>
    <row r="192" spans="1:3">
      <c r="A192" s="13">
        <v>43010</v>
      </c>
      <c r="B192">
        <v>40</v>
      </c>
      <c r="C192">
        <v>478</v>
      </c>
    </row>
    <row r="193" spans="1:3">
      <c r="A193" s="13">
        <v>43017</v>
      </c>
      <c r="B193">
        <v>41</v>
      </c>
      <c r="C193">
        <v>486</v>
      </c>
    </row>
    <row r="194" spans="1:3">
      <c r="A194" s="13">
        <v>43024</v>
      </c>
      <c r="B194">
        <v>42</v>
      </c>
      <c r="C194">
        <v>497</v>
      </c>
    </row>
    <row r="195" spans="1:3">
      <c r="A195" s="13">
        <v>43031</v>
      </c>
      <c r="B195">
        <v>43</v>
      </c>
      <c r="C195">
        <v>501</v>
      </c>
    </row>
    <row r="196" spans="1:3">
      <c r="A196" s="13">
        <v>43038</v>
      </c>
      <c r="B196">
        <v>44</v>
      </c>
      <c r="C196">
        <v>506</v>
      </c>
    </row>
    <row r="197" spans="1:3">
      <c r="A197" s="13">
        <v>43045</v>
      </c>
      <c r="B197">
        <v>45</v>
      </c>
      <c r="C197">
        <v>514</v>
      </c>
    </row>
    <row r="198" spans="1:3">
      <c r="A198" s="13">
        <v>43052</v>
      </c>
      <c r="B198">
        <v>46</v>
      </c>
      <c r="C198">
        <v>521</v>
      </c>
    </row>
    <row r="199" spans="1:3">
      <c r="A199" s="13">
        <v>43059</v>
      </c>
      <c r="B199">
        <v>47</v>
      </c>
      <c r="C199">
        <v>531</v>
      </c>
    </row>
    <row r="200" spans="1:3">
      <c r="A200" s="13">
        <v>43066</v>
      </c>
      <c r="B200">
        <v>48</v>
      </c>
      <c r="C200">
        <v>534</v>
      </c>
    </row>
    <row r="201" spans="1:3">
      <c r="A201" s="13">
        <v>43073</v>
      </c>
      <c r="B201">
        <v>49</v>
      </c>
      <c r="C201">
        <v>541</v>
      </c>
    </row>
    <row r="202" spans="1:3">
      <c r="A202" s="13">
        <v>43080</v>
      </c>
      <c r="B202">
        <v>50</v>
      </c>
      <c r="C202">
        <v>546</v>
      </c>
    </row>
    <row r="203" spans="1:3">
      <c r="A203" s="13">
        <v>43087</v>
      </c>
      <c r="B203">
        <v>51</v>
      </c>
      <c r="C203">
        <v>549</v>
      </c>
    </row>
    <row r="204" spans="1:3">
      <c r="A204" s="13">
        <v>43101</v>
      </c>
      <c r="B204">
        <v>52</v>
      </c>
      <c r="C204">
        <v>553</v>
      </c>
    </row>
    <row r="205" spans="1:3">
      <c r="A205" s="13">
        <v>43108</v>
      </c>
      <c r="B205">
        <v>53</v>
      </c>
      <c r="C205">
        <v>566</v>
      </c>
    </row>
    <row r="206" spans="1:3">
      <c r="A206" s="13">
        <v>43115</v>
      </c>
      <c r="B206">
        <v>54</v>
      </c>
      <c r="C206">
        <v>568</v>
      </c>
    </row>
    <row r="207" spans="1:3">
      <c r="A207" s="13">
        <v>43122</v>
      </c>
      <c r="B207">
        <v>55</v>
      </c>
      <c r="C207">
        <v>575</v>
      </c>
    </row>
    <row r="208" spans="1:3">
      <c r="A208" s="13">
        <v>43129</v>
      </c>
      <c r="B208">
        <v>56</v>
      </c>
      <c r="C208">
        <v>574</v>
      </c>
    </row>
    <row r="209" spans="1:3">
      <c r="A209" s="13">
        <v>43136</v>
      </c>
      <c r="B209">
        <v>57</v>
      </c>
      <c r="C209">
        <v>578</v>
      </c>
    </row>
    <row r="210" spans="1:3">
      <c r="A210" s="13">
        <v>43143</v>
      </c>
      <c r="B210">
        <v>58</v>
      </c>
      <c r="C210">
        <v>584</v>
      </c>
    </row>
    <row r="211" spans="1:3">
      <c r="A211" s="13">
        <v>43150</v>
      </c>
      <c r="B211">
        <v>59</v>
      </c>
      <c r="C211">
        <v>587</v>
      </c>
    </row>
    <row r="212" spans="1:3">
      <c r="A212" s="13">
        <v>43157</v>
      </c>
      <c r="B212">
        <v>60</v>
      </c>
      <c r="C212">
        <v>592</v>
      </c>
    </row>
    <row r="213" spans="1:3">
      <c r="A213" s="13">
        <v>43164</v>
      </c>
      <c r="B213">
        <v>61</v>
      </c>
      <c r="C213">
        <v>595</v>
      </c>
    </row>
    <row r="214" spans="1:3">
      <c r="A214" s="13">
        <v>43171</v>
      </c>
      <c r="B214">
        <v>62</v>
      </c>
      <c r="C214">
        <v>601</v>
      </c>
    </row>
    <row r="215" spans="1:3">
      <c r="A215" s="13">
        <v>43178</v>
      </c>
      <c r="B215">
        <v>63</v>
      </c>
      <c r="C215">
        <v>610</v>
      </c>
    </row>
    <row r="216" spans="1:3">
      <c r="A216" s="13">
        <v>43185</v>
      </c>
      <c r="B216">
        <v>64</v>
      </c>
      <c r="C216">
        <v>612</v>
      </c>
    </row>
    <row r="217" spans="1:3">
      <c r="A217" s="13">
        <v>43192</v>
      </c>
      <c r="B217">
        <v>65</v>
      </c>
      <c r="C217">
        <v>620</v>
      </c>
    </row>
    <row r="218" spans="1:3">
      <c r="A218" s="13">
        <v>43199</v>
      </c>
      <c r="B218">
        <v>66</v>
      </c>
      <c r="C218">
        <v>625</v>
      </c>
    </row>
    <row r="219" spans="1:3">
      <c r="A219" s="13">
        <v>43206</v>
      </c>
      <c r="B219">
        <v>67</v>
      </c>
      <c r="C219">
        <v>627</v>
      </c>
    </row>
    <row r="220" spans="1:3">
      <c r="A220" s="13">
        <v>43213</v>
      </c>
      <c r="B220">
        <v>68</v>
      </c>
      <c r="C220">
        <v>632</v>
      </c>
    </row>
    <row r="221" spans="1:3">
      <c r="A221" s="13">
        <v>43220</v>
      </c>
      <c r="B221">
        <v>69</v>
      </c>
      <c r="C221">
        <v>634</v>
      </c>
    </row>
    <row r="222" spans="1:3">
      <c r="A222" s="13">
        <v>43227</v>
      </c>
      <c r="B222">
        <v>70</v>
      </c>
      <c r="C222">
        <v>638</v>
      </c>
    </row>
    <row r="223" spans="1:3">
      <c r="A223" s="13">
        <v>43234</v>
      </c>
      <c r="B223">
        <v>71</v>
      </c>
      <c r="C223">
        <v>644</v>
      </c>
    </row>
    <row r="224" spans="1:3">
      <c r="A224" s="13">
        <v>43241</v>
      </c>
      <c r="B224">
        <v>72</v>
      </c>
      <c r="C224">
        <v>652</v>
      </c>
    </row>
    <row r="225" spans="1:3">
      <c r="A225" s="13">
        <v>43248</v>
      </c>
      <c r="B225">
        <v>73</v>
      </c>
      <c r="C225">
        <v>655</v>
      </c>
    </row>
    <row r="226" spans="1:3">
      <c r="A226" s="13">
        <v>43255</v>
      </c>
      <c r="B226">
        <v>74</v>
      </c>
      <c r="C226">
        <v>660</v>
      </c>
    </row>
    <row r="227" spans="1:3">
      <c r="A227" s="13">
        <v>43262</v>
      </c>
      <c r="B227">
        <v>75</v>
      </c>
      <c r="C227">
        <v>663</v>
      </c>
    </row>
    <row r="228" spans="1:3">
      <c r="A228" s="13">
        <v>43269</v>
      </c>
      <c r="B228">
        <v>76</v>
      </c>
      <c r="C228">
        <v>674</v>
      </c>
    </row>
    <row r="229" spans="1:3">
      <c r="A229" s="13">
        <v>43276</v>
      </c>
      <c r="B229">
        <v>77</v>
      </c>
      <c r="C229">
        <v>677</v>
      </c>
    </row>
    <row r="230" spans="1:3">
      <c r="A230" s="13">
        <v>43283</v>
      </c>
      <c r="B230">
        <v>78</v>
      </c>
      <c r="C230">
        <v>679</v>
      </c>
    </row>
    <row r="231" spans="1:3">
      <c r="A231" s="13">
        <v>43290</v>
      </c>
      <c r="B231">
        <v>79</v>
      </c>
      <c r="C231">
        <v>683</v>
      </c>
    </row>
    <row r="232" spans="1:3">
      <c r="A232" s="13">
        <v>43297</v>
      </c>
      <c r="B232">
        <v>80</v>
      </c>
      <c r="C232">
        <v>689</v>
      </c>
    </row>
    <row r="233" spans="1:3">
      <c r="A233" s="13">
        <v>43304</v>
      </c>
      <c r="B233">
        <v>81</v>
      </c>
      <c r="C233">
        <v>696</v>
      </c>
    </row>
    <row r="234" spans="1:3">
      <c r="A234" s="13">
        <v>43311</v>
      </c>
      <c r="B234">
        <v>82</v>
      </c>
      <c r="C234">
        <v>697</v>
      </c>
    </row>
    <row r="235" spans="1:3">
      <c r="A235" s="13">
        <v>43318</v>
      </c>
      <c r="B235">
        <v>83</v>
      </c>
      <c r="C235">
        <v>700</v>
      </c>
    </row>
    <row r="236" spans="1:3">
      <c r="A236" s="13">
        <v>43325</v>
      </c>
      <c r="B236">
        <v>84</v>
      </c>
      <c r="C236">
        <v>702</v>
      </c>
    </row>
    <row r="237" spans="1:3">
      <c r="A237" s="13">
        <v>43332</v>
      </c>
      <c r="B237">
        <v>85</v>
      </c>
      <c r="C237">
        <v>709</v>
      </c>
    </row>
    <row r="238" spans="1:3">
      <c r="A238" s="13">
        <v>43339</v>
      </c>
      <c r="B238">
        <v>86</v>
      </c>
      <c r="C238">
        <v>712</v>
      </c>
    </row>
    <row r="239" spans="1:3">
      <c r="A239" s="13">
        <v>43346</v>
      </c>
      <c r="B239">
        <v>87</v>
      </c>
      <c r="C239">
        <v>718</v>
      </c>
    </row>
    <row r="240" spans="1:3">
      <c r="A240" s="13">
        <v>43353</v>
      </c>
      <c r="B240">
        <v>88</v>
      </c>
      <c r="C240">
        <v>726</v>
      </c>
    </row>
    <row r="241" spans="1:7">
      <c r="A241" s="13">
        <v>43360</v>
      </c>
      <c r="B241">
        <v>89</v>
      </c>
      <c r="C241">
        <v>734</v>
      </c>
    </row>
    <row r="242" spans="1:7">
      <c r="A242" s="13">
        <v>43367</v>
      </c>
      <c r="B242">
        <v>90</v>
      </c>
      <c r="C242">
        <v>741</v>
      </c>
    </row>
    <row r="243" spans="1:7">
      <c r="A243" s="13">
        <v>43374</v>
      </c>
      <c r="B243">
        <v>91</v>
      </c>
      <c r="C243">
        <v>754</v>
      </c>
    </row>
    <row r="244" spans="1:7">
      <c r="A244" s="13">
        <v>43381</v>
      </c>
      <c r="B244">
        <v>92</v>
      </c>
      <c r="C244">
        <v>755</v>
      </c>
    </row>
    <row r="245" spans="1:7">
      <c r="A245" s="13">
        <v>43388</v>
      </c>
      <c r="B245">
        <v>93</v>
      </c>
      <c r="C245">
        <v>758</v>
      </c>
    </row>
    <row r="246" spans="1:7">
      <c r="A246" s="13">
        <v>43395</v>
      </c>
      <c r="B246">
        <v>94</v>
      </c>
      <c r="C246">
        <v>764</v>
      </c>
    </row>
    <row r="247" spans="1:7">
      <c r="A247" s="13"/>
    </row>
    <row r="248" spans="1:7">
      <c r="B248" s="10" t="s">
        <v>60</v>
      </c>
      <c r="C248" s="10"/>
      <c r="D248" s="10"/>
      <c r="E248" s="10"/>
      <c r="F248" s="10"/>
      <c r="G248" s="10"/>
    </row>
    <row r="249" spans="1:7">
      <c r="B249" s="35">
        <f>4/4</f>
        <v>1</v>
      </c>
      <c r="C249" t="s">
        <v>52</v>
      </c>
    </row>
    <row r="250" spans="1:7">
      <c r="B250" s="11">
        <f>2/17</f>
        <v>0.11764705882352941</v>
      </c>
      <c r="C250" t="s">
        <v>53</v>
      </c>
    </row>
    <row r="251" spans="1:7">
      <c r="B251" s="35">
        <v>0</v>
      </c>
      <c r="C251" t="s">
        <v>54</v>
      </c>
    </row>
    <row r="252" spans="1:7">
      <c r="B252" s="35">
        <v>0</v>
      </c>
      <c r="C252" t="s">
        <v>56</v>
      </c>
    </row>
    <row r="253" spans="1:7">
      <c r="B253" s="11">
        <v>0</v>
      </c>
      <c r="C253" t="s">
        <v>184</v>
      </c>
    </row>
    <row r="254" spans="1:7">
      <c r="B254" s="35">
        <v>0</v>
      </c>
      <c r="C254" t="s">
        <v>58</v>
      </c>
    </row>
    <row r="256" spans="1:7">
      <c r="B256" s="10" t="s">
        <v>102</v>
      </c>
    </row>
    <row r="257" spans="2:3">
      <c r="B257" s="35">
        <f>3/4</f>
        <v>0.75</v>
      </c>
      <c r="C257" t="s">
        <v>52</v>
      </c>
    </row>
    <row r="258" spans="2:3">
      <c r="B258" s="11">
        <f>1/4</f>
        <v>0.25</v>
      </c>
      <c r="C258" t="s">
        <v>53</v>
      </c>
    </row>
    <row r="259" spans="2:3">
      <c r="B259" s="35">
        <v>0</v>
      </c>
      <c r="C259" t="s">
        <v>54</v>
      </c>
    </row>
    <row r="260" spans="2:3">
      <c r="B260" s="35">
        <v>0</v>
      </c>
      <c r="C260" t="s">
        <v>56</v>
      </c>
    </row>
    <row r="261" spans="2:3">
      <c r="B261" s="11">
        <v>0</v>
      </c>
      <c r="C261" t="s">
        <v>184</v>
      </c>
    </row>
    <row r="262" spans="2:3">
      <c r="B262" s="35">
        <v>0</v>
      </c>
      <c r="C262" t="s">
        <v>58</v>
      </c>
    </row>
    <row r="263" spans="2:3">
      <c r="B263" s="11">
        <f>0</f>
        <v>0</v>
      </c>
      <c r="C263" t="s">
        <v>67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210E7-2A85-4C8D-A7B7-E8A611310E1D}">
  <dimension ref="A1:I266"/>
  <sheetViews>
    <sheetView workbookViewId="0">
      <selection activeCell="I19" sqref="I19"/>
    </sheetView>
  </sheetViews>
  <sheetFormatPr defaultRowHeight="15"/>
  <cols>
    <col min="1" max="1" width="19.140625" customWidth="1"/>
    <col min="2" max="2" width="22.140625" customWidth="1"/>
    <col min="4" max="4" width="28.5703125" customWidth="1"/>
    <col min="6" max="6" width="27.28515625" customWidth="1"/>
    <col min="8" max="8" width="32.855468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727</v>
      </c>
      <c r="C2" s="1">
        <v>6</v>
      </c>
      <c r="D2" s="1">
        <v>59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713</v>
      </c>
      <c r="C5" s="1">
        <f t="shared" si="0"/>
        <v>6</v>
      </c>
      <c r="D5" s="1">
        <f t="shared" si="0"/>
        <v>58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471</v>
      </c>
      <c r="C9" s="1">
        <v>3</v>
      </c>
      <c r="D9" s="1">
        <v>345</v>
      </c>
      <c r="E9" s="2">
        <v>2</v>
      </c>
      <c r="F9" s="1">
        <v>300</v>
      </c>
      <c r="G9" s="2">
        <v>0</v>
      </c>
      <c r="H9" s="1">
        <v>84</v>
      </c>
      <c r="I9" s="1">
        <v>0</v>
      </c>
    </row>
    <row r="10" spans="1:9">
      <c r="A10" s="1" t="s">
        <v>31</v>
      </c>
      <c r="B10" s="1">
        <v>34</v>
      </c>
      <c r="C10" s="1">
        <v>0</v>
      </c>
      <c r="D10" s="1">
        <v>160</v>
      </c>
      <c r="E10" s="2">
        <v>1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505</v>
      </c>
      <c r="C11" s="1">
        <f t="shared" si="1"/>
        <v>3</v>
      </c>
      <c r="D11" s="1">
        <f t="shared" si="1"/>
        <v>505</v>
      </c>
      <c r="E11" s="2">
        <f t="shared" si="1"/>
        <v>3</v>
      </c>
      <c r="F11" s="1">
        <f t="shared" si="1"/>
        <v>309</v>
      </c>
      <c r="G11" s="2">
        <f t="shared" si="1"/>
        <v>0</v>
      </c>
      <c r="H11" s="1">
        <f t="shared" si="1"/>
        <v>84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239</v>
      </c>
      <c r="C15" s="5">
        <v>4</v>
      </c>
      <c r="D15" s="5">
        <v>77</v>
      </c>
      <c r="E15" s="3">
        <v>0</v>
      </c>
      <c r="F15" s="1">
        <v>130</v>
      </c>
      <c r="G15" s="2">
        <v>3</v>
      </c>
      <c r="H15" s="16" t="s">
        <v>86</v>
      </c>
      <c r="I15" s="16">
        <v>471</v>
      </c>
    </row>
    <row r="16" spans="1:9">
      <c r="A16" s="1" t="s">
        <v>89</v>
      </c>
      <c r="B16" s="1">
        <v>175</v>
      </c>
      <c r="C16" s="1"/>
      <c r="D16" s="1">
        <v>72</v>
      </c>
      <c r="E16" s="2"/>
      <c r="F16" s="1">
        <v>130</v>
      </c>
      <c r="G16" s="2"/>
      <c r="H16" s="25" t="s">
        <v>87</v>
      </c>
      <c r="I16" s="25">
        <v>345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316</v>
      </c>
    </row>
    <row r="19" spans="1:9" ht="66.75" customHeight="1">
      <c r="A19" s="1" t="s">
        <v>74</v>
      </c>
      <c r="B19" s="1">
        <v>10</v>
      </c>
      <c r="C19" s="1">
        <v>0</v>
      </c>
      <c r="D19" s="34" t="s">
        <v>170</v>
      </c>
      <c r="H19" s="16" t="s">
        <v>105</v>
      </c>
      <c r="I19" s="16">
        <v>130</v>
      </c>
    </row>
    <row r="20" spans="1:9" ht="72.7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242</v>
      </c>
    </row>
    <row r="21" spans="1:9" ht="93.7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7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247</v>
      </c>
    </row>
    <row r="23" spans="1:9">
      <c r="H23" s="16" t="s">
        <v>91</v>
      </c>
      <c r="I23" s="16">
        <v>165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1</v>
      </c>
      <c r="H25" s="16" t="s">
        <v>141</v>
      </c>
      <c r="I25" s="16"/>
    </row>
    <row r="26" spans="1:9">
      <c r="H26" s="16" t="s">
        <v>142</v>
      </c>
      <c r="I26" s="16">
        <v>2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15</v>
      </c>
    </row>
    <row r="28" spans="1:9">
      <c r="A28" s="1" t="s">
        <v>5</v>
      </c>
      <c r="B28" s="1">
        <v>48</v>
      </c>
      <c r="C28" s="1">
        <v>1</v>
      </c>
      <c r="D28" s="1">
        <v>44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27</v>
      </c>
      <c r="C29" s="1">
        <v>2</v>
      </c>
      <c r="D29" s="1">
        <v>4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75</v>
      </c>
      <c r="C30" s="1">
        <v>0</v>
      </c>
      <c r="D30" s="1">
        <f>D28+D29</f>
        <v>48</v>
      </c>
      <c r="E30" s="1">
        <v>0</v>
      </c>
    </row>
    <row r="31" spans="1:9">
      <c r="H31" t="s">
        <v>207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208</v>
      </c>
      <c r="I33" s="16">
        <v>50</v>
      </c>
    </row>
    <row r="34" spans="1:9">
      <c r="A34" s="1" t="s">
        <v>5</v>
      </c>
      <c r="B34" s="1">
        <v>117</v>
      </c>
      <c r="C34" s="1">
        <v>1</v>
      </c>
      <c r="D34" s="1">
        <v>33</v>
      </c>
      <c r="E34" s="1">
        <v>2</v>
      </c>
      <c r="H34" s="16" t="s">
        <v>116</v>
      </c>
      <c r="I34" s="16">
        <v>12.91</v>
      </c>
    </row>
    <row r="35" spans="1:9">
      <c r="A35" s="1" t="s">
        <v>7</v>
      </c>
      <c r="B35" s="1">
        <v>51</v>
      </c>
      <c r="C35" s="1">
        <v>1</v>
      </c>
      <c r="D35" s="1">
        <v>17</v>
      </c>
      <c r="E35" s="1">
        <v>3</v>
      </c>
      <c r="H35" s="25" t="s">
        <v>209</v>
      </c>
      <c r="I35" s="25"/>
    </row>
    <row r="36" spans="1:9">
      <c r="A36" s="1" t="s">
        <v>8</v>
      </c>
      <c r="B36" s="1">
        <f>B34+B35</f>
        <v>168</v>
      </c>
      <c r="C36" s="1">
        <f>C34+C35</f>
        <v>2</v>
      </c>
      <c r="D36" s="1">
        <f>D34+D35</f>
        <v>50</v>
      </c>
      <c r="E36" s="1">
        <f>E34+E35</f>
        <v>5</v>
      </c>
      <c r="H36" s="25" t="s">
        <v>118</v>
      </c>
      <c r="I36" s="25">
        <v>395</v>
      </c>
    </row>
    <row r="37" spans="1:9">
      <c r="H37" s="25" t="s">
        <v>119</v>
      </c>
      <c r="I37" s="25">
        <v>104</v>
      </c>
    </row>
    <row r="38" spans="1:9">
      <c r="H38" s="16" t="s">
        <v>210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28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204</v>
      </c>
      <c r="D41" s="1">
        <v>1</v>
      </c>
      <c r="H41" s="16" t="s">
        <v>123</v>
      </c>
      <c r="I41" s="16">
        <v>455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211</v>
      </c>
      <c r="I44" s="25"/>
    </row>
    <row r="45" spans="1:9">
      <c r="B45" s="1" t="s">
        <v>20</v>
      </c>
      <c r="C45" s="1">
        <v>407</v>
      </c>
      <c r="D45" s="1">
        <v>5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477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212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470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15</v>
      </c>
    </row>
    <row r="51" spans="1:9">
      <c r="B51" s="1" t="s">
        <v>113</v>
      </c>
      <c r="C51" s="1">
        <v>2</v>
      </c>
      <c r="D51" s="1">
        <v>0</v>
      </c>
      <c r="H51" s="25" t="s">
        <v>213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8</v>
      </c>
    </row>
    <row r="53" spans="1:9">
      <c r="B53" s="1" t="s">
        <v>8</v>
      </c>
      <c r="C53" s="1">
        <v>661</v>
      </c>
      <c r="D53" s="1">
        <f>D41+D42+D43+D44+D45+D46+D47+D48+D49+D50+D51+D52</f>
        <v>6</v>
      </c>
      <c r="H53" s="25" t="s">
        <v>135</v>
      </c>
      <c r="I53" s="25">
        <v>4</v>
      </c>
    </row>
    <row r="54" spans="1:9">
      <c r="H54" s="25" t="s">
        <v>136</v>
      </c>
      <c r="I54" s="25">
        <v>67</v>
      </c>
    </row>
    <row r="55" spans="1:9">
      <c r="H55" s="25" t="s">
        <v>137</v>
      </c>
      <c r="I55" s="25">
        <v>206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51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3" spans="1:4">
      <c r="A153" s="9"/>
      <c r="B153" s="9"/>
      <c r="C153" s="9"/>
    </row>
    <row r="154" spans="1:4">
      <c r="A154" s="13" t="s">
        <v>70</v>
      </c>
      <c r="B154" t="s">
        <v>32</v>
      </c>
      <c r="C154" t="s">
        <v>33</v>
      </c>
    </row>
    <row r="155" spans="1:4">
      <c r="A155" s="13">
        <v>42737</v>
      </c>
      <c r="B155">
        <v>1</v>
      </c>
      <c r="C155">
        <v>1</v>
      </c>
    </row>
    <row r="156" spans="1:4">
      <c r="A156" s="13">
        <v>42744</v>
      </c>
      <c r="B156">
        <v>2</v>
      </c>
      <c r="C156">
        <v>10</v>
      </c>
    </row>
    <row r="157" spans="1:4">
      <c r="A157" s="13">
        <v>42751</v>
      </c>
      <c r="B157">
        <v>3</v>
      </c>
      <c r="C157">
        <v>20</v>
      </c>
    </row>
    <row r="158" spans="1:4">
      <c r="A158" s="13">
        <v>42758</v>
      </c>
      <c r="B158">
        <v>4</v>
      </c>
      <c r="C158">
        <v>31</v>
      </c>
    </row>
    <row r="159" spans="1:4">
      <c r="A159" s="13">
        <v>42765</v>
      </c>
      <c r="B159">
        <v>5</v>
      </c>
      <c r="C159">
        <v>43</v>
      </c>
    </row>
    <row r="160" spans="1:4">
      <c r="A160" s="13">
        <v>42772</v>
      </c>
      <c r="B160">
        <v>6</v>
      </c>
      <c r="C160">
        <v>56</v>
      </c>
    </row>
    <row r="161" spans="1:3">
      <c r="A161" s="13">
        <v>42779</v>
      </c>
      <c r="B161">
        <v>7</v>
      </c>
      <c r="C161">
        <v>63</v>
      </c>
    </row>
    <row r="162" spans="1:3">
      <c r="A162" s="13">
        <v>42786</v>
      </c>
      <c r="B162">
        <v>8</v>
      </c>
      <c r="C162">
        <v>70</v>
      </c>
    </row>
    <row r="163" spans="1:3">
      <c r="A163" s="13">
        <v>42793</v>
      </c>
      <c r="B163">
        <v>9</v>
      </c>
      <c r="C163">
        <v>84</v>
      </c>
    </row>
    <row r="164" spans="1:3">
      <c r="A164" s="13">
        <v>42800</v>
      </c>
      <c r="B164">
        <v>10</v>
      </c>
      <c r="C164">
        <v>100</v>
      </c>
    </row>
    <row r="165" spans="1:3">
      <c r="A165" s="13">
        <v>42807</v>
      </c>
      <c r="B165">
        <v>11</v>
      </c>
      <c r="C165">
        <v>114</v>
      </c>
    </row>
    <row r="166" spans="1:3">
      <c r="A166" s="13">
        <v>42814</v>
      </c>
      <c r="B166">
        <v>12</v>
      </c>
      <c r="C166">
        <v>131</v>
      </c>
    </row>
    <row r="167" spans="1:3">
      <c r="A167" s="13">
        <v>42821</v>
      </c>
      <c r="B167">
        <v>13</v>
      </c>
      <c r="C167">
        <v>145</v>
      </c>
    </row>
    <row r="168" spans="1:3">
      <c r="A168" s="13">
        <v>42828</v>
      </c>
      <c r="B168">
        <v>14</v>
      </c>
      <c r="C168">
        <v>154</v>
      </c>
    </row>
    <row r="169" spans="1:3">
      <c r="A169" s="13">
        <v>42835</v>
      </c>
      <c r="B169">
        <v>15</v>
      </c>
      <c r="C169">
        <v>166</v>
      </c>
    </row>
    <row r="170" spans="1:3">
      <c r="A170" s="13">
        <v>42842</v>
      </c>
      <c r="B170">
        <v>16</v>
      </c>
      <c r="C170">
        <v>185</v>
      </c>
    </row>
    <row r="171" spans="1:3">
      <c r="A171" s="13">
        <v>42849</v>
      </c>
      <c r="B171">
        <v>17</v>
      </c>
      <c r="C171">
        <v>189</v>
      </c>
    </row>
    <row r="172" spans="1:3">
      <c r="A172" s="13">
        <v>42856</v>
      </c>
      <c r="B172">
        <v>18</v>
      </c>
      <c r="C172">
        <v>199</v>
      </c>
    </row>
    <row r="173" spans="1:3">
      <c r="A173" s="13">
        <v>42863</v>
      </c>
      <c r="B173">
        <v>19</v>
      </c>
      <c r="C173">
        <v>217</v>
      </c>
    </row>
    <row r="174" spans="1:3">
      <c r="A174" s="13">
        <v>42870</v>
      </c>
      <c r="B174">
        <v>20</v>
      </c>
      <c r="C174">
        <v>233</v>
      </c>
    </row>
    <row r="175" spans="1:3">
      <c r="A175" s="13">
        <v>42877</v>
      </c>
      <c r="B175">
        <v>21</v>
      </c>
      <c r="C175">
        <v>239</v>
      </c>
    </row>
    <row r="176" spans="1:3">
      <c r="A176" s="13">
        <v>42884</v>
      </c>
      <c r="B176">
        <v>22</v>
      </c>
      <c r="C176">
        <v>244</v>
      </c>
    </row>
    <row r="177" spans="1:3">
      <c r="A177" s="13">
        <v>42891</v>
      </c>
      <c r="B177">
        <v>23</v>
      </c>
      <c r="C177">
        <v>260</v>
      </c>
    </row>
    <row r="178" spans="1:3">
      <c r="A178" s="13">
        <v>42898</v>
      </c>
      <c r="B178">
        <v>24</v>
      </c>
      <c r="C178">
        <v>276</v>
      </c>
    </row>
    <row r="179" spans="1:3">
      <c r="A179" s="13">
        <v>42905</v>
      </c>
      <c r="B179">
        <v>25</v>
      </c>
      <c r="C179">
        <v>286</v>
      </c>
    </row>
    <row r="180" spans="1:3">
      <c r="A180" s="13">
        <v>42912</v>
      </c>
      <c r="B180">
        <v>26</v>
      </c>
      <c r="C180">
        <v>299</v>
      </c>
    </row>
    <row r="181" spans="1:3">
      <c r="A181" s="13">
        <v>42919</v>
      </c>
      <c r="B181">
        <v>27</v>
      </c>
      <c r="C181">
        <v>303</v>
      </c>
    </row>
    <row r="182" spans="1:3">
      <c r="A182" s="13">
        <v>42926</v>
      </c>
      <c r="B182">
        <v>28</v>
      </c>
      <c r="C182">
        <v>316</v>
      </c>
    </row>
    <row r="183" spans="1:3">
      <c r="A183" s="13">
        <v>42933</v>
      </c>
      <c r="B183">
        <v>29</v>
      </c>
      <c r="C183">
        <v>322</v>
      </c>
    </row>
    <row r="184" spans="1:3">
      <c r="A184" s="13">
        <v>42940</v>
      </c>
      <c r="B184">
        <v>30</v>
      </c>
      <c r="C184">
        <v>330</v>
      </c>
    </row>
    <row r="185" spans="1:3">
      <c r="A185" s="13">
        <v>42947</v>
      </c>
      <c r="B185">
        <v>31</v>
      </c>
      <c r="C185">
        <v>335</v>
      </c>
    </row>
    <row r="186" spans="1:3">
      <c r="A186" s="13">
        <v>42954</v>
      </c>
      <c r="B186">
        <v>32</v>
      </c>
      <c r="C186">
        <v>348</v>
      </c>
    </row>
    <row r="187" spans="1:3">
      <c r="A187" s="13">
        <v>42961</v>
      </c>
      <c r="B187">
        <v>33</v>
      </c>
      <c r="C187">
        <v>367</v>
      </c>
    </row>
    <row r="188" spans="1:3">
      <c r="A188" s="13">
        <v>42968</v>
      </c>
      <c r="B188">
        <v>34</v>
      </c>
      <c r="C188">
        <v>392</v>
      </c>
    </row>
    <row r="189" spans="1:3">
      <c r="A189" s="13">
        <v>42975</v>
      </c>
      <c r="B189">
        <v>35</v>
      </c>
      <c r="C189">
        <v>402</v>
      </c>
    </row>
    <row r="190" spans="1:3">
      <c r="A190" s="13">
        <v>42982</v>
      </c>
      <c r="B190">
        <v>36</v>
      </c>
      <c r="C190">
        <v>410</v>
      </c>
    </row>
    <row r="191" spans="1:3">
      <c r="A191" s="13">
        <v>42989</v>
      </c>
      <c r="B191">
        <v>37</v>
      </c>
      <c r="C191">
        <v>415</v>
      </c>
    </row>
    <row r="192" spans="1:3">
      <c r="A192" s="13">
        <v>42996</v>
      </c>
      <c r="B192">
        <v>38</v>
      </c>
      <c r="C192">
        <v>438</v>
      </c>
    </row>
    <row r="193" spans="1:3">
      <c r="A193" s="13">
        <v>43003</v>
      </c>
      <c r="B193">
        <v>39</v>
      </c>
      <c r="C193">
        <v>460</v>
      </c>
    </row>
    <row r="194" spans="1:3">
      <c r="A194" s="13">
        <v>43010</v>
      </c>
      <c r="B194">
        <v>40</v>
      </c>
      <c r="C194">
        <v>478</v>
      </c>
    </row>
    <row r="195" spans="1:3">
      <c r="A195" s="13">
        <v>43017</v>
      </c>
      <c r="B195">
        <v>41</v>
      </c>
      <c r="C195">
        <v>486</v>
      </c>
    </row>
    <row r="196" spans="1:3">
      <c r="A196" s="13">
        <v>43024</v>
      </c>
      <c r="B196">
        <v>42</v>
      </c>
      <c r="C196">
        <v>497</v>
      </c>
    </row>
    <row r="197" spans="1:3">
      <c r="A197" s="13">
        <v>43031</v>
      </c>
      <c r="B197">
        <v>43</v>
      </c>
      <c r="C197">
        <v>501</v>
      </c>
    </row>
    <row r="198" spans="1:3">
      <c r="A198" s="13">
        <v>43038</v>
      </c>
      <c r="B198">
        <v>44</v>
      </c>
      <c r="C198">
        <v>506</v>
      </c>
    </row>
    <row r="199" spans="1:3">
      <c r="A199" s="13">
        <v>43045</v>
      </c>
      <c r="B199">
        <v>45</v>
      </c>
      <c r="C199">
        <v>514</v>
      </c>
    </row>
    <row r="200" spans="1:3">
      <c r="A200" s="13">
        <v>43052</v>
      </c>
      <c r="B200">
        <v>46</v>
      </c>
      <c r="C200">
        <v>521</v>
      </c>
    </row>
    <row r="201" spans="1:3">
      <c r="A201" s="13">
        <v>43059</v>
      </c>
      <c r="B201">
        <v>47</v>
      </c>
      <c r="C201">
        <v>531</v>
      </c>
    </row>
    <row r="202" spans="1:3">
      <c r="A202" s="13">
        <v>43066</v>
      </c>
      <c r="B202">
        <v>48</v>
      </c>
      <c r="C202">
        <v>534</v>
      </c>
    </row>
    <row r="203" spans="1:3">
      <c r="A203" s="13">
        <v>43073</v>
      </c>
      <c r="B203">
        <v>49</v>
      </c>
      <c r="C203">
        <v>541</v>
      </c>
    </row>
    <row r="204" spans="1:3">
      <c r="A204" s="13">
        <v>43080</v>
      </c>
      <c r="B204">
        <v>50</v>
      </c>
      <c r="C204">
        <v>546</v>
      </c>
    </row>
    <row r="205" spans="1:3">
      <c r="A205" s="13">
        <v>43087</v>
      </c>
      <c r="B205">
        <v>51</v>
      </c>
      <c r="C205">
        <v>549</v>
      </c>
    </row>
    <row r="206" spans="1:3">
      <c r="A206" s="13">
        <v>43101</v>
      </c>
      <c r="B206">
        <v>52</v>
      </c>
      <c r="C206">
        <v>553</v>
      </c>
    </row>
    <row r="207" spans="1:3">
      <c r="A207" s="13">
        <v>43108</v>
      </c>
      <c r="B207">
        <v>53</v>
      </c>
      <c r="C207">
        <v>566</v>
      </c>
    </row>
    <row r="208" spans="1:3">
      <c r="A208" s="13">
        <v>43115</v>
      </c>
      <c r="B208">
        <v>54</v>
      </c>
      <c r="C208">
        <v>568</v>
      </c>
    </row>
    <row r="209" spans="1:3">
      <c r="A209" s="13">
        <v>43122</v>
      </c>
      <c r="B209">
        <v>55</v>
      </c>
      <c r="C209">
        <v>575</v>
      </c>
    </row>
    <row r="210" spans="1:3">
      <c r="A210" s="13">
        <v>43129</v>
      </c>
      <c r="B210">
        <v>56</v>
      </c>
      <c r="C210">
        <v>574</v>
      </c>
    </row>
    <row r="211" spans="1:3">
      <c r="A211" s="13">
        <v>43136</v>
      </c>
      <c r="B211">
        <v>57</v>
      </c>
      <c r="C211">
        <v>578</v>
      </c>
    </row>
    <row r="212" spans="1:3">
      <c r="A212" s="13">
        <v>43143</v>
      </c>
      <c r="B212">
        <v>58</v>
      </c>
      <c r="C212">
        <v>584</v>
      </c>
    </row>
    <row r="213" spans="1:3">
      <c r="A213" s="13">
        <v>43150</v>
      </c>
      <c r="B213">
        <v>59</v>
      </c>
      <c r="C213">
        <v>587</v>
      </c>
    </row>
    <row r="214" spans="1:3">
      <c r="A214" s="13">
        <v>43157</v>
      </c>
      <c r="B214">
        <v>60</v>
      </c>
      <c r="C214">
        <v>592</v>
      </c>
    </row>
    <row r="215" spans="1:3">
      <c r="A215" s="13">
        <v>43164</v>
      </c>
      <c r="B215">
        <v>61</v>
      </c>
      <c r="C215">
        <v>595</v>
      </c>
    </row>
    <row r="216" spans="1:3">
      <c r="A216" s="13">
        <v>43171</v>
      </c>
      <c r="B216">
        <v>62</v>
      </c>
      <c r="C216">
        <v>601</v>
      </c>
    </row>
    <row r="217" spans="1:3">
      <c r="A217" s="13">
        <v>43178</v>
      </c>
      <c r="B217">
        <v>63</v>
      </c>
      <c r="C217">
        <v>610</v>
      </c>
    </row>
    <row r="218" spans="1:3">
      <c r="A218" s="13">
        <v>43185</v>
      </c>
      <c r="B218">
        <v>64</v>
      </c>
      <c r="C218">
        <v>612</v>
      </c>
    </row>
    <row r="219" spans="1:3">
      <c r="A219" s="13">
        <v>43192</v>
      </c>
      <c r="B219">
        <v>65</v>
      </c>
      <c r="C219">
        <v>620</v>
      </c>
    </row>
    <row r="220" spans="1:3">
      <c r="A220" s="13">
        <v>43199</v>
      </c>
      <c r="B220">
        <v>66</v>
      </c>
      <c r="C220">
        <v>625</v>
      </c>
    </row>
    <row r="221" spans="1:3">
      <c r="A221" s="13">
        <v>43206</v>
      </c>
      <c r="B221">
        <v>67</v>
      </c>
      <c r="C221">
        <v>627</v>
      </c>
    </row>
    <row r="222" spans="1:3">
      <c r="A222" s="13">
        <v>43213</v>
      </c>
      <c r="B222">
        <v>68</v>
      </c>
      <c r="C222">
        <v>632</v>
      </c>
    </row>
    <row r="223" spans="1:3">
      <c r="A223" s="13">
        <v>43220</v>
      </c>
      <c r="B223">
        <v>69</v>
      </c>
      <c r="C223">
        <v>634</v>
      </c>
    </row>
    <row r="224" spans="1:3">
      <c r="A224" s="13">
        <v>43227</v>
      </c>
      <c r="B224">
        <v>70</v>
      </c>
      <c r="C224">
        <v>638</v>
      </c>
    </row>
    <row r="225" spans="1:3">
      <c r="A225" s="13">
        <v>43234</v>
      </c>
      <c r="B225">
        <v>71</v>
      </c>
      <c r="C225">
        <v>644</v>
      </c>
    </row>
    <row r="226" spans="1:3">
      <c r="A226" s="13">
        <v>43241</v>
      </c>
      <c r="B226">
        <v>72</v>
      </c>
      <c r="C226">
        <v>652</v>
      </c>
    </row>
    <row r="227" spans="1:3">
      <c r="A227" s="13">
        <v>43248</v>
      </c>
      <c r="B227">
        <v>73</v>
      </c>
      <c r="C227">
        <v>655</v>
      </c>
    </row>
    <row r="228" spans="1:3">
      <c r="A228" s="13">
        <v>43255</v>
      </c>
      <c r="B228">
        <v>74</v>
      </c>
      <c r="C228">
        <v>660</v>
      </c>
    </row>
    <row r="229" spans="1:3">
      <c r="A229" s="13">
        <v>43262</v>
      </c>
      <c r="B229">
        <v>75</v>
      </c>
      <c r="C229">
        <v>663</v>
      </c>
    </row>
    <row r="230" spans="1:3">
      <c r="A230" s="13">
        <v>43269</v>
      </c>
      <c r="B230">
        <v>76</v>
      </c>
      <c r="C230">
        <v>674</v>
      </c>
    </row>
    <row r="231" spans="1:3">
      <c r="A231" s="13">
        <v>43276</v>
      </c>
      <c r="B231">
        <v>77</v>
      </c>
      <c r="C231">
        <v>677</v>
      </c>
    </row>
    <row r="232" spans="1:3">
      <c r="A232" s="13">
        <v>43283</v>
      </c>
      <c r="B232">
        <v>78</v>
      </c>
      <c r="C232">
        <v>679</v>
      </c>
    </row>
    <row r="233" spans="1:3">
      <c r="A233" s="13">
        <v>43290</v>
      </c>
      <c r="B233">
        <v>79</v>
      </c>
      <c r="C233">
        <v>683</v>
      </c>
    </row>
    <row r="234" spans="1:3">
      <c r="A234" s="13">
        <v>43297</v>
      </c>
      <c r="B234">
        <v>80</v>
      </c>
      <c r="C234">
        <v>689</v>
      </c>
    </row>
    <row r="235" spans="1:3">
      <c r="A235" s="13">
        <v>43304</v>
      </c>
      <c r="B235">
        <v>81</v>
      </c>
      <c r="C235">
        <v>696</v>
      </c>
    </row>
    <row r="236" spans="1:3">
      <c r="A236" s="13">
        <v>43311</v>
      </c>
      <c r="B236">
        <v>82</v>
      </c>
      <c r="C236">
        <v>697</v>
      </c>
    </row>
    <row r="237" spans="1:3">
      <c r="A237" s="13">
        <v>43318</v>
      </c>
      <c r="B237">
        <v>83</v>
      </c>
      <c r="C237">
        <v>700</v>
      </c>
    </row>
    <row r="238" spans="1:3">
      <c r="A238" s="13">
        <v>43325</v>
      </c>
      <c r="B238">
        <v>84</v>
      </c>
      <c r="C238">
        <v>702</v>
      </c>
    </row>
    <row r="239" spans="1:3">
      <c r="A239" s="13">
        <v>43332</v>
      </c>
      <c r="B239">
        <v>85</v>
      </c>
      <c r="C239">
        <v>709</v>
      </c>
    </row>
    <row r="240" spans="1:3">
      <c r="A240" s="13">
        <v>43339</v>
      </c>
      <c r="B240">
        <v>86</v>
      </c>
      <c r="C240">
        <v>712</v>
      </c>
    </row>
    <row r="241" spans="1:4">
      <c r="A241" s="13">
        <v>43346</v>
      </c>
      <c r="B241">
        <v>87</v>
      </c>
      <c r="C241">
        <v>718</v>
      </c>
    </row>
    <row r="242" spans="1:4">
      <c r="A242" s="13">
        <v>43353</v>
      </c>
      <c r="B242">
        <v>88</v>
      </c>
      <c r="C242">
        <v>726</v>
      </c>
    </row>
    <row r="243" spans="1:4">
      <c r="A243" s="13">
        <v>43360</v>
      </c>
      <c r="B243">
        <v>89</v>
      </c>
      <c r="C243">
        <v>734</v>
      </c>
    </row>
    <row r="244" spans="1:4">
      <c r="A244" s="13">
        <v>43367</v>
      </c>
      <c r="B244">
        <v>90</v>
      </c>
      <c r="C244">
        <v>741</v>
      </c>
    </row>
    <row r="245" spans="1:4">
      <c r="A245" s="13">
        <v>43374</v>
      </c>
      <c r="B245">
        <v>91</v>
      </c>
      <c r="C245">
        <v>754</v>
      </c>
    </row>
    <row r="246" spans="1:4">
      <c r="A246" s="13">
        <v>43381</v>
      </c>
      <c r="B246">
        <v>92</v>
      </c>
      <c r="C246">
        <v>755</v>
      </c>
    </row>
    <row r="247" spans="1:4">
      <c r="A247" s="13">
        <v>43388</v>
      </c>
      <c r="B247">
        <v>93</v>
      </c>
      <c r="C247">
        <v>758</v>
      </c>
    </row>
    <row r="248" spans="1:4">
      <c r="A248" s="13">
        <v>43395</v>
      </c>
      <c r="B248">
        <v>94</v>
      </c>
      <c r="C248">
        <v>764</v>
      </c>
    </row>
    <row r="249" spans="1:4">
      <c r="A249" s="13">
        <v>43402</v>
      </c>
      <c r="B249">
        <v>95</v>
      </c>
      <c r="C249">
        <v>771</v>
      </c>
    </row>
    <row r="251" spans="1:4">
      <c r="B251" t="s">
        <v>60</v>
      </c>
    </row>
    <row r="252" spans="1:4">
      <c r="B252" s="11">
        <v>1</v>
      </c>
      <c r="C252" t="s">
        <v>52</v>
      </c>
    </row>
    <row r="253" spans="1:4">
      <c r="B253" s="11">
        <v>4.7600000000000003E-2</v>
      </c>
      <c r="C253" t="s">
        <v>53</v>
      </c>
    </row>
    <row r="254" spans="1:4">
      <c r="B254" t="s">
        <v>6</v>
      </c>
      <c r="C254" t="s">
        <v>54</v>
      </c>
      <c r="D254" t="s">
        <v>153</v>
      </c>
    </row>
    <row r="255" spans="1:4">
      <c r="B255" s="11">
        <v>0</v>
      </c>
      <c r="C255" t="s">
        <v>56</v>
      </c>
    </row>
    <row r="256" spans="1:4">
      <c r="B256" s="11">
        <v>0.1429</v>
      </c>
      <c r="C256" t="s">
        <v>184</v>
      </c>
    </row>
    <row r="257" spans="2:4">
      <c r="B257" s="11">
        <v>0</v>
      </c>
      <c r="C257" t="s">
        <v>58</v>
      </c>
    </row>
    <row r="259" spans="2:4">
      <c r="B259" t="s">
        <v>102</v>
      </c>
    </row>
    <row r="260" spans="2:4">
      <c r="B260" s="11">
        <v>0.5</v>
      </c>
      <c r="C260" t="s">
        <v>52</v>
      </c>
    </row>
    <row r="261" spans="2:4">
      <c r="B261" s="11">
        <v>0.16669999999999999</v>
      </c>
      <c r="C261" t="s">
        <v>53</v>
      </c>
    </row>
    <row r="262" spans="2:4">
      <c r="B262" t="s">
        <v>6</v>
      </c>
      <c r="C262" t="s">
        <v>54</v>
      </c>
      <c r="D262" t="s">
        <v>153</v>
      </c>
    </row>
    <row r="263" spans="2:4">
      <c r="B263" s="11">
        <v>0</v>
      </c>
      <c r="C263" t="s">
        <v>56</v>
      </c>
    </row>
    <row r="264" spans="2:4">
      <c r="B264" s="11">
        <v>0.16669999999999999</v>
      </c>
      <c r="C264" t="s">
        <v>184</v>
      </c>
    </row>
    <row r="265" spans="2:4">
      <c r="B265" s="11">
        <v>0</v>
      </c>
      <c r="C265" t="s">
        <v>58</v>
      </c>
    </row>
    <row r="266" spans="2:4">
      <c r="B266" s="11">
        <v>0.16669999999999999</v>
      </c>
      <c r="C266" t="s">
        <v>67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8686-B7F3-4CCF-B6EF-96AA15B04A75}">
  <dimension ref="A1:I270"/>
  <sheetViews>
    <sheetView topLeftCell="D19" workbookViewId="0">
      <selection activeCell="F35" sqref="F35"/>
    </sheetView>
  </sheetViews>
  <sheetFormatPr defaultRowHeight="15"/>
  <cols>
    <col min="1" max="1" width="18.28515625" customWidth="1"/>
    <col min="2" max="2" width="26.7109375" customWidth="1"/>
    <col min="3" max="3" width="16.5703125" customWidth="1"/>
    <col min="4" max="4" width="32.85546875" customWidth="1"/>
    <col min="5" max="5" width="13.5703125" customWidth="1"/>
    <col min="6" max="6" width="32" customWidth="1"/>
    <col min="7" max="7" width="24.85546875" customWidth="1"/>
    <col min="8" max="8" width="34.42578125" customWidth="1"/>
    <col min="9" max="9" width="38.2851562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742</v>
      </c>
      <c r="C2" s="1">
        <v>11</v>
      </c>
      <c r="D2" s="1">
        <v>59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728</v>
      </c>
      <c r="C5" s="1">
        <f t="shared" si="0"/>
        <v>11</v>
      </c>
      <c r="D5" s="1">
        <f t="shared" si="0"/>
        <v>58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475</v>
      </c>
      <c r="C9" s="1">
        <v>4</v>
      </c>
      <c r="D9" s="1">
        <v>347</v>
      </c>
      <c r="E9" s="2">
        <v>2</v>
      </c>
      <c r="F9" s="1">
        <v>300</v>
      </c>
      <c r="G9" s="2">
        <v>0</v>
      </c>
      <c r="H9" s="1">
        <v>84</v>
      </c>
      <c r="I9" s="1">
        <v>0</v>
      </c>
    </row>
    <row r="10" spans="1:9">
      <c r="A10" s="1" t="s">
        <v>31</v>
      </c>
      <c r="B10" s="1">
        <v>34</v>
      </c>
      <c r="C10" s="1">
        <v>0</v>
      </c>
      <c r="D10" s="1">
        <v>162</v>
      </c>
      <c r="E10" s="2">
        <v>2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509</v>
      </c>
      <c r="C11" s="1">
        <f t="shared" si="1"/>
        <v>4</v>
      </c>
      <c r="D11" s="1">
        <f t="shared" si="1"/>
        <v>509</v>
      </c>
      <c r="E11" s="2">
        <f t="shared" si="1"/>
        <v>4</v>
      </c>
      <c r="F11" s="1">
        <f t="shared" si="1"/>
        <v>309</v>
      </c>
      <c r="G11" s="2">
        <f t="shared" si="1"/>
        <v>0</v>
      </c>
      <c r="H11" s="1">
        <f t="shared" si="1"/>
        <v>84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8</v>
      </c>
      <c r="D15" s="5">
        <v>80</v>
      </c>
      <c r="E15" s="3">
        <v>3</v>
      </c>
      <c r="F15" s="1">
        <v>141</v>
      </c>
      <c r="G15" s="2">
        <v>4</v>
      </c>
      <c r="H15" s="16" t="s">
        <v>86</v>
      </c>
      <c r="I15" s="16">
        <v>475</v>
      </c>
    </row>
    <row r="16" spans="1:9">
      <c r="A16" s="1" t="s">
        <v>89</v>
      </c>
      <c r="B16" s="1">
        <v>187</v>
      </c>
      <c r="C16" s="1"/>
      <c r="D16" s="1">
        <v>80</v>
      </c>
      <c r="E16" s="2"/>
      <c r="F16" s="1">
        <v>141</v>
      </c>
      <c r="G16" s="2"/>
      <c r="H16" s="25" t="s">
        <v>87</v>
      </c>
      <c r="I16" s="25">
        <v>347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325</v>
      </c>
    </row>
    <row r="19" spans="1:9" ht="45.75" customHeight="1">
      <c r="A19" s="1" t="s">
        <v>74</v>
      </c>
      <c r="B19" s="1">
        <v>11</v>
      </c>
      <c r="C19" s="1">
        <v>1</v>
      </c>
      <c r="D19" s="34" t="s">
        <v>170</v>
      </c>
      <c r="H19" s="16" t="s">
        <v>105</v>
      </c>
      <c r="I19" s="16">
        <v>137</v>
      </c>
    </row>
    <row r="20" spans="1:9" ht="51.7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294</v>
      </c>
    </row>
    <row r="21" spans="1:9" ht="68.2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50.2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252</v>
      </c>
    </row>
    <row r="23" spans="1:9">
      <c r="H23" s="16" t="s">
        <v>91</v>
      </c>
      <c r="I23" s="16">
        <v>165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0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17</v>
      </c>
    </row>
    <row r="28" spans="1:9">
      <c r="A28" s="1" t="s">
        <v>5</v>
      </c>
      <c r="B28" s="1">
        <v>53</v>
      </c>
      <c r="C28" s="1">
        <v>5</v>
      </c>
      <c r="D28" s="1">
        <v>46</v>
      </c>
      <c r="E28" s="1">
        <v>2</v>
      </c>
      <c r="H28" s="16" t="s">
        <v>144</v>
      </c>
      <c r="I28" s="16">
        <v>0</v>
      </c>
    </row>
    <row r="29" spans="1:9">
      <c r="A29" s="1" t="s">
        <v>7</v>
      </c>
      <c r="B29" s="1">
        <v>24</v>
      </c>
      <c r="C29" s="1">
        <v>3</v>
      </c>
      <c r="D29" s="1">
        <v>7</v>
      </c>
      <c r="E29" s="1">
        <v>3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77</v>
      </c>
      <c r="C30" s="1">
        <v>0</v>
      </c>
      <c r="D30" s="1">
        <f>D28+D29</f>
        <v>53</v>
      </c>
      <c r="E30" s="1">
        <v>0</v>
      </c>
    </row>
    <row r="31" spans="1:9">
      <c r="H31" t="s">
        <v>207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208</v>
      </c>
      <c r="I33" s="16">
        <v>50</v>
      </c>
    </row>
    <row r="34" spans="1:9">
      <c r="A34" s="1" t="s">
        <v>5</v>
      </c>
      <c r="B34" s="1">
        <v>123</v>
      </c>
      <c r="C34" s="1">
        <v>6</v>
      </c>
      <c r="D34" s="1">
        <v>87</v>
      </c>
      <c r="E34" s="1">
        <v>2</v>
      </c>
      <c r="H34" s="16" t="s">
        <v>116</v>
      </c>
      <c r="I34" s="16">
        <v>12.91</v>
      </c>
    </row>
    <row r="35" spans="1:9">
      <c r="A35" s="1" t="s">
        <v>7</v>
      </c>
      <c r="B35" s="1">
        <v>61</v>
      </c>
      <c r="C35" s="1">
        <v>5</v>
      </c>
      <c r="D35" s="1">
        <v>22</v>
      </c>
      <c r="E35" s="1">
        <v>4</v>
      </c>
      <c r="H35" s="25" t="s">
        <v>209</v>
      </c>
      <c r="I35" s="25"/>
    </row>
    <row r="36" spans="1:9">
      <c r="A36" s="1" t="s">
        <v>8</v>
      </c>
      <c r="B36" s="1">
        <f>B34+B35</f>
        <v>184</v>
      </c>
      <c r="C36" s="1">
        <f>C34+C35</f>
        <v>11</v>
      </c>
      <c r="D36" s="1">
        <f>D34+D35</f>
        <v>109</v>
      </c>
      <c r="E36" s="1">
        <f>E34+E35</f>
        <v>6</v>
      </c>
      <c r="H36" s="25" t="s">
        <v>118</v>
      </c>
      <c r="I36" s="25">
        <v>395</v>
      </c>
    </row>
    <row r="37" spans="1:9">
      <c r="H37" s="25" t="s">
        <v>119</v>
      </c>
      <c r="I37" s="25">
        <v>104</v>
      </c>
    </row>
    <row r="38" spans="1:9">
      <c r="H38" s="16" t="s">
        <v>210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28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455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211</v>
      </c>
      <c r="I44" s="25"/>
    </row>
    <row r="45" spans="1:9">
      <c r="B45" s="1" t="s">
        <v>20</v>
      </c>
      <c r="C45" s="1">
        <v>411</v>
      </c>
      <c r="D45" s="1">
        <v>4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477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212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470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15</v>
      </c>
    </row>
    <row r="51" spans="1:9">
      <c r="B51" s="1" t="s">
        <v>113</v>
      </c>
      <c r="C51" s="1">
        <v>2</v>
      </c>
      <c r="D51" s="1">
        <v>0</v>
      </c>
      <c r="H51" s="25" t="s">
        <v>213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8</v>
      </c>
    </row>
    <row r="53" spans="1:9">
      <c r="B53" s="1" t="s">
        <v>8</v>
      </c>
      <c r="C53" s="1">
        <v>661</v>
      </c>
      <c r="D53" s="1">
        <f>D41+D42+D43+D44+D45+D46+D47+D48+D49+D50+D51+D52</f>
        <v>4</v>
      </c>
      <c r="H53" s="25" t="s">
        <v>135</v>
      </c>
      <c r="I53" s="25">
        <v>4</v>
      </c>
    </row>
    <row r="54" spans="1:9">
      <c r="H54" s="25" t="s">
        <v>136</v>
      </c>
      <c r="I54" s="25">
        <v>67</v>
      </c>
    </row>
    <row r="55" spans="1:9">
      <c r="H55" s="25" t="s">
        <v>137</v>
      </c>
      <c r="I55" s="25">
        <v>206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51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43420</v>
      </c>
      <c r="B153">
        <v>97</v>
      </c>
      <c r="C153">
        <v>11</v>
      </c>
    </row>
    <row r="154" spans="1:4">
      <c r="A154" s="9" t="s">
        <v>70</v>
      </c>
      <c r="B154" s="9" t="s">
        <v>32</v>
      </c>
      <c r="C154" s="9" t="s">
        <v>33</v>
      </c>
    </row>
    <row r="155" spans="1:4">
      <c r="A155" s="13">
        <v>42737</v>
      </c>
      <c r="B155">
        <v>1</v>
      </c>
      <c r="C155">
        <v>1</v>
      </c>
    </row>
    <row r="156" spans="1:4">
      <c r="A156" s="13">
        <v>42744</v>
      </c>
      <c r="B156">
        <v>2</v>
      </c>
      <c r="C156">
        <v>10</v>
      </c>
    </row>
    <row r="157" spans="1:4">
      <c r="A157" s="13">
        <v>42751</v>
      </c>
      <c r="B157">
        <v>3</v>
      </c>
      <c r="C157">
        <v>20</v>
      </c>
    </row>
    <row r="158" spans="1:4">
      <c r="A158" s="13">
        <v>42758</v>
      </c>
      <c r="B158">
        <v>4</v>
      </c>
      <c r="C158">
        <v>31</v>
      </c>
    </row>
    <row r="159" spans="1:4">
      <c r="A159" s="13">
        <v>42765</v>
      </c>
      <c r="B159">
        <v>5</v>
      </c>
      <c r="C159">
        <v>43</v>
      </c>
    </row>
    <row r="160" spans="1:4">
      <c r="A160" s="13">
        <v>42772</v>
      </c>
      <c r="B160">
        <v>6</v>
      </c>
      <c r="C160">
        <v>56</v>
      </c>
    </row>
    <row r="161" spans="1:3">
      <c r="A161" s="13">
        <v>42779</v>
      </c>
      <c r="B161">
        <v>7</v>
      </c>
      <c r="C161">
        <v>63</v>
      </c>
    </row>
    <row r="162" spans="1:3">
      <c r="A162" s="13">
        <v>42786</v>
      </c>
      <c r="B162">
        <v>8</v>
      </c>
      <c r="C162">
        <v>70</v>
      </c>
    </row>
    <row r="163" spans="1:3">
      <c r="A163" s="13">
        <v>42793</v>
      </c>
      <c r="B163">
        <v>9</v>
      </c>
      <c r="C163">
        <v>84</v>
      </c>
    </row>
    <row r="164" spans="1:3">
      <c r="A164" s="13">
        <v>42800</v>
      </c>
      <c r="B164">
        <v>10</v>
      </c>
      <c r="C164">
        <v>100</v>
      </c>
    </row>
    <row r="165" spans="1:3">
      <c r="A165" s="13">
        <v>42807</v>
      </c>
      <c r="B165">
        <v>11</v>
      </c>
      <c r="C165">
        <v>114</v>
      </c>
    </row>
    <row r="166" spans="1:3">
      <c r="A166" s="13">
        <v>42814</v>
      </c>
      <c r="B166">
        <v>12</v>
      </c>
      <c r="C166">
        <v>131</v>
      </c>
    </row>
    <row r="167" spans="1:3">
      <c r="A167" s="13">
        <v>42821</v>
      </c>
      <c r="B167">
        <v>13</v>
      </c>
      <c r="C167">
        <v>145</v>
      </c>
    </row>
    <row r="168" spans="1:3">
      <c r="A168" s="13">
        <v>42828</v>
      </c>
      <c r="B168">
        <v>14</v>
      </c>
      <c r="C168">
        <v>154</v>
      </c>
    </row>
    <row r="169" spans="1:3">
      <c r="A169" s="13">
        <v>42835</v>
      </c>
      <c r="B169">
        <v>15</v>
      </c>
      <c r="C169">
        <v>166</v>
      </c>
    </row>
    <row r="170" spans="1:3">
      <c r="A170" s="13">
        <v>42842</v>
      </c>
      <c r="B170">
        <v>16</v>
      </c>
      <c r="C170">
        <v>185</v>
      </c>
    </row>
    <row r="171" spans="1:3">
      <c r="A171" s="13">
        <v>42849</v>
      </c>
      <c r="B171">
        <v>17</v>
      </c>
      <c r="C171">
        <v>189</v>
      </c>
    </row>
    <row r="172" spans="1:3">
      <c r="A172" s="13">
        <v>42856</v>
      </c>
      <c r="B172">
        <v>18</v>
      </c>
      <c r="C172">
        <v>199</v>
      </c>
    </row>
    <row r="173" spans="1:3">
      <c r="A173" s="13">
        <v>42863</v>
      </c>
      <c r="B173">
        <v>19</v>
      </c>
      <c r="C173">
        <v>217</v>
      </c>
    </row>
    <row r="174" spans="1:3">
      <c r="A174" s="13">
        <v>42870</v>
      </c>
      <c r="B174">
        <v>20</v>
      </c>
      <c r="C174">
        <v>233</v>
      </c>
    </row>
    <row r="175" spans="1:3">
      <c r="A175" s="13">
        <v>42877</v>
      </c>
      <c r="B175">
        <v>21</v>
      </c>
      <c r="C175">
        <v>239</v>
      </c>
    </row>
    <row r="176" spans="1:3">
      <c r="A176" s="13">
        <v>42884</v>
      </c>
      <c r="B176">
        <v>22</v>
      </c>
      <c r="C176">
        <v>244</v>
      </c>
    </row>
    <row r="177" spans="1:3">
      <c r="A177" s="13">
        <v>42891</v>
      </c>
      <c r="B177">
        <v>23</v>
      </c>
      <c r="C177">
        <v>260</v>
      </c>
    </row>
    <row r="178" spans="1:3">
      <c r="A178" s="13">
        <v>42898</v>
      </c>
      <c r="B178">
        <v>24</v>
      </c>
      <c r="C178">
        <v>276</v>
      </c>
    </row>
    <row r="179" spans="1:3">
      <c r="A179" s="13">
        <v>42905</v>
      </c>
      <c r="B179">
        <v>25</v>
      </c>
      <c r="C179">
        <v>286</v>
      </c>
    </row>
    <row r="180" spans="1:3">
      <c r="A180" s="13">
        <v>42912</v>
      </c>
      <c r="B180">
        <v>26</v>
      </c>
      <c r="C180">
        <v>299</v>
      </c>
    </row>
    <row r="181" spans="1:3">
      <c r="A181" s="13">
        <v>42919</v>
      </c>
      <c r="B181">
        <v>27</v>
      </c>
      <c r="C181">
        <v>303</v>
      </c>
    </row>
    <row r="182" spans="1:3">
      <c r="A182" s="13">
        <v>42926</v>
      </c>
      <c r="B182">
        <v>28</v>
      </c>
      <c r="C182">
        <v>316</v>
      </c>
    </row>
    <row r="183" spans="1:3">
      <c r="A183" s="13">
        <v>42933</v>
      </c>
      <c r="B183">
        <v>29</v>
      </c>
      <c r="C183">
        <v>322</v>
      </c>
    </row>
    <row r="184" spans="1:3">
      <c r="A184" s="13">
        <v>42940</v>
      </c>
      <c r="B184">
        <v>30</v>
      </c>
      <c r="C184">
        <v>330</v>
      </c>
    </row>
    <row r="185" spans="1:3">
      <c r="A185" s="13">
        <v>42947</v>
      </c>
      <c r="B185">
        <v>31</v>
      </c>
      <c r="C185">
        <v>335</v>
      </c>
    </row>
    <row r="186" spans="1:3">
      <c r="A186" s="13">
        <v>42954</v>
      </c>
      <c r="B186">
        <v>32</v>
      </c>
      <c r="C186">
        <v>348</v>
      </c>
    </row>
    <row r="187" spans="1:3">
      <c r="A187" s="13">
        <v>42961</v>
      </c>
      <c r="B187">
        <v>33</v>
      </c>
      <c r="C187">
        <v>367</v>
      </c>
    </row>
    <row r="188" spans="1:3">
      <c r="A188" s="13">
        <v>42968</v>
      </c>
      <c r="B188">
        <v>34</v>
      </c>
      <c r="C188">
        <v>392</v>
      </c>
    </row>
    <row r="189" spans="1:3">
      <c r="A189" s="13">
        <v>42975</v>
      </c>
      <c r="B189">
        <v>35</v>
      </c>
      <c r="C189">
        <v>402</v>
      </c>
    </row>
    <row r="190" spans="1:3">
      <c r="A190" s="13">
        <v>42982</v>
      </c>
      <c r="B190">
        <v>36</v>
      </c>
      <c r="C190">
        <v>410</v>
      </c>
    </row>
    <row r="191" spans="1:3">
      <c r="A191" s="13">
        <v>42989</v>
      </c>
      <c r="B191">
        <v>37</v>
      </c>
      <c r="C191">
        <v>415</v>
      </c>
    </row>
    <row r="192" spans="1:3">
      <c r="A192" s="13">
        <v>42996</v>
      </c>
      <c r="B192">
        <v>38</v>
      </c>
      <c r="C192">
        <v>438</v>
      </c>
    </row>
    <row r="193" spans="1:3">
      <c r="A193" s="13">
        <v>43003</v>
      </c>
      <c r="B193">
        <v>39</v>
      </c>
      <c r="C193">
        <v>460</v>
      </c>
    </row>
    <row r="194" spans="1:3">
      <c r="A194" s="13">
        <v>43010</v>
      </c>
      <c r="B194">
        <v>40</v>
      </c>
      <c r="C194">
        <v>478</v>
      </c>
    </row>
    <row r="195" spans="1:3">
      <c r="A195" s="13">
        <v>43017</v>
      </c>
      <c r="B195">
        <v>41</v>
      </c>
      <c r="C195">
        <v>486</v>
      </c>
    </row>
    <row r="196" spans="1:3">
      <c r="A196" s="13">
        <v>43024</v>
      </c>
      <c r="B196">
        <v>42</v>
      </c>
      <c r="C196">
        <v>497</v>
      </c>
    </row>
    <row r="197" spans="1:3">
      <c r="A197" s="13">
        <v>43031</v>
      </c>
      <c r="B197">
        <v>43</v>
      </c>
      <c r="C197">
        <v>501</v>
      </c>
    </row>
    <row r="198" spans="1:3">
      <c r="A198" s="13">
        <v>43038</v>
      </c>
      <c r="B198">
        <v>44</v>
      </c>
      <c r="C198">
        <v>506</v>
      </c>
    </row>
    <row r="199" spans="1:3">
      <c r="A199" s="13">
        <v>43045</v>
      </c>
      <c r="B199">
        <v>45</v>
      </c>
      <c r="C199">
        <v>514</v>
      </c>
    </row>
    <row r="200" spans="1:3">
      <c r="A200" s="13">
        <v>43052</v>
      </c>
      <c r="B200">
        <v>46</v>
      </c>
      <c r="C200">
        <v>521</v>
      </c>
    </row>
    <row r="201" spans="1:3">
      <c r="A201" s="13">
        <v>43059</v>
      </c>
      <c r="B201">
        <v>47</v>
      </c>
      <c r="C201">
        <v>531</v>
      </c>
    </row>
    <row r="202" spans="1:3">
      <c r="A202" s="13">
        <v>43066</v>
      </c>
      <c r="B202">
        <v>48</v>
      </c>
      <c r="C202">
        <v>534</v>
      </c>
    </row>
    <row r="203" spans="1:3">
      <c r="A203" s="13">
        <v>43073</v>
      </c>
      <c r="B203">
        <v>49</v>
      </c>
      <c r="C203">
        <v>541</v>
      </c>
    </row>
    <row r="204" spans="1:3">
      <c r="A204" s="13">
        <v>43080</v>
      </c>
      <c r="B204">
        <v>50</v>
      </c>
      <c r="C204">
        <v>546</v>
      </c>
    </row>
    <row r="205" spans="1:3">
      <c r="A205" s="13">
        <v>43087</v>
      </c>
      <c r="B205">
        <v>51</v>
      </c>
      <c r="C205">
        <v>549</v>
      </c>
    </row>
    <row r="206" spans="1:3">
      <c r="A206" s="13">
        <v>43101</v>
      </c>
      <c r="B206">
        <v>52</v>
      </c>
      <c r="C206">
        <v>553</v>
      </c>
    </row>
    <row r="207" spans="1:3">
      <c r="A207" s="13">
        <v>43108</v>
      </c>
      <c r="B207">
        <v>53</v>
      </c>
      <c r="C207">
        <v>566</v>
      </c>
    </row>
    <row r="208" spans="1:3">
      <c r="A208" s="13">
        <v>43115</v>
      </c>
      <c r="B208">
        <v>54</v>
      </c>
      <c r="C208">
        <v>568</v>
      </c>
    </row>
    <row r="209" spans="1:3">
      <c r="A209" s="13">
        <v>43122</v>
      </c>
      <c r="B209">
        <v>55</v>
      </c>
      <c r="C209">
        <v>575</v>
      </c>
    </row>
    <row r="210" spans="1:3">
      <c r="A210" s="13">
        <v>43129</v>
      </c>
      <c r="B210">
        <v>56</v>
      </c>
      <c r="C210">
        <v>574</v>
      </c>
    </row>
    <row r="211" spans="1:3">
      <c r="A211" s="13">
        <v>43136</v>
      </c>
      <c r="B211">
        <v>57</v>
      </c>
      <c r="C211">
        <v>578</v>
      </c>
    </row>
    <row r="212" spans="1:3">
      <c r="A212" s="13">
        <v>43143</v>
      </c>
      <c r="B212">
        <v>58</v>
      </c>
      <c r="C212">
        <v>584</v>
      </c>
    </row>
    <row r="213" spans="1:3">
      <c r="A213" s="13">
        <v>43150</v>
      </c>
      <c r="B213">
        <v>59</v>
      </c>
      <c r="C213">
        <v>587</v>
      </c>
    </row>
    <row r="214" spans="1:3">
      <c r="A214" s="13">
        <v>43157</v>
      </c>
      <c r="B214">
        <v>60</v>
      </c>
      <c r="C214">
        <v>592</v>
      </c>
    </row>
    <row r="215" spans="1:3">
      <c r="A215" s="13">
        <v>43164</v>
      </c>
      <c r="B215">
        <v>61</v>
      </c>
      <c r="C215">
        <v>595</v>
      </c>
    </row>
    <row r="216" spans="1:3">
      <c r="A216" s="13">
        <v>43171</v>
      </c>
      <c r="B216">
        <v>62</v>
      </c>
      <c r="C216">
        <v>601</v>
      </c>
    </row>
    <row r="217" spans="1:3">
      <c r="A217" s="13">
        <v>43178</v>
      </c>
      <c r="B217">
        <v>63</v>
      </c>
      <c r="C217">
        <v>610</v>
      </c>
    </row>
    <row r="218" spans="1:3">
      <c r="A218" s="13">
        <v>43185</v>
      </c>
      <c r="B218">
        <v>64</v>
      </c>
      <c r="C218">
        <v>612</v>
      </c>
    </row>
    <row r="219" spans="1:3">
      <c r="A219" s="13">
        <v>43192</v>
      </c>
      <c r="B219">
        <v>65</v>
      </c>
      <c r="C219">
        <v>620</v>
      </c>
    </row>
    <row r="220" spans="1:3">
      <c r="A220" s="13">
        <v>43199</v>
      </c>
      <c r="B220">
        <v>66</v>
      </c>
      <c r="C220">
        <v>625</v>
      </c>
    </row>
    <row r="221" spans="1:3">
      <c r="A221" s="13">
        <v>43206</v>
      </c>
      <c r="B221">
        <v>67</v>
      </c>
      <c r="C221">
        <v>627</v>
      </c>
    </row>
    <row r="222" spans="1:3">
      <c r="A222" s="13">
        <v>43213</v>
      </c>
      <c r="B222">
        <v>68</v>
      </c>
      <c r="C222">
        <v>632</v>
      </c>
    </row>
    <row r="223" spans="1:3">
      <c r="A223" s="13">
        <v>43220</v>
      </c>
      <c r="B223">
        <v>69</v>
      </c>
      <c r="C223">
        <v>634</v>
      </c>
    </row>
    <row r="224" spans="1:3">
      <c r="A224" s="13">
        <v>43227</v>
      </c>
      <c r="B224">
        <v>70</v>
      </c>
      <c r="C224">
        <v>638</v>
      </c>
    </row>
    <row r="225" spans="1:3">
      <c r="A225" s="13">
        <v>43234</v>
      </c>
      <c r="B225">
        <v>71</v>
      </c>
      <c r="C225">
        <v>644</v>
      </c>
    </row>
    <row r="226" spans="1:3">
      <c r="A226" s="13">
        <v>43241</v>
      </c>
      <c r="B226">
        <v>72</v>
      </c>
      <c r="C226">
        <v>652</v>
      </c>
    </row>
    <row r="227" spans="1:3">
      <c r="A227" s="13">
        <v>43248</v>
      </c>
      <c r="B227">
        <v>73</v>
      </c>
      <c r="C227">
        <v>655</v>
      </c>
    </row>
    <row r="228" spans="1:3">
      <c r="A228" s="13">
        <v>43255</v>
      </c>
      <c r="B228">
        <v>74</v>
      </c>
      <c r="C228">
        <v>660</v>
      </c>
    </row>
    <row r="229" spans="1:3">
      <c r="A229" s="13">
        <v>43262</v>
      </c>
      <c r="B229">
        <v>75</v>
      </c>
      <c r="C229">
        <v>663</v>
      </c>
    </row>
    <row r="230" spans="1:3">
      <c r="A230" s="13">
        <v>43269</v>
      </c>
      <c r="B230">
        <v>76</v>
      </c>
      <c r="C230">
        <v>674</v>
      </c>
    </row>
    <row r="231" spans="1:3">
      <c r="A231" s="13">
        <v>43276</v>
      </c>
      <c r="B231">
        <v>77</v>
      </c>
      <c r="C231">
        <v>677</v>
      </c>
    </row>
    <row r="232" spans="1:3">
      <c r="A232" s="13">
        <v>43283</v>
      </c>
      <c r="B232">
        <v>78</v>
      </c>
      <c r="C232">
        <v>679</v>
      </c>
    </row>
    <row r="233" spans="1:3">
      <c r="A233" s="13">
        <v>43290</v>
      </c>
      <c r="B233">
        <v>79</v>
      </c>
      <c r="C233">
        <v>683</v>
      </c>
    </row>
    <row r="234" spans="1:3">
      <c r="A234" s="13">
        <v>43297</v>
      </c>
      <c r="B234">
        <v>80</v>
      </c>
      <c r="C234">
        <v>689</v>
      </c>
    </row>
    <row r="235" spans="1:3">
      <c r="A235" s="13">
        <v>43304</v>
      </c>
      <c r="B235">
        <v>81</v>
      </c>
      <c r="C235">
        <v>696</v>
      </c>
    </row>
    <row r="236" spans="1:3">
      <c r="A236" s="13">
        <v>43311</v>
      </c>
      <c r="B236">
        <v>82</v>
      </c>
      <c r="C236">
        <v>697</v>
      </c>
    </row>
    <row r="237" spans="1:3">
      <c r="A237" s="13">
        <v>43318</v>
      </c>
      <c r="B237">
        <v>83</v>
      </c>
      <c r="C237">
        <v>700</v>
      </c>
    </row>
    <row r="238" spans="1:3">
      <c r="A238" s="13">
        <v>43325</v>
      </c>
      <c r="B238">
        <v>84</v>
      </c>
      <c r="C238">
        <v>702</v>
      </c>
    </row>
    <row r="239" spans="1:3">
      <c r="A239" s="13">
        <v>43332</v>
      </c>
      <c r="B239">
        <v>85</v>
      </c>
      <c r="C239">
        <v>709</v>
      </c>
    </row>
    <row r="240" spans="1:3">
      <c r="A240" s="13">
        <v>43339</v>
      </c>
      <c r="B240">
        <v>86</v>
      </c>
      <c r="C240">
        <v>712</v>
      </c>
    </row>
    <row r="241" spans="1:7">
      <c r="A241" s="13">
        <v>43346</v>
      </c>
      <c r="B241">
        <v>87</v>
      </c>
      <c r="C241">
        <v>718</v>
      </c>
    </row>
    <row r="242" spans="1:7">
      <c r="A242" s="13">
        <v>43353</v>
      </c>
      <c r="B242">
        <v>88</v>
      </c>
      <c r="C242">
        <v>726</v>
      </c>
    </row>
    <row r="243" spans="1:7">
      <c r="A243" s="13">
        <v>43360</v>
      </c>
      <c r="B243">
        <v>89</v>
      </c>
      <c r="C243">
        <v>734</v>
      </c>
    </row>
    <row r="244" spans="1:7">
      <c r="A244" s="13">
        <v>43367</v>
      </c>
      <c r="B244">
        <v>90</v>
      </c>
      <c r="C244">
        <v>741</v>
      </c>
    </row>
    <row r="245" spans="1:7">
      <c r="A245" s="13">
        <v>43374</v>
      </c>
      <c r="B245">
        <v>91</v>
      </c>
      <c r="C245">
        <v>754</v>
      </c>
    </row>
    <row r="246" spans="1:7">
      <c r="A246" s="13">
        <v>43381</v>
      </c>
      <c r="B246">
        <v>92</v>
      </c>
      <c r="C246">
        <v>755</v>
      </c>
    </row>
    <row r="247" spans="1:7">
      <c r="A247" s="13">
        <v>43388</v>
      </c>
      <c r="B247">
        <v>93</v>
      </c>
      <c r="C247">
        <v>758</v>
      </c>
    </row>
    <row r="248" spans="1:7">
      <c r="A248" s="13">
        <v>43395</v>
      </c>
      <c r="B248">
        <v>94</v>
      </c>
      <c r="C248">
        <v>764</v>
      </c>
    </row>
    <row r="249" spans="1:7">
      <c r="A249" s="13">
        <v>43402</v>
      </c>
      <c r="B249">
        <v>95</v>
      </c>
      <c r="C249">
        <v>771</v>
      </c>
    </row>
    <row r="250" spans="1:7">
      <c r="A250" s="13">
        <v>43409</v>
      </c>
      <c r="B250">
        <v>96</v>
      </c>
      <c r="C250">
        <v>775</v>
      </c>
    </row>
    <row r="251" spans="1:7">
      <c r="A251" s="13">
        <v>43420</v>
      </c>
      <c r="B251">
        <v>97</v>
      </c>
      <c r="C251">
        <v>786</v>
      </c>
    </row>
    <row r="252" spans="1:7">
      <c r="A252" s="13"/>
    </row>
    <row r="253" spans="1:7">
      <c r="B253" s="10" t="s">
        <v>60</v>
      </c>
      <c r="C253" s="10"/>
      <c r="D253" s="10"/>
      <c r="E253" s="10"/>
      <c r="F253" s="10"/>
      <c r="G253" s="10"/>
    </row>
    <row r="254" spans="1:7">
      <c r="B254" s="35">
        <v>0.13</v>
      </c>
      <c r="C254" t="s">
        <v>52</v>
      </c>
    </row>
    <row r="255" spans="1:7">
      <c r="B255" s="11">
        <v>0.31</v>
      </c>
      <c r="C255" t="s">
        <v>53</v>
      </c>
    </row>
    <row r="256" spans="1:7">
      <c r="B256" s="35">
        <v>0</v>
      </c>
      <c r="C256" t="s">
        <v>54</v>
      </c>
    </row>
    <row r="257" spans="2:3">
      <c r="B257" s="35">
        <v>0</v>
      </c>
      <c r="C257" t="s">
        <v>56</v>
      </c>
    </row>
    <row r="258" spans="2:3">
      <c r="B258" s="11">
        <v>0</v>
      </c>
      <c r="C258" t="s">
        <v>184</v>
      </c>
    </row>
    <row r="259" spans="2:3">
      <c r="B259" s="35">
        <v>0</v>
      </c>
      <c r="C259" t="s">
        <v>58</v>
      </c>
    </row>
    <row r="260" spans="2:3">
      <c r="B260" s="35">
        <v>0</v>
      </c>
      <c r="C260" t="s">
        <v>214</v>
      </c>
    </row>
    <row r="262" spans="2:3">
      <c r="B262" s="10" t="s">
        <v>102</v>
      </c>
    </row>
    <row r="263" spans="2:3">
      <c r="B263" s="35">
        <v>0.09</v>
      </c>
      <c r="C263" t="s">
        <v>52</v>
      </c>
    </row>
    <row r="264" spans="2:3">
      <c r="B264" s="11">
        <v>0.91</v>
      </c>
      <c r="C264" t="s">
        <v>53</v>
      </c>
    </row>
    <row r="265" spans="2:3">
      <c r="B265" s="35">
        <v>0</v>
      </c>
      <c r="C265" t="s">
        <v>54</v>
      </c>
    </row>
    <row r="266" spans="2:3">
      <c r="B266" s="35">
        <v>0</v>
      </c>
      <c r="C266" t="s">
        <v>56</v>
      </c>
    </row>
    <row r="267" spans="2:3">
      <c r="B267" s="11">
        <v>0</v>
      </c>
      <c r="C267" t="s">
        <v>184</v>
      </c>
    </row>
    <row r="268" spans="2:3">
      <c r="B268" s="35">
        <v>0</v>
      </c>
      <c r="C268" t="s">
        <v>58</v>
      </c>
    </row>
    <row r="269" spans="2:3">
      <c r="B269" s="35">
        <v>0</v>
      </c>
      <c r="C269" t="s">
        <v>214</v>
      </c>
    </row>
    <row r="270" spans="2:3">
      <c r="B270" s="11">
        <f>0</f>
        <v>0</v>
      </c>
      <c r="C270" t="s">
        <v>67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7DB9-878D-40B0-97CB-CC498F23C122}">
  <dimension ref="A1:I271"/>
  <sheetViews>
    <sheetView topLeftCell="A242" workbookViewId="0">
      <selection activeCell="F258" sqref="F258"/>
    </sheetView>
  </sheetViews>
  <sheetFormatPr defaultRowHeight="15"/>
  <cols>
    <col min="1" max="1" width="28.140625" customWidth="1"/>
    <col min="2" max="2" width="26.28515625" customWidth="1"/>
    <col min="4" max="4" width="28.28515625" customWidth="1"/>
    <col min="6" max="6" width="30.28515625" customWidth="1"/>
    <col min="8" max="8" width="32.855468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745</v>
      </c>
      <c r="C2" s="1">
        <v>3</v>
      </c>
      <c r="D2" s="1">
        <v>61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731</v>
      </c>
      <c r="C5" s="1">
        <f t="shared" si="0"/>
        <v>3</v>
      </c>
      <c r="D5" s="1">
        <f t="shared" si="0"/>
        <v>60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492</v>
      </c>
      <c r="C9" s="1">
        <v>17</v>
      </c>
      <c r="D9" s="1">
        <v>360</v>
      </c>
      <c r="E9" s="2">
        <v>13</v>
      </c>
      <c r="F9" s="1">
        <v>300</v>
      </c>
      <c r="G9" s="2">
        <v>0</v>
      </c>
      <c r="H9" s="1">
        <v>84</v>
      </c>
      <c r="I9" s="1">
        <v>0</v>
      </c>
    </row>
    <row r="10" spans="1:9">
      <c r="A10" s="1" t="s">
        <v>31</v>
      </c>
      <c r="B10" s="1">
        <v>34</v>
      </c>
      <c r="C10" s="1">
        <v>0</v>
      </c>
      <c r="D10" s="1">
        <v>166</v>
      </c>
      <c r="E10" s="2">
        <v>4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526</v>
      </c>
      <c r="C11" s="1">
        <f t="shared" si="1"/>
        <v>17</v>
      </c>
      <c r="D11" s="1">
        <f t="shared" si="1"/>
        <v>526</v>
      </c>
      <c r="E11" s="2">
        <f t="shared" si="1"/>
        <v>17</v>
      </c>
      <c r="F11" s="1">
        <f t="shared" si="1"/>
        <v>309</v>
      </c>
      <c r="G11" s="2">
        <f t="shared" si="1"/>
        <v>0</v>
      </c>
      <c r="H11" s="1">
        <f t="shared" si="1"/>
        <v>84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8</v>
      </c>
      <c r="D15" s="5">
        <v>80</v>
      </c>
      <c r="E15" s="3">
        <v>3</v>
      </c>
      <c r="F15" s="1">
        <v>141</v>
      </c>
      <c r="G15" s="2">
        <v>4</v>
      </c>
      <c r="H15" s="16" t="s">
        <v>86</v>
      </c>
      <c r="I15" s="16">
        <v>492</v>
      </c>
    </row>
    <row r="16" spans="1:9">
      <c r="A16" s="1" t="s">
        <v>89</v>
      </c>
      <c r="B16" s="1">
        <v>187</v>
      </c>
      <c r="C16" s="1"/>
      <c r="D16" s="1">
        <v>75</v>
      </c>
      <c r="E16" s="2"/>
      <c r="F16" s="1">
        <v>141</v>
      </c>
      <c r="G16" s="2"/>
      <c r="H16" s="25" t="s">
        <v>87</v>
      </c>
      <c r="I16" s="25">
        <v>360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325</v>
      </c>
    </row>
    <row r="19" spans="1:9" ht="51.75" customHeight="1">
      <c r="A19" s="1" t="s">
        <v>74</v>
      </c>
      <c r="B19" s="1">
        <v>11</v>
      </c>
      <c r="C19" s="1">
        <v>1</v>
      </c>
      <c r="D19" s="34" t="s">
        <v>170</v>
      </c>
      <c r="H19" s="16" t="s">
        <v>105</v>
      </c>
      <c r="I19" s="16">
        <v>137</v>
      </c>
    </row>
    <row r="20" spans="1:9" ht="59.2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294</v>
      </c>
    </row>
    <row r="21" spans="1:9" ht="75.7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63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252</v>
      </c>
    </row>
    <row r="23" spans="1:9">
      <c r="H23" s="16" t="s">
        <v>91</v>
      </c>
      <c r="I23" s="16">
        <v>165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18</v>
      </c>
    </row>
    <row r="28" spans="1:9">
      <c r="A28" s="1" t="s">
        <v>5</v>
      </c>
      <c r="B28" s="1">
        <v>53</v>
      </c>
      <c r="C28" s="1">
        <v>3</v>
      </c>
      <c r="D28" s="1">
        <v>46</v>
      </c>
      <c r="E28" s="1">
        <v>2</v>
      </c>
      <c r="H28" s="16" t="s">
        <v>144</v>
      </c>
      <c r="I28" s="16">
        <v>0</v>
      </c>
    </row>
    <row r="29" spans="1:9">
      <c r="A29" s="1" t="s">
        <v>7</v>
      </c>
      <c r="B29" s="1">
        <v>24</v>
      </c>
      <c r="C29" s="1">
        <v>3</v>
      </c>
      <c r="D29" s="1">
        <v>7</v>
      </c>
      <c r="E29" s="1">
        <v>3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77</v>
      </c>
      <c r="C30" s="1">
        <v>0</v>
      </c>
      <c r="D30" s="1">
        <f>D28+D29</f>
        <v>53</v>
      </c>
      <c r="E30" s="1">
        <v>0</v>
      </c>
    </row>
    <row r="31" spans="1:9">
      <c r="H31" t="s">
        <v>207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208</v>
      </c>
      <c r="I33" s="16">
        <v>50</v>
      </c>
    </row>
    <row r="34" spans="1:9">
      <c r="A34" s="1" t="s">
        <v>5</v>
      </c>
      <c r="B34" s="1">
        <v>118</v>
      </c>
      <c r="C34" s="1">
        <v>1</v>
      </c>
      <c r="D34" s="1">
        <v>85</v>
      </c>
      <c r="E34" s="1">
        <v>1</v>
      </c>
      <c r="H34" s="16" t="s">
        <v>116</v>
      </c>
      <c r="I34" s="16">
        <v>12.91</v>
      </c>
    </row>
    <row r="35" spans="1:9">
      <c r="A35" s="1" t="s">
        <v>7</v>
      </c>
      <c r="B35" s="1">
        <v>56</v>
      </c>
      <c r="C35" s="1">
        <v>1</v>
      </c>
      <c r="D35" s="1">
        <v>18</v>
      </c>
      <c r="E35" s="1">
        <v>2</v>
      </c>
      <c r="H35" s="25" t="s">
        <v>209</v>
      </c>
      <c r="I35" s="25"/>
    </row>
    <row r="36" spans="1:9">
      <c r="A36" s="1" t="s">
        <v>8</v>
      </c>
      <c r="B36" s="1">
        <f>B34+B35</f>
        <v>174</v>
      </c>
      <c r="C36" s="1">
        <f>C34+C35</f>
        <v>2</v>
      </c>
      <c r="D36" s="1">
        <f>D34+D35</f>
        <v>103</v>
      </c>
      <c r="E36" s="1">
        <f>E34+E35</f>
        <v>3</v>
      </c>
      <c r="H36" s="25" t="s">
        <v>118</v>
      </c>
      <c r="I36" s="25">
        <v>395</v>
      </c>
    </row>
    <row r="37" spans="1:9">
      <c r="H37" s="25" t="s">
        <v>119</v>
      </c>
      <c r="I37" s="25">
        <v>104</v>
      </c>
    </row>
    <row r="38" spans="1:9">
      <c r="H38" s="16" t="s">
        <v>210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28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3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455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19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211</v>
      </c>
      <c r="I44" s="25"/>
    </row>
    <row r="45" spans="1:9">
      <c r="B45" s="1" t="s">
        <v>20</v>
      </c>
      <c r="C45" s="1">
        <v>414</v>
      </c>
      <c r="D45" s="1">
        <v>3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128</v>
      </c>
      <c r="I46" s="25">
        <v>477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14</v>
      </c>
    </row>
    <row r="48" spans="1:9">
      <c r="B48" s="1" t="s">
        <v>59</v>
      </c>
      <c r="C48" s="1">
        <v>10</v>
      </c>
      <c r="D48" s="1">
        <v>0</v>
      </c>
      <c r="H48" s="16" t="s">
        <v>212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470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15</v>
      </c>
    </row>
    <row r="51" spans="1:9">
      <c r="B51" s="1" t="s">
        <v>113</v>
      </c>
      <c r="C51" s="1">
        <v>2</v>
      </c>
      <c r="D51" s="1">
        <v>0</v>
      </c>
      <c r="H51" s="25" t="s">
        <v>213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8</v>
      </c>
    </row>
    <row r="53" spans="1:9">
      <c r="B53" s="1" t="s">
        <v>8</v>
      </c>
      <c r="C53" s="1">
        <v>661</v>
      </c>
      <c r="D53" s="1">
        <f>D41+D42+D43+D44+D45+D46+D47+D48+D49+D50+D51+D52</f>
        <v>3</v>
      </c>
      <c r="H53" s="25" t="s">
        <v>135</v>
      </c>
      <c r="I53" s="25">
        <v>4</v>
      </c>
    </row>
    <row r="54" spans="1:9">
      <c r="H54" s="25" t="s">
        <v>136</v>
      </c>
      <c r="I54" s="25">
        <v>67</v>
      </c>
    </row>
    <row r="55" spans="1:9">
      <c r="H55" s="25" t="s">
        <v>137</v>
      </c>
      <c r="I55" s="25">
        <v>206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51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25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/>
    </row>
    <row r="156" spans="1:4">
      <c r="A156" s="9" t="s">
        <v>70</v>
      </c>
      <c r="B156" s="9" t="s">
        <v>32</v>
      </c>
      <c r="C156" s="9" t="s">
        <v>33</v>
      </c>
    </row>
    <row r="157" spans="1:4">
      <c r="A157" s="13">
        <v>42737</v>
      </c>
      <c r="B157">
        <v>1</v>
      </c>
      <c r="C157">
        <v>1</v>
      </c>
    </row>
    <row r="158" spans="1:4">
      <c r="A158" s="13">
        <v>42744</v>
      </c>
      <c r="B158">
        <v>2</v>
      </c>
      <c r="C158">
        <v>10</v>
      </c>
    </row>
    <row r="159" spans="1:4">
      <c r="A159" s="13">
        <v>42751</v>
      </c>
      <c r="B159">
        <v>3</v>
      </c>
      <c r="C159">
        <v>20</v>
      </c>
    </row>
    <row r="160" spans="1:4">
      <c r="A160" s="13">
        <v>42758</v>
      </c>
      <c r="B160">
        <v>4</v>
      </c>
      <c r="C160">
        <v>31</v>
      </c>
    </row>
    <row r="161" spans="1:3">
      <c r="A161" s="13">
        <v>42765</v>
      </c>
      <c r="B161">
        <v>5</v>
      </c>
      <c r="C161">
        <v>43</v>
      </c>
    </row>
    <row r="162" spans="1:3">
      <c r="A162" s="13">
        <v>42772</v>
      </c>
      <c r="B162">
        <v>6</v>
      </c>
      <c r="C162">
        <v>56</v>
      </c>
    </row>
    <row r="163" spans="1:3">
      <c r="A163" s="13">
        <v>42779</v>
      </c>
      <c r="B163">
        <v>7</v>
      </c>
      <c r="C163">
        <v>63</v>
      </c>
    </row>
    <row r="164" spans="1:3">
      <c r="A164" s="13">
        <v>42786</v>
      </c>
      <c r="B164">
        <v>8</v>
      </c>
      <c r="C164">
        <v>70</v>
      </c>
    </row>
    <row r="165" spans="1:3">
      <c r="A165" s="13">
        <v>42793</v>
      </c>
      <c r="B165">
        <v>9</v>
      </c>
      <c r="C165">
        <v>84</v>
      </c>
    </row>
    <row r="166" spans="1:3">
      <c r="A166" s="13">
        <v>42800</v>
      </c>
      <c r="B166">
        <v>10</v>
      </c>
      <c r="C166">
        <v>100</v>
      </c>
    </row>
    <row r="167" spans="1:3">
      <c r="A167" s="13">
        <v>42807</v>
      </c>
      <c r="B167">
        <v>11</v>
      </c>
      <c r="C167">
        <v>114</v>
      </c>
    </row>
    <row r="168" spans="1:3">
      <c r="A168" s="13">
        <v>42814</v>
      </c>
      <c r="B168">
        <v>12</v>
      </c>
      <c r="C168">
        <v>131</v>
      </c>
    </row>
    <row r="169" spans="1:3">
      <c r="A169" s="13">
        <v>42821</v>
      </c>
      <c r="B169">
        <v>13</v>
      </c>
      <c r="C169">
        <v>145</v>
      </c>
    </row>
    <row r="170" spans="1:3">
      <c r="A170" s="13">
        <v>42828</v>
      </c>
      <c r="B170">
        <v>14</v>
      </c>
      <c r="C170">
        <v>154</v>
      </c>
    </row>
    <row r="171" spans="1:3">
      <c r="A171" s="13">
        <v>42835</v>
      </c>
      <c r="B171">
        <v>15</v>
      </c>
      <c r="C171">
        <v>166</v>
      </c>
    </row>
    <row r="172" spans="1:3">
      <c r="A172" s="13">
        <v>42842</v>
      </c>
      <c r="B172">
        <v>16</v>
      </c>
      <c r="C172">
        <v>185</v>
      </c>
    </row>
    <row r="173" spans="1:3">
      <c r="A173" s="13">
        <v>42849</v>
      </c>
      <c r="B173">
        <v>17</v>
      </c>
      <c r="C173">
        <v>189</v>
      </c>
    </row>
    <row r="174" spans="1:3">
      <c r="A174" s="13">
        <v>42856</v>
      </c>
      <c r="B174">
        <v>18</v>
      </c>
      <c r="C174">
        <v>199</v>
      </c>
    </row>
    <row r="175" spans="1:3">
      <c r="A175" s="13">
        <v>42863</v>
      </c>
      <c r="B175">
        <v>19</v>
      </c>
      <c r="C175">
        <v>217</v>
      </c>
    </row>
    <row r="176" spans="1:3">
      <c r="A176" s="13">
        <v>42870</v>
      </c>
      <c r="B176">
        <v>20</v>
      </c>
      <c r="C176">
        <v>233</v>
      </c>
    </row>
    <row r="177" spans="1:3">
      <c r="A177" s="13">
        <v>42877</v>
      </c>
      <c r="B177">
        <v>21</v>
      </c>
      <c r="C177">
        <v>239</v>
      </c>
    </row>
    <row r="178" spans="1:3">
      <c r="A178" s="13">
        <v>42884</v>
      </c>
      <c r="B178">
        <v>22</v>
      </c>
      <c r="C178">
        <v>244</v>
      </c>
    </row>
    <row r="179" spans="1:3">
      <c r="A179" s="13">
        <v>42891</v>
      </c>
      <c r="B179">
        <v>23</v>
      </c>
      <c r="C179">
        <v>260</v>
      </c>
    </row>
    <row r="180" spans="1:3">
      <c r="A180" s="13">
        <v>42898</v>
      </c>
      <c r="B180">
        <v>24</v>
      </c>
      <c r="C180">
        <v>276</v>
      </c>
    </row>
    <row r="181" spans="1:3">
      <c r="A181" s="13">
        <v>42905</v>
      </c>
      <c r="B181">
        <v>25</v>
      </c>
      <c r="C181">
        <v>286</v>
      </c>
    </row>
    <row r="182" spans="1:3">
      <c r="A182" s="13">
        <v>42912</v>
      </c>
      <c r="B182">
        <v>26</v>
      </c>
      <c r="C182">
        <v>299</v>
      </c>
    </row>
    <row r="183" spans="1:3">
      <c r="A183" s="13">
        <v>42919</v>
      </c>
      <c r="B183">
        <v>27</v>
      </c>
      <c r="C183">
        <v>303</v>
      </c>
    </row>
    <row r="184" spans="1:3">
      <c r="A184" s="13">
        <v>42926</v>
      </c>
      <c r="B184">
        <v>28</v>
      </c>
      <c r="C184">
        <v>316</v>
      </c>
    </row>
    <row r="185" spans="1:3">
      <c r="A185" s="13">
        <v>42933</v>
      </c>
      <c r="B185">
        <v>29</v>
      </c>
      <c r="C185">
        <v>322</v>
      </c>
    </row>
    <row r="186" spans="1:3">
      <c r="A186" s="13">
        <v>42940</v>
      </c>
      <c r="B186">
        <v>30</v>
      </c>
      <c r="C186">
        <v>330</v>
      </c>
    </row>
    <row r="187" spans="1:3">
      <c r="A187" s="13">
        <v>42947</v>
      </c>
      <c r="B187">
        <v>31</v>
      </c>
      <c r="C187">
        <v>335</v>
      </c>
    </row>
    <row r="188" spans="1:3">
      <c r="A188" s="13">
        <v>42954</v>
      </c>
      <c r="B188">
        <v>32</v>
      </c>
      <c r="C188">
        <v>348</v>
      </c>
    </row>
    <row r="189" spans="1:3">
      <c r="A189" s="13">
        <v>42961</v>
      </c>
      <c r="B189">
        <v>33</v>
      </c>
      <c r="C189">
        <v>367</v>
      </c>
    </row>
    <row r="190" spans="1:3">
      <c r="A190" s="13">
        <v>42968</v>
      </c>
      <c r="B190">
        <v>34</v>
      </c>
      <c r="C190">
        <v>392</v>
      </c>
    </row>
    <row r="191" spans="1:3">
      <c r="A191" s="13">
        <v>42975</v>
      </c>
      <c r="B191">
        <v>35</v>
      </c>
      <c r="C191">
        <v>402</v>
      </c>
    </row>
    <row r="192" spans="1:3">
      <c r="A192" s="13">
        <v>42982</v>
      </c>
      <c r="B192">
        <v>36</v>
      </c>
      <c r="C192">
        <v>410</v>
      </c>
    </row>
    <row r="193" spans="1:3">
      <c r="A193" s="13">
        <v>42989</v>
      </c>
      <c r="B193">
        <v>37</v>
      </c>
      <c r="C193">
        <v>415</v>
      </c>
    </row>
    <row r="194" spans="1:3">
      <c r="A194" s="13">
        <v>42996</v>
      </c>
      <c r="B194">
        <v>38</v>
      </c>
      <c r="C194">
        <v>438</v>
      </c>
    </row>
    <row r="195" spans="1:3">
      <c r="A195" s="13">
        <v>43003</v>
      </c>
      <c r="B195">
        <v>39</v>
      </c>
      <c r="C195">
        <v>460</v>
      </c>
    </row>
    <row r="196" spans="1:3">
      <c r="A196" s="13">
        <v>43010</v>
      </c>
      <c r="B196">
        <v>40</v>
      </c>
      <c r="C196">
        <v>478</v>
      </c>
    </row>
    <row r="197" spans="1:3">
      <c r="A197" s="13">
        <v>43017</v>
      </c>
      <c r="B197">
        <v>41</v>
      </c>
      <c r="C197">
        <v>486</v>
      </c>
    </row>
    <row r="198" spans="1:3">
      <c r="A198" s="13">
        <v>43024</v>
      </c>
      <c r="B198">
        <v>42</v>
      </c>
      <c r="C198">
        <v>497</v>
      </c>
    </row>
    <row r="199" spans="1:3">
      <c r="A199" s="13">
        <v>43031</v>
      </c>
      <c r="B199">
        <v>43</v>
      </c>
      <c r="C199">
        <v>501</v>
      </c>
    </row>
    <row r="200" spans="1:3">
      <c r="A200" s="13">
        <v>43038</v>
      </c>
      <c r="B200">
        <v>44</v>
      </c>
      <c r="C200">
        <v>506</v>
      </c>
    </row>
    <row r="201" spans="1:3">
      <c r="A201" s="13">
        <v>43045</v>
      </c>
      <c r="B201">
        <v>45</v>
      </c>
      <c r="C201">
        <v>514</v>
      </c>
    </row>
    <row r="202" spans="1:3">
      <c r="A202" s="13">
        <v>43052</v>
      </c>
      <c r="B202">
        <v>46</v>
      </c>
      <c r="C202">
        <v>521</v>
      </c>
    </row>
    <row r="203" spans="1:3">
      <c r="A203" s="13">
        <v>43059</v>
      </c>
      <c r="B203">
        <v>47</v>
      </c>
      <c r="C203">
        <v>531</v>
      </c>
    </row>
    <row r="204" spans="1:3">
      <c r="A204" s="13">
        <v>43066</v>
      </c>
      <c r="B204">
        <v>48</v>
      </c>
      <c r="C204">
        <v>534</v>
      </c>
    </row>
    <row r="205" spans="1:3">
      <c r="A205" s="13">
        <v>43073</v>
      </c>
      <c r="B205">
        <v>49</v>
      </c>
      <c r="C205">
        <v>541</v>
      </c>
    </row>
    <row r="206" spans="1:3">
      <c r="A206" s="13">
        <v>43080</v>
      </c>
      <c r="B206">
        <v>50</v>
      </c>
      <c r="C206">
        <v>546</v>
      </c>
    </row>
    <row r="207" spans="1:3">
      <c r="A207" s="13">
        <v>43087</v>
      </c>
      <c r="B207">
        <v>51</v>
      </c>
      <c r="C207">
        <v>549</v>
      </c>
    </row>
    <row r="208" spans="1:3">
      <c r="A208" s="13">
        <v>43101</v>
      </c>
      <c r="B208">
        <v>52</v>
      </c>
      <c r="C208">
        <v>553</v>
      </c>
    </row>
    <row r="209" spans="1:3">
      <c r="A209" s="13">
        <v>43108</v>
      </c>
      <c r="B209">
        <v>53</v>
      </c>
      <c r="C209">
        <v>566</v>
      </c>
    </row>
    <row r="210" spans="1:3">
      <c r="A210" s="13">
        <v>43115</v>
      </c>
      <c r="B210">
        <v>54</v>
      </c>
      <c r="C210">
        <v>568</v>
      </c>
    </row>
    <row r="211" spans="1:3">
      <c r="A211" s="13">
        <v>43122</v>
      </c>
      <c r="B211">
        <v>55</v>
      </c>
      <c r="C211">
        <v>575</v>
      </c>
    </row>
    <row r="212" spans="1:3">
      <c r="A212" s="13">
        <v>43129</v>
      </c>
      <c r="B212">
        <v>56</v>
      </c>
      <c r="C212">
        <v>574</v>
      </c>
    </row>
    <row r="213" spans="1:3">
      <c r="A213" s="13">
        <v>43136</v>
      </c>
      <c r="B213">
        <v>57</v>
      </c>
      <c r="C213">
        <v>578</v>
      </c>
    </row>
    <row r="214" spans="1:3">
      <c r="A214" s="13">
        <v>43143</v>
      </c>
      <c r="B214">
        <v>58</v>
      </c>
      <c r="C214">
        <v>584</v>
      </c>
    </row>
    <row r="215" spans="1:3">
      <c r="A215" s="13">
        <v>43150</v>
      </c>
      <c r="B215">
        <v>59</v>
      </c>
      <c r="C215">
        <v>587</v>
      </c>
    </row>
    <row r="216" spans="1:3">
      <c r="A216" s="13">
        <v>43157</v>
      </c>
      <c r="B216">
        <v>60</v>
      </c>
      <c r="C216">
        <v>592</v>
      </c>
    </row>
    <row r="217" spans="1:3">
      <c r="A217" s="13">
        <v>43164</v>
      </c>
      <c r="B217">
        <v>61</v>
      </c>
      <c r="C217">
        <v>595</v>
      </c>
    </row>
    <row r="218" spans="1:3">
      <c r="A218" s="13">
        <v>43171</v>
      </c>
      <c r="B218">
        <v>62</v>
      </c>
      <c r="C218">
        <v>601</v>
      </c>
    </row>
    <row r="219" spans="1:3">
      <c r="A219" s="13">
        <v>43178</v>
      </c>
      <c r="B219">
        <v>63</v>
      </c>
      <c r="C219">
        <v>610</v>
      </c>
    </row>
    <row r="220" spans="1:3">
      <c r="A220" s="13">
        <v>43185</v>
      </c>
      <c r="B220">
        <v>64</v>
      </c>
      <c r="C220">
        <v>612</v>
      </c>
    </row>
    <row r="221" spans="1:3">
      <c r="A221" s="13">
        <v>43192</v>
      </c>
      <c r="B221">
        <v>65</v>
      </c>
      <c r="C221">
        <v>620</v>
      </c>
    </row>
    <row r="222" spans="1:3">
      <c r="A222" s="13">
        <v>43199</v>
      </c>
      <c r="B222">
        <v>66</v>
      </c>
      <c r="C222">
        <v>625</v>
      </c>
    </row>
    <row r="223" spans="1:3">
      <c r="A223" s="13">
        <v>43206</v>
      </c>
      <c r="B223">
        <v>67</v>
      </c>
      <c r="C223">
        <v>627</v>
      </c>
    </row>
    <row r="224" spans="1:3">
      <c r="A224" s="13">
        <v>43213</v>
      </c>
      <c r="B224">
        <v>68</v>
      </c>
      <c r="C224">
        <v>632</v>
      </c>
    </row>
    <row r="225" spans="1:3">
      <c r="A225" s="13">
        <v>43220</v>
      </c>
      <c r="B225">
        <v>69</v>
      </c>
      <c r="C225">
        <v>634</v>
      </c>
    </row>
    <row r="226" spans="1:3">
      <c r="A226" s="13">
        <v>43227</v>
      </c>
      <c r="B226">
        <v>70</v>
      </c>
      <c r="C226">
        <v>638</v>
      </c>
    </row>
    <row r="227" spans="1:3">
      <c r="A227" s="13">
        <v>43234</v>
      </c>
      <c r="B227">
        <v>71</v>
      </c>
      <c r="C227">
        <v>644</v>
      </c>
    </row>
    <row r="228" spans="1:3">
      <c r="A228" s="13">
        <v>43241</v>
      </c>
      <c r="B228">
        <v>72</v>
      </c>
      <c r="C228">
        <v>652</v>
      </c>
    </row>
    <row r="229" spans="1:3">
      <c r="A229" s="13">
        <v>43248</v>
      </c>
      <c r="B229">
        <v>73</v>
      </c>
      <c r="C229">
        <v>655</v>
      </c>
    </row>
    <row r="230" spans="1:3">
      <c r="A230" s="13">
        <v>43255</v>
      </c>
      <c r="B230">
        <v>74</v>
      </c>
      <c r="C230">
        <v>660</v>
      </c>
    </row>
    <row r="231" spans="1:3">
      <c r="A231" s="13">
        <v>43262</v>
      </c>
      <c r="B231">
        <v>75</v>
      </c>
      <c r="C231">
        <v>663</v>
      </c>
    </row>
    <row r="232" spans="1:3">
      <c r="A232" s="13">
        <v>43269</v>
      </c>
      <c r="B232">
        <v>76</v>
      </c>
      <c r="C232">
        <v>674</v>
      </c>
    </row>
    <row r="233" spans="1:3">
      <c r="A233" s="13">
        <v>43276</v>
      </c>
      <c r="B233">
        <v>77</v>
      </c>
      <c r="C233">
        <v>677</v>
      </c>
    </row>
    <row r="234" spans="1:3">
      <c r="A234" s="13">
        <v>43283</v>
      </c>
      <c r="B234">
        <v>78</v>
      </c>
      <c r="C234">
        <v>679</v>
      </c>
    </row>
    <row r="235" spans="1:3">
      <c r="A235" s="13">
        <v>43290</v>
      </c>
      <c r="B235">
        <v>79</v>
      </c>
      <c r="C235">
        <v>683</v>
      </c>
    </row>
    <row r="236" spans="1:3">
      <c r="A236" s="13">
        <v>43297</v>
      </c>
      <c r="B236">
        <v>80</v>
      </c>
      <c r="C236">
        <v>689</v>
      </c>
    </row>
    <row r="237" spans="1:3">
      <c r="A237" s="13">
        <v>43304</v>
      </c>
      <c r="B237">
        <v>81</v>
      </c>
      <c r="C237">
        <v>696</v>
      </c>
    </row>
    <row r="238" spans="1:3">
      <c r="A238" s="13">
        <v>43311</v>
      </c>
      <c r="B238">
        <v>82</v>
      </c>
      <c r="C238">
        <v>697</v>
      </c>
    </row>
    <row r="239" spans="1:3">
      <c r="A239" s="13">
        <v>43318</v>
      </c>
      <c r="B239">
        <v>83</v>
      </c>
      <c r="C239">
        <v>700</v>
      </c>
    </row>
    <row r="240" spans="1:3">
      <c r="A240" s="13">
        <v>43325</v>
      </c>
      <c r="B240">
        <v>84</v>
      </c>
      <c r="C240">
        <v>702</v>
      </c>
    </row>
    <row r="241" spans="1:7">
      <c r="A241" s="13">
        <v>43332</v>
      </c>
      <c r="B241">
        <v>85</v>
      </c>
      <c r="C241">
        <v>709</v>
      </c>
    </row>
    <row r="242" spans="1:7">
      <c r="A242" s="13">
        <v>43339</v>
      </c>
      <c r="B242">
        <v>86</v>
      </c>
      <c r="C242">
        <v>712</v>
      </c>
    </row>
    <row r="243" spans="1:7">
      <c r="A243" s="13">
        <v>43346</v>
      </c>
      <c r="B243">
        <v>87</v>
      </c>
      <c r="C243">
        <v>718</v>
      </c>
    </row>
    <row r="244" spans="1:7">
      <c r="A244" s="13">
        <v>43353</v>
      </c>
      <c r="B244">
        <v>88</v>
      </c>
      <c r="C244">
        <v>726</v>
      </c>
    </row>
    <row r="245" spans="1:7">
      <c r="A245" s="13">
        <v>43360</v>
      </c>
      <c r="B245">
        <v>89</v>
      </c>
      <c r="C245">
        <v>734</v>
      </c>
    </row>
    <row r="246" spans="1:7">
      <c r="A246" s="13">
        <v>43367</v>
      </c>
      <c r="B246">
        <v>90</v>
      </c>
      <c r="C246">
        <v>741</v>
      </c>
    </row>
    <row r="247" spans="1:7">
      <c r="A247" s="13">
        <v>43374</v>
      </c>
      <c r="B247">
        <v>91</v>
      </c>
      <c r="C247">
        <v>754</v>
      </c>
    </row>
    <row r="248" spans="1:7">
      <c r="A248" s="13">
        <v>43381</v>
      </c>
      <c r="B248">
        <v>92</v>
      </c>
      <c r="C248">
        <v>755</v>
      </c>
    </row>
    <row r="249" spans="1:7">
      <c r="A249" s="13">
        <v>43388</v>
      </c>
      <c r="B249">
        <v>93</v>
      </c>
      <c r="C249">
        <v>758</v>
      </c>
    </row>
    <row r="250" spans="1:7">
      <c r="A250" s="13">
        <v>43395</v>
      </c>
      <c r="B250">
        <v>94</v>
      </c>
      <c r="C250">
        <v>764</v>
      </c>
    </row>
    <row r="251" spans="1:7">
      <c r="A251" s="13">
        <v>43402</v>
      </c>
      <c r="B251">
        <v>95</v>
      </c>
      <c r="C251">
        <v>771</v>
      </c>
    </row>
    <row r="252" spans="1:7">
      <c r="A252" s="13">
        <v>43409</v>
      </c>
      <c r="B252">
        <v>96</v>
      </c>
      <c r="C252">
        <v>775</v>
      </c>
    </row>
    <row r="253" spans="1:7">
      <c r="A253" s="13">
        <v>43416</v>
      </c>
      <c r="B253">
        <v>97</v>
      </c>
      <c r="C253">
        <v>786</v>
      </c>
    </row>
    <row r="254" spans="1:7">
      <c r="A254" s="13">
        <v>43430</v>
      </c>
      <c r="B254">
        <v>98</v>
      </c>
      <c r="C254">
        <v>791</v>
      </c>
    </row>
    <row r="255" spans="1:7">
      <c r="A255" s="13"/>
    </row>
    <row r="256" spans="1:7">
      <c r="B256" s="10" t="s">
        <v>60</v>
      </c>
      <c r="C256" s="10"/>
      <c r="D256" s="10"/>
      <c r="E256" s="10"/>
      <c r="F256" s="10"/>
      <c r="G256" s="10"/>
    </row>
    <row r="257" spans="2:4">
      <c r="B257" s="35">
        <f>1/1</f>
        <v>1</v>
      </c>
      <c r="C257" t="s">
        <v>52</v>
      </c>
    </row>
    <row r="258" spans="2:4">
      <c r="B258" s="35" t="s">
        <v>6</v>
      </c>
      <c r="C258" t="s">
        <v>53</v>
      </c>
      <c r="D258" t="s">
        <v>215</v>
      </c>
    </row>
    <row r="259" spans="2:4">
      <c r="B259" s="35">
        <v>0</v>
      </c>
      <c r="C259" t="s">
        <v>54</v>
      </c>
    </row>
    <row r="260" spans="2:4">
      <c r="B260" s="35">
        <v>0</v>
      </c>
      <c r="C260" t="s">
        <v>56</v>
      </c>
    </row>
    <row r="261" spans="2:4">
      <c r="B261" s="11">
        <f>2/8</f>
        <v>0.25</v>
      </c>
      <c r="C261" t="s">
        <v>184</v>
      </c>
    </row>
    <row r="262" spans="2:4">
      <c r="B262" s="35">
        <v>0</v>
      </c>
      <c r="C262" t="s">
        <v>214</v>
      </c>
    </row>
    <row r="264" spans="2:4">
      <c r="B264" s="10" t="s">
        <v>102</v>
      </c>
    </row>
    <row r="265" spans="2:4">
      <c r="B265" s="35">
        <f>1/5</f>
        <v>0.2</v>
      </c>
      <c r="C265" t="s">
        <v>52</v>
      </c>
    </row>
    <row r="266" spans="2:4">
      <c r="B266" s="35" t="s">
        <v>6</v>
      </c>
      <c r="C266" t="s">
        <v>53</v>
      </c>
      <c r="D266" t="s">
        <v>215</v>
      </c>
    </row>
    <row r="267" spans="2:4">
      <c r="B267" s="35">
        <v>0</v>
      </c>
      <c r="C267" t="s">
        <v>54</v>
      </c>
    </row>
    <row r="268" spans="2:4">
      <c r="B268" s="35">
        <v>0</v>
      </c>
      <c r="C268" t="s">
        <v>56</v>
      </c>
    </row>
    <row r="269" spans="2:4">
      <c r="B269" s="11">
        <f>2/5</f>
        <v>0.4</v>
      </c>
      <c r="C269" t="s">
        <v>184</v>
      </c>
    </row>
    <row r="270" spans="2:4">
      <c r="B270" s="35">
        <v>0</v>
      </c>
      <c r="C270" t="s">
        <v>214</v>
      </c>
    </row>
    <row r="271" spans="2:4">
      <c r="B271" s="11">
        <f>2/5</f>
        <v>0.4</v>
      </c>
      <c r="C271" t="s">
        <v>67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7024-7830-4D2F-8D05-649B0013F25D}">
  <dimension ref="A1:I275"/>
  <sheetViews>
    <sheetView workbookViewId="0"/>
  </sheetViews>
  <sheetFormatPr defaultRowHeight="15"/>
  <cols>
    <col min="1" max="1" width="28.7109375" customWidth="1"/>
    <col min="2" max="2" width="26.7109375" customWidth="1"/>
    <col min="3" max="3" width="9.7109375" customWidth="1"/>
    <col min="4" max="4" width="28.85546875" customWidth="1"/>
    <col min="5" max="5" width="9.7109375" customWidth="1"/>
    <col min="6" max="6" width="30.7109375" customWidth="1"/>
    <col min="7" max="7" width="9.5703125" customWidth="1"/>
    <col min="8" max="8" width="31.7109375" customWidth="1"/>
    <col min="9" max="9" width="9.71093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759</v>
      </c>
      <c r="C2" s="1">
        <v>14</v>
      </c>
      <c r="D2" s="1">
        <v>61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745</v>
      </c>
      <c r="C5" s="1">
        <f t="shared" si="0"/>
        <v>14</v>
      </c>
      <c r="D5" s="1">
        <f t="shared" si="0"/>
        <v>60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493</v>
      </c>
      <c r="C9" s="1">
        <v>1</v>
      </c>
      <c r="D9" s="1">
        <v>361</v>
      </c>
      <c r="E9" s="2">
        <v>1</v>
      </c>
      <c r="F9" s="1">
        <v>300</v>
      </c>
      <c r="G9" s="2">
        <v>0</v>
      </c>
      <c r="H9" s="1">
        <v>87</v>
      </c>
      <c r="I9" s="1">
        <v>3</v>
      </c>
    </row>
    <row r="10" spans="1:9">
      <c r="A10" s="1" t="s">
        <v>31</v>
      </c>
      <c r="B10" s="1">
        <v>36</v>
      </c>
      <c r="C10" s="1">
        <v>2</v>
      </c>
      <c r="D10" s="1">
        <v>168</v>
      </c>
      <c r="E10" s="2">
        <v>2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529</v>
      </c>
      <c r="C11" s="1">
        <f t="shared" si="1"/>
        <v>3</v>
      </c>
      <c r="D11" s="1">
        <f t="shared" si="1"/>
        <v>529</v>
      </c>
      <c r="E11" s="2">
        <f t="shared" si="1"/>
        <v>3</v>
      </c>
      <c r="F11" s="1">
        <f t="shared" si="1"/>
        <v>309</v>
      </c>
      <c r="G11" s="2">
        <f t="shared" si="1"/>
        <v>0</v>
      </c>
      <c r="H11" s="1">
        <f t="shared" si="1"/>
        <v>87</v>
      </c>
      <c r="I11" s="1">
        <f t="shared" si="1"/>
        <v>3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0</v>
      </c>
      <c r="D15" s="5">
        <v>80</v>
      </c>
      <c r="E15" s="3">
        <v>0</v>
      </c>
      <c r="F15" s="1">
        <v>146</v>
      </c>
      <c r="G15" s="2">
        <v>5</v>
      </c>
      <c r="H15" s="16" t="s">
        <v>86</v>
      </c>
      <c r="I15" s="16">
        <v>493</v>
      </c>
    </row>
    <row r="16" spans="1:9">
      <c r="A16" s="1" t="s">
        <v>89</v>
      </c>
      <c r="B16" s="1">
        <v>187</v>
      </c>
      <c r="C16" s="1"/>
      <c r="D16" s="1">
        <v>75</v>
      </c>
      <c r="E16" s="2"/>
      <c r="F16" s="1">
        <v>146</v>
      </c>
      <c r="G16" s="2"/>
      <c r="H16" s="25" t="s">
        <v>87</v>
      </c>
      <c r="I16" s="25">
        <v>361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336</v>
      </c>
    </row>
    <row r="19" spans="1:9" ht="67.5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146</v>
      </c>
    </row>
    <row r="20" spans="1:9" ht="67.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310</v>
      </c>
    </row>
    <row r="21" spans="1:9" ht="91.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73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262</v>
      </c>
    </row>
    <row r="23" spans="1:9">
      <c r="H23" s="16" t="s">
        <v>91</v>
      </c>
      <c r="I23" s="16">
        <v>176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18</v>
      </c>
    </row>
    <row r="28" spans="1:9">
      <c r="A28" s="1" t="s">
        <v>5</v>
      </c>
      <c r="B28" s="1">
        <v>55</v>
      </c>
      <c r="C28" s="1">
        <v>2</v>
      </c>
      <c r="D28" s="1">
        <v>48</v>
      </c>
      <c r="E28" s="1">
        <v>2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2</v>
      </c>
      <c r="D29" s="1">
        <v>7</v>
      </c>
      <c r="E29" s="1">
        <v>3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77</v>
      </c>
      <c r="C30" s="1">
        <v>0</v>
      </c>
      <c r="D30" s="1">
        <f>D28+D29</f>
        <v>55</v>
      </c>
      <c r="E30" s="1">
        <v>0</v>
      </c>
    </row>
    <row r="31" spans="1:9">
      <c r="H31" t="s">
        <v>216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217</v>
      </c>
      <c r="I33" s="16">
        <v>49.91</v>
      </c>
    </row>
    <row r="34" spans="1:9">
      <c r="A34" s="1" t="s">
        <v>5</v>
      </c>
      <c r="B34" s="1">
        <v>121</v>
      </c>
      <c r="C34" s="1">
        <v>1</v>
      </c>
      <c r="D34" s="1">
        <v>86</v>
      </c>
      <c r="E34" s="1">
        <v>1</v>
      </c>
      <c r="H34" s="16" t="s">
        <v>116</v>
      </c>
      <c r="I34" s="16">
        <v>13.12</v>
      </c>
    </row>
    <row r="35" spans="1:9">
      <c r="A35" s="1" t="s">
        <v>7</v>
      </c>
      <c r="B35" s="1">
        <v>58</v>
      </c>
      <c r="C35" s="1">
        <v>2</v>
      </c>
      <c r="D35" s="1">
        <v>18</v>
      </c>
      <c r="E35" s="1">
        <v>0</v>
      </c>
      <c r="H35" s="25" t="s">
        <v>218</v>
      </c>
      <c r="I35" s="25"/>
    </row>
    <row r="36" spans="1:9">
      <c r="A36" s="1" t="s">
        <v>8</v>
      </c>
      <c r="B36" s="1">
        <f>B34+B35</f>
        <v>179</v>
      </c>
      <c r="C36" s="1">
        <f>C34+C35</f>
        <v>3</v>
      </c>
      <c r="D36" s="1">
        <f>D34+D35</f>
        <v>104</v>
      </c>
      <c r="E36" s="1">
        <f>E34+E35</f>
        <v>1</v>
      </c>
      <c r="H36" s="25" t="s">
        <v>118</v>
      </c>
      <c r="I36" s="25">
        <v>412</v>
      </c>
    </row>
    <row r="37" spans="1:9">
      <c r="H37" s="25" t="s">
        <v>119</v>
      </c>
      <c r="I37" s="25">
        <v>111</v>
      </c>
    </row>
    <row r="38" spans="1:9">
      <c r="H38" s="16" t="s">
        <v>219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29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4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477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1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220</v>
      </c>
      <c r="I44" s="25"/>
    </row>
    <row r="45" spans="1:9">
      <c r="B45" s="1" t="s">
        <v>20</v>
      </c>
      <c r="C45" s="1">
        <v>427</v>
      </c>
      <c r="D45" s="1">
        <v>13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499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212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470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15</v>
      </c>
    </row>
    <row r="51" spans="1:9">
      <c r="B51" s="1" t="s">
        <v>113</v>
      </c>
      <c r="C51" s="1">
        <v>2</v>
      </c>
      <c r="D51" s="1">
        <v>0</v>
      </c>
      <c r="H51" s="25" t="s">
        <v>222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10</v>
      </c>
    </row>
    <row r="53" spans="1:9">
      <c r="B53" s="1" t="s">
        <v>8</v>
      </c>
      <c r="C53" s="1">
        <v>661</v>
      </c>
      <c r="D53" s="1">
        <f>D41+D42+D43+D44+D45+D46+D47+D48+D49+D50+D51+D52</f>
        <v>14</v>
      </c>
      <c r="H53" s="25" t="s">
        <v>135</v>
      </c>
      <c r="I53" s="25">
        <v>5</v>
      </c>
    </row>
    <row r="54" spans="1:9">
      <c r="H54" s="25" t="s">
        <v>136</v>
      </c>
      <c r="I54" s="25">
        <v>71</v>
      </c>
    </row>
    <row r="55" spans="1:9">
      <c r="H55" s="25" t="s">
        <v>137</v>
      </c>
      <c r="I55" s="25">
        <v>213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52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/>
    </row>
    <row r="157" spans="1:4">
      <c r="A157" s="9" t="s">
        <v>70</v>
      </c>
      <c r="B157" s="9" t="s">
        <v>32</v>
      </c>
      <c r="C157" s="9" t="s">
        <v>33</v>
      </c>
    </row>
    <row r="158" spans="1:4">
      <c r="A158" s="13">
        <v>42737</v>
      </c>
      <c r="B158">
        <v>1</v>
      </c>
      <c r="C158">
        <v>1</v>
      </c>
    </row>
    <row r="159" spans="1:4">
      <c r="A159" s="13">
        <v>42744</v>
      </c>
      <c r="B159">
        <v>2</v>
      </c>
      <c r="C159">
        <v>10</v>
      </c>
    </row>
    <row r="160" spans="1:4">
      <c r="A160" s="13">
        <v>42751</v>
      </c>
      <c r="B160">
        <v>3</v>
      </c>
      <c r="C160">
        <v>20</v>
      </c>
    </row>
    <row r="161" spans="1:3">
      <c r="A161" s="13">
        <v>42758</v>
      </c>
      <c r="B161">
        <v>4</v>
      </c>
      <c r="C161">
        <v>31</v>
      </c>
    </row>
    <row r="162" spans="1:3">
      <c r="A162" s="13">
        <v>42765</v>
      </c>
      <c r="B162">
        <v>5</v>
      </c>
      <c r="C162">
        <v>43</v>
      </c>
    </row>
    <row r="163" spans="1:3">
      <c r="A163" s="13">
        <v>42772</v>
      </c>
      <c r="B163">
        <v>6</v>
      </c>
      <c r="C163">
        <v>56</v>
      </c>
    </row>
    <row r="164" spans="1:3">
      <c r="A164" s="13">
        <v>42779</v>
      </c>
      <c r="B164">
        <v>7</v>
      </c>
      <c r="C164">
        <v>63</v>
      </c>
    </row>
    <row r="165" spans="1:3">
      <c r="A165" s="13">
        <v>42786</v>
      </c>
      <c r="B165">
        <v>8</v>
      </c>
      <c r="C165">
        <v>70</v>
      </c>
    </row>
    <row r="166" spans="1:3">
      <c r="A166" s="13">
        <v>42793</v>
      </c>
      <c r="B166">
        <v>9</v>
      </c>
      <c r="C166">
        <v>84</v>
      </c>
    </row>
    <row r="167" spans="1:3">
      <c r="A167" s="13">
        <v>42800</v>
      </c>
      <c r="B167">
        <v>10</v>
      </c>
      <c r="C167">
        <v>100</v>
      </c>
    </row>
    <row r="168" spans="1:3">
      <c r="A168" s="13">
        <v>42807</v>
      </c>
      <c r="B168">
        <v>11</v>
      </c>
      <c r="C168">
        <v>114</v>
      </c>
    </row>
    <row r="169" spans="1:3">
      <c r="A169" s="13">
        <v>42814</v>
      </c>
      <c r="B169">
        <v>12</v>
      </c>
      <c r="C169">
        <v>131</v>
      </c>
    </row>
    <row r="170" spans="1:3">
      <c r="A170" s="13">
        <v>42821</v>
      </c>
      <c r="B170">
        <v>13</v>
      </c>
      <c r="C170">
        <v>145</v>
      </c>
    </row>
    <row r="171" spans="1:3">
      <c r="A171" s="13">
        <v>42828</v>
      </c>
      <c r="B171">
        <v>14</v>
      </c>
      <c r="C171">
        <v>154</v>
      </c>
    </row>
    <row r="172" spans="1:3">
      <c r="A172" s="13">
        <v>42835</v>
      </c>
      <c r="B172">
        <v>15</v>
      </c>
      <c r="C172">
        <v>166</v>
      </c>
    </row>
    <row r="173" spans="1:3">
      <c r="A173" s="13">
        <v>42842</v>
      </c>
      <c r="B173">
        <v>16</v>
      </c>
      <c r="C173">
        <v>185</v>
      </c>
    </row>
    <row r="174" spans="1:3">
      <c r="A174" s="13">
        <v>42849</v>
      </c>
      <c r="B174">
        <v>17</v>
      </c>
      <c r="C174">
        <v>189</v>
      </c>
    </row>
    <row r="175" spans="1:3">
      <c r="A175" s="13">
        <v>42856</v>
      </c>
      <c r="B175">
        <v>18</v>
      </c>
      <c r="C175">
        <v>199</v>
      </c>
    </row>
    <row r="176" spans="1:3">
      <c r="A176" s="13">
        <v>42863</v>
      </c>
      <c r="B176">
        <v>19</v>
      </c>
      <c r="C176">
        <v>217</v>
      </c>
    </row>
    <row r="177" spans="1:3">
      <c r="A177" s="13">
        <v>42870</v>
      </c>
      <c r="B177">
        <v>20</v>
      </c>
      <c r="C177">
        <v>233</v>
      </c>
    </row>
    <row r="178" spans="1:3">
      <c r="A178" s="13">
        <v>42877</v>
      </c>
      <c r="B178">
        <v>21</v>
      </c>
      <c r="C178">
        <v>239</v>
      </c>
    </row>
    <row r="179" spans="1:3">
      <c r="A179" s="13">
        <v>42884</v>
      </c>
      <c r="B179">
        <v>22</v>
      </c>
      <c r="C179">
        <v>244</v>
      </c>
    </row>
    <row r="180" spans="1:3">
      <c r="A180" s="13">
        <v>42891</v>
      </c>
      <c r="B180">
        <v>23</v>
      </c>
      <c r="C180">
        <v>260</v>
      </c>
    </row>
    <row r="181" spans="1:3">
      <c r="A181" s="13">
        <v>42898</v>
      </c>
      <c r="B181">
        <v>24</v>
      </c>
      <c r="C181">
        <v>276</v>
      </c>
    </row>
    <row r="182" spans="1:3">
      <c r="A182" s="13">
        <v>42905</v>
      </c>
      <c r="B182">
        <v>25</v>
      </c>
      <c r="C182">
        <v>286</v>
      </c>
    </row>
    <row r="183" spans="1:3">
      <c r="A183" s="13">
        <v>42912</v>
      </c>
      <c r="B183">
        <v>26</v>
      </c>
      <c r="C183">
        <v>299</v>
      </c>
    </row>
    <row r="184" spans="1:3">
      <c r="A184" s="13">
        <v>42919</v>
      </c>
      <c r="B184">
        <v>27</v>
      </c>
      <c r="C184">
        <v>303</v>
      </c>
    </row>
    <row r="185" spans="1:3">
      <c r="A185" s="13">
        <v>42926</v>
      </c>
      <c r="B185">
        <v>28</v>
      </c>
      <c r="C185">
        <v>316</v>
      </c>
    </row>
    <row r="186" spans="1:3">
      <c r="A186" s="13">
        <v>42933</v>
      </c>
      <c r="B186">
        <v>29</v>
      </c>
      <c r="C186">
        <v>322</v>
      </c>
    </row>
    <row r="187" spans="1:3">
      <c r="A187" s="13">
        <v>42940</v>
      </c>
      <c r="B187">
        <v>30</v>
      </c>
      <c r="C187">
        <v>330</v>
      </c>
    </row>
    <row r="188" spans="1:3">
      <c r="A188" s="13">
        <v>42947</v>
      </c>
      <c r="B188">
        <v>31</v>
      </c>
      <c r="C188">
        <v>335</v>
      </c>
    </row>
    <row r="189" spans="1:3">
      <c r="A189" s="13">
        <v>42954</v>
      </c>
      <c r="B189">
        <v>32</v>
      </c>
      <c r="C189">
        <v>348</v>
      </c>
    </row>
    <row r="190" spans="1:3">
      <c r="A190" s="13">
        <v>42961</v>
      </c>
      <c r="B190">
        <v>33</v>
      </c>
      <c r="C190">
        <v>367</v>
      </c>
    </row>
    <row r="191" spans="1:3">
      <c r="A191" s="13">
        <v>42968</v>
      </c>
      <c r="B191">
        <v>34</v>
      </c>
      <c r="C191">
        <v>392</v>
      </c>
    </row>
    <row r="192" spans="1:3">
      <c r="A192" s="13">
        <v>42975</v>
      </c>
      <c r="B192">
        <v>35</v>
      </c>
      <c r="C192">
        <v>402</v>
      </c>
    </row>
    <row r="193" spans="1:3">
      <c r="A193" s="13">
        <v>42982</v>
      </c>
      <c r="B193">
        <v>36</v>
      </c>
      <c r="C193">
        <v>410</v>
      </c>
    </row>
    <row r="194" spans="1:3">
      <c r="A194" s="13">
        <v>42989</v>
      </c>
      <c r="B194">
        <v>37</v>
      </c>
      <c r="C194">
        <v>415</v>
      </c>
    </row>
    <row r="195" spans="1:3">
      <c r="A195" s="13">
        <v>42996</v>
      </c>
      <c r="B195">
        <v>38</v>
      </c>
      <c r="C195">
        <v>438</v>
      </c>
    </row>
    <row r="196" spans="1:3">
      <c r="A196" s="13">
        <v>43003</v>
      </c>
      <c r="B196">
        <v>39</v>
      </c>
      <c r="C196">
        <v>460</v>
      </c>
    </row>
    <row r="197" spans="1:3">
      <c r="A197" s="13">
        <v>43010</v>
      </c>
      <c r="B197">
        <v>40</v>
      </c>
      <c r="C197">
        <v>478</v>
      </c>
    </row>
    <row r="198" spans="1:3">
      <c r="A198" s="13">
        <v>43017</v>
      </c>
      <c r="B198">
        <v>41</v>
      </c>
      <c r="C198">
        <v>486</v>
      </c>
    </row>
    <row r="199" spans="1:3">
      <c r="A199" s="13">
        <v>43024</v>
      </c>
      <c r="B199">
        <v>42</v>
      </c>
      <c r="C199">
        <v>497</v>
      </c>
    </row>
    <row r="200" spans="1:3">
      <c r="A200" s="13">
        <v>43031</v>
      </c>
      <c r="B200">
        <v>43</v>
      </c>
      <c r="C200">
        <v>501</v>
      </c>
    </row>
    <row r="201" spans="1:3">
      <c r="A201" s="13">
        <v>43038</v>
      </c>
      <c r="B201">
        <v>44</v>
      </c>
      <c r="C201">
        <v>506</v>
      </c>
    </row>
    <row r="202" spans="1:3">
      <c r="A202" s="13">
        <v>43045</v>
      </c>
      <c r="B202">
        <v>45</v>
      </c>
      <c r="C202">
        <v>514</v>
      </c>
    </row>
    <row r="203" spans="1:3">
      <c r="A203" s="13">
        <v>43052</v>
      </c>
      <c r="B203">
        <v>46</v>
      </c>
      <c r="C203">
        <v>521</v>
      </c>
    </row>
    <row r="204" spans="1:3">
      <c r="A204" s="13">
        <v>43059</v>
      </c>
      <c r="B204">
        <v>47</v>
      </c>
      <c r="C204">
        <v>531</v>
      </c>
    </row>
    <row r="205" spans="1:3">
      <c r="A205" s="13">
        <v>43066</v>
      </c>
      <c r="B205">
        <v>48</v>
      </c>
      <c r="C205">
        <v>534</v>
      </c>
    </row>
    <row r="206" spans="1:3">
      <c r="A206" s="13">
        <v>43073</v>
      </c>
      <c r="B206">
        <v>49</v>
      </c>
      <c r="C206">
        <v>541</v>
      </c>
    </row>
    <row r="207" spans="1:3">
      <c r="A207" s="13">
        <v>43080</v>
      </c>
      <c r="B207">
        <v>50</v>
      </c>
      <c r="C207">
        <v>546</v>
      </c>
    </row>
    <row r="208" spans="1:3">
      <c r="A208" s="13">
        <v>43087</v>
      </c>
      <c r="B208">
        <v>51</v>
      </c>
      <c r="C208">
        <v>549</v>
      </c>
    </row>
    <row r="209" spans="1:3">
      <c r="A209" s="13">
        <v>43101</v>
      </c>
      <c r="B209">
        <v>52</v>
      </c>
      <c r="C209">
        <v>553</v>
      </c>
    </row>
    <row r="210" spans="1:3">
      <c r="A210" s="13">
        <v>43108</v>
      </c>
      <c r="B210">
        <v>53</v>
      </c>
      <c r="C210">
        <v>566</v>
      </c>
    </row>
    <row r="211" spans="1:3">
      <c r="A211" s="13">
        <v>43115</v>
      </c>
      <c r="B211">
        <v>54</v>
      </c>
      <c r="C211">
        <v>568</v>
      </c>
    </row>
    <row r="212" spans="1:3">
      <c r="A212" s="13">
        <v>43122</v>
      </c>
      <c r="B212">
        <v>55</v>
      </c>
      <c r="C212">
        <v>575</v>
      </c>
    </row>
    <row r="213" spans="1:3">
      <c r="A213" s="13">
        <v>43129</v>
      </c>
      <c r="B213">
        <v>56</v>
      </c>
      <c r="C213">
        <v>574</v>
      </c>
    </row>
    <row r="214" spans="1:3">
      <c r="A214" s="13">
        <v>43136</v>
      </c>
      <c r="B214">
        <v>57</v>
      </c>
      <c r="C214">
        <v>578</v>
      </c>
    </row>
    <row r="215" spans="1:3">
      <c r="A215" s="13">
        <v>43143</v>
      </c>
      <c r="B215">
        <v>58</v>
      </c>
      <c r="C215">
        <v>584</v>
      </c>
    </row>
    <row r="216" spans="1:3">
      <c r="A216" s="13">
        <v>43150</v>
      </c>
      <c r="B216">
        <v>59</v>
      </c>
      <c r="C216">
        <v>587</v>
      </c>
    </row>
    <row r="217" spans="1:3">
      <c r="A217" s="13">
        <v>43157</v>
      </c>
      <c r="B217">
        <v>60</v>
      </c>
      <c r="C217">
        <v>592</v>
      </c>
    </row>
    <row r="218" spans="1:3">
      <c r="A218" s="13">
        <v>43164</v>
      </c>
      <c r="B218">
        <v>61</v>
      </c>
      <c r="C218">
        <v>595</v>
      </c>
    </row>
    <row r="219" spans="1:3">
      <c r="A219" s="13">
        <v>43171</v>
      </c>
      <c r="B219">
        <v>62</v>
      </c>
      <c r="C219">
        <v>601</v>
      </c>
    </row>
    <row r="220" spans="1:3">
      <c r="A220" s="13">
        <v>43178</v>
      </c>
      <c r="B220">
        <v>63</v>
      </c>
      <c r="C220">
        <v>610</v>
      </c>
    </row>
    <row r="221" spans="1:3">
      <c r="A221" s="13">
        <v>43185</v>
      </c>
      <c r="B221">
        <v>64</v>
      </c>
      <c r="C221">
        <v>612</v>
      </c>
    </row>
    <row r="222" spans="1:3">
      <c r="A222" s="13">
        <v>43192</v>
      </c>
      <c r="B222">
        <v>65</v>
      </c>
      <c r="C222">
        <v>620</v>
      </c>
    </row>
    <row r="223" spans="1:3">
      <c r="A223" s="13">
        <v>43199</v>
      </c>
      <c r="B223">
        <v>66</v>
      </c>
      <c r="C223">
        <v>625</v>
      </c>
    </row>
    <row r="224" spans="1:3">
      <c r="A224" s="13">
        <v>43206</v>
      </c>
      <c r="B224">
        <v>67</v>
      </c>
      <c r="C224">
        <v>627</v>
      </c>
    </row>
    <row r="225" spans="1:3">
      <c r="A225" s="13">
        <v>43213</v>
      </c>
      <c r="B225">
        <v>68</v>
      </c>
      <c r="C225">
        <v>632</v>
      </c>
    </row>
    <row r="226" spans="1:3">
      <c r="A226" s="13">
        <v>43220</v>
      </c>
      <c r="B226">
        <v>69</v>
      </c>
      <c r="C226">
        <v>634</v>
      </c>
    </row>
    <row r="227" spans="1:3">
      <c r="A227" s="13">
        <v>43227</v>
      </c>
      <c r="B227">
        <v>70</v>
      </c>
      <c r="C227">
        <v>638</v>
      </c>
    </row>
    <row r="228" spans="1:3">
      <c r="A228" s="13">
        <v>43234</v>
      </c>
      <c r="B228">
        <v>71</v>
      </c>
      <c r="C228">
        <v>644</v>
      </c>
    </row>
    <row r="229" spans="1:3">
      <c r="A229" s="13">
        <v>43241</v>
      </c>
      <c r="B229">
        <v>72</v>
      </c>
      <c r="C229">
        <v>652</v>
      </c>
    </row>
    <row r="230" spans="1:3">
      <c r="A230" s="13">
        <v>43248</v>
      </c>
      <c r="B230">
        <v>73</v>
      </c>
      <c r="C230">
        <v>655</v>
      </c>
    </row>
    <row r="231" spans="1:3">
      <c r="A231" s="13">
        <v>43255</v>
      </c>
      <c r="B231">
        <v>74</v>
      </c>
      <c r="C231">
        <v>660</v>
      </c>
    </row>
    <row r="232" spans="1:3">
      <c r="A232" s="13">
        <v>43262</v>
      </c>
      <c r="B232">
        <v>75</v>
      </c>
      <c r="C232">
        <v>663</v>
      </c>
    </row>
    <row r="233" spans="1:3">
      <c r="A233" s="13">
        <v>43269</v>
      </c>
      <c r="B233">
        <v>76</v>
      </c>
      <c r="C233">
        <v>674</v>
      </c>
    </row>
    <row r="234" spans="1:3">
      <c r="A234" s="13">
        <v>43276</v>
      </c>
      <c r="B234">
        <v>77</v>
      </c>
      <c r="C234">
        <v>677</v>
      </c>
    </row>
    <row r="235" spans="1:3">
      <c r="A235" s="13">
        <v>43283</v>
      </c>
      <c r="B235">
        <v>78</v>
      </c>
      <c r="C235">
        <v>679</v>
      </c>
    </row>
    <row r="236" spans="1:3">
      <c r="A236" s="13">
        <v>43290</v>
      </c>
      <c r="B236">
        <v>79</v>
      </c>
      <c r="C236">
        <v>683</v>
      </c>
    </row>
    <row r="237" spans="1:3">
      <c r="A237" s="13">
        <v>43297</v>
      </c>
      <c r="B237">
        <v>80</v>
      </c>
      <c r="C237">
        <v>689</v>
      </c>
    </row>
    <row r="238" spans="1:3">
      <c r="A238" s="13">
        <v>43304</v>
      </c>
      <c r="B238">
        <v>81</v>
      </c>
      <c r="C238">
        <v>696</v>
      </c>
    </row>
    <row r="239" spans="1:3">
      <c r="A239" s="13">
        <v>43311</v>
      </c>
      <c r="B239">
        <v>82</v>
      </c>
      <c r="C239">
        <v>697</v>
      </c>
    </row>
    <row r="240" spans="1:3">
      <c r="A240" s="13">
        <v>43318</v>
      </c>
      <c r="B240">
        <v>83</v>
      </c>
      <c r="C240">
        <v>700</v>
      </c>
    </row>
    <row r="241" spans="1:3">
      <c r="A241" s="13">
        <v>43325</v>
      </c>
      <c r="B241">
        <v>84</v>
      </c>
      <c r="C241">
        <v>702</v>
      </c>
    </row>
    <row r="242" spans="1:3">
      <c r="A242" s="13">
        <v>43332</v>
      </c>
      <c r="B242">
        <v>85</v>
      </c>
      <c r="C242">
        <v>709</v>
      </c>
    </row>
    <row r="243" spans="1:3">
      <c r="A243" s="13">
        <v>43339</v>
      </c>
      <c r="B243">
        <v>86</v>
      </c>
      <c r="C243">
        <v>712</v>
      </c>
    </row>
    <row r="244" spans="1:3">
      <c r="A244" s="13">
        <v>43346</v>
      </c>
      <c r="B244">
        <v>87</v>
      </c>
      <c r="C244">
        <v>718</v>
      </c>
    </row>
    <row r="245" spans="1:3">
      <c r="A245" s="13">
        <v>43353</v>
      </c>
      <c r="B245">
        <v>88</v>
      </c>
      <c r="C245">
        <v>726</v>
      </c>
    </row>
    <row r="246" spans="1:3">
      <c r="A246" s="13">
        <v>43360</v>
      </c>
      <c r="B246">
        <v>89</v>
      </c>
      <c r="C246">
        <v>734</v>
      </c>
    </row>
    <row r="247" spans="1:3">
      <c r="A247" s="13">
        <v>43367</v>
      </c>
      <c r="B247">
        <v>90</v>
      </c>
      <c r="C247">
        <v>741</v>
      </c>
    </row>
    <row r="248" spans="1:3">
      <c r="A248" s="13">
        <v>43374</v>
      </c>
      <c r="B248">
        <v>91</v>
      </c>
      <c r="C248">
        <v>754</v>
      </c>
    </row>
    <row r="249" spans="1:3">
      <c r="A249" s="13">
        <v>43381</v>
      </c>
      <c r="B249">
        <v>92</v>
      </c>
      <c r="C249">
        <v>755</v>
      </c>
    </row>
    <row r="250" spans="1:3">
      <c r="A250" s="13">
        <v>43388</v>
      </c>
      <c r="B250">
        <v>93</v>
      </c>
      <c r="C250">
        <v>758</v>
      </c>
    </row>
    <row r="251" spans="1:3">
      <c r="A251" s="13">
        <v>43395</v>
      </c>
      <c r="B251">
        <v>94</v>
      </c>
      <c r="C251">
        <v>764</v>
      </c>
    </row>
    <row r="252" spans="1:3">
      <c r="A252" s="13">
        <v>43402</v>
      </c>
      <c r="B252">
        <v>95</v>
      </c>
      <c r="C252">
        <v>771</v>
      </c>
    </row>
    <row r="253" spans="1:3">
      <c r="A253" s="13">
        <v>43409</v>
      </c>
      <c r="B253">
        <v>96</v>
      </c>
      <c r="C253">
        <v>775</v>
      </c>
    </row>
    <row r="254" spans="1:3">
      <c r="A254" s="13">
        <v>43416</v>
      </c>
      <c r="B254">
        <v>97</v>
      </c>
      <c r="C254">
        <v>786</v>
      </c>
    </row>
    <row r="255" spans="1:3">
      <c r="A255" s="13">
        <v>43430</v>
      </c>
      <c r="B255">
        <v>98</v>
      </c>
      <c r="C255">
        <v>791</v>
      </c>
    </row>
    <row r="256" spans="1:3">
      <c r="A256" s="13">
        <v>43437</v>
      </c>
      <c r="B256">
        <v>99</v>
      </c>
      <c r="C256">
        <v>805</v>
      </c>
    </row>
    <row r="257" spans="1:7">
      <c r="A257" s="13"/>
    </row>
    <row r="258" spans="1:7">
      <c r="B258" s="10" t="s">
        <v>60</v>
      </c>
      <c r="C258" s="10"/>
      <c r="D258" s="10"/>
      <c r="E258" s="10"/>
      <c r="F258" s="10"/>
      <c r="G258" s="10"/>
    </row>
    <row r="259" spans="1:7">
      <c r="B259" s="35">
        <f>3/3</f>
        <v>1</v>
      </c>
      <c r="C259" t="s">
        <v>52</v>
      </c>
    </row>
    <row r="260" spans="1:7">
      <c r="B260" s="35">
        <f>7/11</f>
        <v>0.63636363636363635</v>
      </c>
      <c r="C260" t="s">
        <v>53</v>
      </c>
    </row>
    <row r="261" spans="1:7">
      <c r="B261" s="35">
        <v>0</v>
      </c>
      <c r="C261" t="s">
        <v>54</v>
      </c>
    </row>
    <row r="262" spans="1:7">
      <c r="B262" s="35">
        <f>1/18</f>
        <v>5.5555555555555552E-2</v>
      </c>
      <c r="C262" t="s">
        <v>56</v>
      </c>
    </row>
    <row r="263" spans="1:7">
      <c r="B263" s="11">
        <f>2/16</f>
        <v>0.125</v>
      </c>
      <c r="C263" t="s">
        <v>184</v>
      </c>
    </row>
    <row r="264" spans="1:7">
      <c r="B264" s="35">
        <v>0</v>
      </c>
      <c r="C264" t="s">
        <v>214</v>
      </c>
    </row>
    <row r="265" spans="1:7">
      <c r="B265" s="35">
        <f>1/5</f>
        <v>0.2</v>
      </c>
      <c r="C265" t="s">
        <v>223</v>
      </c>
    </row>
    <row r="267" spans="1:7">
      <c r="B267" s="10" t="s">
        <v>102</v>
      </c>
    </row>
    <row r="268" spans="1:7">
      <c r="B268" s="35">
        <f>2/14</f>
        <v>0.14285714285714285</v>
      </c>
      <c r="C268" t="s">
        <v>52</v>
      </c>
    </row>
    <row r="269" spans="1:7">
      <c r="B269" s="35">
        <f>7/14</f>
        <v>0.5</v>
      </c>
      <c r="C269" t="s">
        <v>53</v>
      </c>
    </row>
    <row r="270" spans="1:7">
      <c r="B270" s="35">
        <v>0</v>
      </c>
      <c r="C270" t="s">
        <v>54</v>
      </c>
    </row>
    <row r="271" spans="1:7">
      <c r="B271" s="35">
        <f>1/14</f>
        <v>7.1428571428571425E-2</v>
      </c>
      <c r="C271" t="s">
        <v>56</v>
      </c>
    </row>
    <row r="272" spans="1:7">
      <c r="B272" s="11">
        <f>2/14</f>
        <v>0.14285714285714285</v>
      </c>
      <c r="C272" t="s">
        <v>184</v>
      </c>
    </row>
    <row r="273" spans="2:3">
      <c r="B273" s="35">
        <v>0</v>
      </c>
      <c r="C273" t="s">
        <v>214</v>
      </c>
    </row>
    <row r="274" spans="2:3">
      <c r="B274" s="35">
        <f>1/14</f>
        <v>7.1428571428571425E-2</v>
      </c>
      <c r="C274" t="s">
        <v>223</v>
      </c>
    </row>
    <row r="275" spans="2:3">
      <c r="B275" s="11">
        <f>1/14</f>
        <v>7.1428571428571425E-2</v>
      </c>
      <c r="C275" t="s">
        <v>67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CD02F-E350-43D3-8EB5-DDAEFAAE0934}">
  <dimension ref="A1:I277"/>
  <sheetViews>
    <sheetView topLeftCell="A6" workbookViewId="0"/>
  </sheetViews>
  <sheetFormatPr defaultRowHeight="15"/>
  <cols>
    <col min="1" max="1" width="14.28515625" customWidth="1"/>
    <col min="2" max="2" width="42.42578125" customWidth="1"/>
    <col min="4" max="4" width="33.42578125" customWidth="1"/>
    <col min="6" max="6" width="32" customWidth="1"/>
    <col min="8" max="8" width="34.855468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772</v>
      </c>
      <c r="C2" s="1">
        <v>13</v>
      </c>
      <c r="D2" s="1">
        <v>62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758</v>
      </c>
      <c r="C5" s="1">
        <f t="shared" si="0"/>
        <v>13</v>
      </c>
      <c r="D5" s="1">
        <f t="shared" si="0"/>
        <v>61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498</v>
      </c>
      <c r="C9" s="1">
        <v>5</v>
      </c>
      <c r="D9" s="1">
        <v>363</v>
      </c>
      <c r="E9" s="2">
        <v>2</v>
      </c>
      <c r="F9" s="1">
        <v>300</v>
      </c>
      <c r="G9" s="2">
        <v>0</v>
      </c>
      <c r="H9" s="1">
        <v>87</v>
      </c>
      <c r="I9" s="1">
        <v>0</v>
      </c>
    </row>
    <row r="10" spans="1:9">
      <c r="A10" s="1" t="s">
        <v>31</v>
      </c>
      <c r="B10" s="1">
        <v>37</v>
      </c>
      <c r="C10" s="1">
        <v>1</v>
      </c>
      <c r="D10" s="1">
        <v>172</v>
      </c>
      <c r="E10" s="2">
        <v>4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535</v>
      </c>
      <c r="C11" s="1">
        <f t="shared" si="1"/>
        <v>6</v>
      </c>
      <c r="D11" s="1">
        <f t="shared" si="1"/>
        <v>535</v>
      </c>
      <c r="E11" s="2">
        <f t="shared" si="1"/>
        <v>6</v>
      </c>
      <c r="F11" s="1">
        <f t="shared" si="1"/>
        <v>309</v>
      </c>
      <c r="G11" s="2">
        <f t="shared" si="1"/>
        <v>0</v>
      </c>
      <c r="H11" s="1">
        <f t="shared" si="1"/>
        <v>87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0</v>
      </c>
      <c r="D15" s="5">
        <v>80</v>
      </c>
      <c r="E15" s="3">
        <v>0</v>
      </c>
      <c r="F15" s="1">
        <v>152</v>
      </c>
      <c r="G15" s="2">
        <v>6</v>
      </c>
      <c r="H15" s="16" t="s">
        <v>86</v>
      </c>
      <c r="I15" s="16">
        <v>498</v>
      </c>
    </row>
    <row r="16" spans="1:9">
      <c r="A16" s="1" t="s">
        <v>89</v>
      </c>
      <c r="B16" s="1">
        <v>187</v>
      </c>
      <c r="C16" s="1"/>
      <c r="D16" s="1">
        <v>75</v>
      </c>
      <c r="E16" s="2"/>
      <c r="F16" s="1">
        <v>152</v>
      </c>
      <c r="G16" s="2"/>
      <c r="H16" s="25" t="s">
        <v>87</v>
      </c>
      <c r="I16" s="25">
        <v>363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336</v>
      </c>
    </row>
    <row r="19" spans="1:9" ht="55.5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152</v>
      </c>
    </row>
    <row r="20" spans="1:9" ht="58.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313</v>
      </c>
    </row>
    <row r="21" spans="1:9" ht="66.7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64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262</v>
      </c>
    </row>
    <row r="23" spans="1:9">
      <c r="H23" s="16" t="s">
        <v>91</v>
      </c>
      <c r="I23" s="16">
        <v>178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18</v>
      </c>
    </row>
    <row r="28" spans="1:9">
      <c r="A28" s="1" t="s">
        <v>5</v>
      </c>
      <c r="B28" s="1">
        <v>55</v>
      </c>
      <c r="C28" s="1">
        <v>0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77</v>
      </c>
      <c r="C30" s="1">
        <v>0</v>
      </c>
      <c r="D30" s="1">
        <f>D28+D29</f>
        <v>55</v>
      </c>
      <c r="E30" s="1">
        <v>0</v>
      </c>
    </row>
    <row r="31" spans="1:9">
      <c r="H31" t="s">
        <v>216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217</v>
      </c>
      <c r="I33" s="16">
        <v>49.91</v>
      </c>
    </row>
    <row r="34" spans="1:9">
      <c r="A34" s="1" t="s">
        <v>5</v>
      </c>
      <c r="B34" s="1">
        <v>123</v>
      </c>
      <c r="C34" s="1">
        <v>2</v>
      </c>
      <c r="D34" s="1">
        <v>88</v>
      </c>
      <c r="E34" s="1">
        <v>2</v>
      </c>
      <c r="H34" s="16" t="s">
        <v>116</v>
      </c>
      <c r="I34" s="16">
        <v>13.12</v>
      </c>
    </row>
    <row r="35" spans="1:9">
      <c r="A35" s="1" t="s">
        <v>7</v>
      </c>
      <c r="B35" s="1">
        <v>58</v>
      </c>
      <c r="C35" s="1">
        <v>0</v>
      </c>
      <c r="D35" s="1">
        <v>18</v>
      </c>
      <c r="E35" s="1">
        <v>0</v>
      </c>
      <c r="H35" s="25" t="s">
        <v>218</v>
      </c>
      <c r="I35" s="25"/>
    </row>
    <row r="36" spans="1:9">
      <c r="A36" s="1" t="s">
        <v>8</v>
      </c>
      <c r="B36" s="1">
        <f>B34+B35</f>
        <v>181</v>
      </c>
      <c r="C36" s="1">
        <f>C34+C35</f>
        <v>2</v>
      </c>
      <c r="D36" s="1">
        <f>D34+D35</f>
        <v>106</v>
      </c>
      <c r="E36" s="1">
        <f>E34+E35</f>
        <v>2</v>
      </c>
      <c r="H36" s="25" t="s">
        <v>118</v>
      </c>
      <c r="I36" s="25">
        <v>412</v>
      </c>
    </row>
    <row r="37" spans="1:9">
      <c r="H37" s="25" t="s">
        <v>119</v>
      </c>
      <c r="I37" s="25">
        <v>111</v>
      </c>
    </row>
    <row r="38" spans="1:9">
      <c r="H38" s="16" t="s">
        <v>219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29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4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477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220</v>
      </c>
      <c r="I44" s="25"/>
    </row>
    <row r="45" spans="1:9">
      <c r="B45" s="1" t="s">
        <v>20</v>
      </c>
      <c r="C45" s="1">
        <v>440</v>
      </c>
      <c r="D45" s="1">
        <v>13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499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212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470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15</v>
      </c>
    </row>
    <row r="51" spans="1:9">
      <c r="B51" s="1" t="s">
        <v>113</v>
      </c>
      <c r="C51" s="1">
        <v>2</v>
      </c>
      <c r="D51" s="1">
        <v>0</v>
      </c>
      <c r="H51" s="25" t="s">
        <v>222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10</v>
      </c>
    </row>
    <row r="53" spans="1:9">
      <c r="B53" s="1" t="s">
        <v>8</v>
      </c>
      <c r="C53" s="1">
        <f>SUM(C41:C52)</f>
        <v>740</v>
      </c>
      <c r="D53" s="1">
        <f>D41+D42+D43+D44+D45+D46+D47+D48+D49+D50+D51+D52</f>
        <v>13</v>
      </c>
      <c r="H53" s="25" t="s">
        <v>135</v>
      </c>
      <c r="I53" s="25">
        <v>5</v>
      </c>
    </row>
    <row r="54" spans="1:9">
      <c r="H54" s="25" t="s">
        <v>136</v>
      </c>
      <c r="I54" s="25">
        <v>71</v>
      </c>
    </row>
    <row r="55" spans="1:9">
      <c r="H55" s="25" t="s">
        <v>137</v>
      </c>
      <c r="I55" s="25">
        <v>213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52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/>
    </row>
    <row r="158" spans="1:4">
      <c r="A158" s="9" t="s">
        <v>70</v>
      </c>
      <c r="B158" s="9" t="s">
        <v>32</v>
      </c>
      <c r="C158" s="9" t="s">
        <v>33</v>
      </c>
    </row>
    <row r="159" spans="1:4">
      <c r="A159" s="13">
        <v>42737</v>
      </c>
      <c r="B159">
        <v>1</v>
      </c>
      <c r="C159">
        <v>1</v>
      </c>
    </row>
    <row r="160" spans="1:4">
      <c r="A160" s="13">
        <v>42744</v>
      </c>
      <c r="B160">
        <v>2</v>
      </c>
      <c r="C160">
        <v>10</v>
      </c>
    </row>
    <row r="161" spans="1:3">
      <c r="A161" s="13">
        <v>42751</v>
      </c>
      <c r="B161">
        <v>3</v>
      </c>
      <c r="C161">
        <v>20</v>
      </c>
    </row>
    <row r="162" spans="1:3">
      <c r="A162" s="13">
        <v>42758</v>
      </c>
      <c r="B162">
        <v>4</v>
      </c>
      <c r="C162">
        <v>31</v>
      </c>
    </row>
    <row r="163" spans="1:3">
      <c r="A163" s="13">
        <v>42765</v>
      </c>
      <c r="B163">
        <v>5</v>
      </c>
      <c r="C163">
        <v>43</v>
      </c>
    </row>
    <row r="164" spans="1:3">
      <c r="A164" s="13">
        <v>42772</v>
      </c>
      <c r="B164">
        <v>6</v>
      </c>
      <c r="C164">
        <v>56</v>
      </c>
    </row>
    <row r="165" spans="1:3">
      <c r="A165" s="13">
        <v>42779</v>
      </c>
      <c r="B165">
        <v>7</v>
      </c>
      <c r="C165">
        <v>63</v>
      </c>
    </row>
    <row r="166" spans="1:3">
      <c r="A166" s="13">
        <v>42786</v>
      </c>
      <c r="B166">
        <v>8</v>
      </c>
      <c r="C166">
        <v>70</v>
      </c>
    </row>
    <row r="167" spans="1:3">
      <c r="A167" s="13">
        <v>42793</v>
      </c>
      <c r="B167">
        <v>9</v>
      </c>
      <c r="C167">
        <v>84</v>
      </c>
    </row>
    <row r="168" spans="1:3">
      <c r="A168" s="13">
        <v>42800</v>
      </c>
      <c r="B168">
        <v>10</v>
      </c>
      <c r="C168">
        <v>100</v>
      </c>
    </row>
    <row r="169" spans="1:3">
      <c r="A169" s="13">
        <v>42807</v>
      </c>
      <c r="B169">
        <v>11</v>
      </c>
      <c r="C169">
        <v>114</v>
      </c>
    </row>
    <row r="170" spans="1:3">
      <c r="A170" s="13">
        <v>42814</v>
      </c>
      <c r="B170">
        <v>12</v>
      </c>
      <c r="C170">
        <v>131</v>
      </c>
    </row>
    <row r="171" spans="1:3">
      <c r="A171" s="13">
        <v>42821</v>
      </c>
      <c r="B171">
        <v>13</v>
      </c>
      <c r="C171">
        <v>145</v>
      </c>
    </row>
    <row r="172" spans="1:3">
      <c r="A172" s="13">
        <v>42828</v>
      </c>
      <c r="B172">
        <v>14</v>
      </c>
      <c r="C172">
        <v>154</v>
      </c>
    </row>
    <row r="173" spans="1:3">
      <c r="A173" s="13">
        <v>42835</v>
      </c>
      <c r="B173">
        <v>15</v>
      </c>
      <c r="C173">
        <v>166</v>
      </c>
    </row>
    <row r="174" spans="1:3">
      <c r="A174" s="13">
        <v>42842</v>
      </c>
      <c r="B174">
        <v>16</v>
      </c>
      <c r="C174">
        <v>185</v>
      </c>
    </row>
    <row r="175" spans="1:3">
      <c r="A175" s="13">
        <v>42849</v>
      </c>
      <c r="B175">
        <v>17</v>
      </c>
      <c r="C175">
        <v>189</v>
      </c>
    </row>
    <row r="176" spans="1:3">
      <c r="A176" s="13">
        <v>42856</v>
      </c>
      <c r="B176">
        <v>18</v>
      </c>
      <c r="C176">
        <v>199</v>
      </c>
    </row>
    <row r="177" spans="1:3">
      <c r="A177" s="13">
        <v>42863</v>
      </c>
      <c r="B177">
        <v>19</v>
      </c>
      <c r="C177">
        <v>217</v>
      </c>
    </row>
    <row r="178" spans="1:3">
      <c r="A178" s="13">
        <v>42870</v>
      </c>
      <c r="B178">
        <v>20</v>
      </c>
      <c r="C178">
        <v>233</v>
      </c>
    </row>
    <row r="179" spans="1:3">
      <c r="A179" s="13">
        <v>42877</v>
      </c>
      <c r="B179">
        <v>21</v>
      </c>
      <c r="C179">
        <v>239</v>
      </c>
    </row>
    <row r="180" spans="1:3">
      <c r="A180" s="13">
        <v>42884</v>
      </c>
      <c r="B180">
        <v>22</v>
      </c>
      <c r="C180">
        <v>244</v>
      </c>
    </row>
    <row r="181" spans="1:3">
      <c r="A181" s="13">
        <v>42891</v>
      </c>
      <c r="B181">
        <v>23</v>
      </c>
      <c r="C181">
        <v>260</v>
      </c>
    </row>
    <row r="182" spans="1:3">
      <c r="A182" s="13">
        <v>42898</v>
      </c>
      <c r="B182">
        <v>24</v>
      </c>
      <c r="C182">
        <v>276</v>
      </c>
    </row>
    <row r="183" spans="1:3">
      <c r="A183" s="13">
        <v>42905</v>
      </c>
      <c r="B183">
        <v>25</v>
      </c>
      <c r="C183">
        <v>286</v>
      </c>
    </row>
    <row r="184" spans="1:3">
      <c r="A184" s="13">
        <v>42912</v>
      </c>
      <c r="B184">
        <v>26</v>
      </c>
      <c r="C184">
        <v>299</v>
      </c>
    </row>
    <row r="185" spans="1:3">
      <c r="A185" s="13">
        <v>42919</v>
      </c>
      <c r="B185">
        <v>27</v>
      </c>
      <c r="C185">
        <v>303</v>
      </c>
    </row>
    <row r="186" spans="1:3">
      <c r="A186" s="13">
        <v>42926</v>
      </c>
      <c r="B186">
        <v>28</v>
      </c>
      <c r="C186">
        <v>316</v>
      </c>
    </row>
    <row r="187" spans="1:3">
      <c r="A187" s="13">
        <v>42933</v>
      </c>
      <c r="B187">
        <v>29</v>
      </c>
      <c r="C187">
        <v>322</v>
      </c>
    </row>
    <row r="188" spans="1:3">
      <c r="A188" s="13">
        <v>42940</v>
      </c>
      <c r="B188">
        <v>30</v>
      </c>
      <c r="C188">
        <v>330</v>
      </c>
    </row>
    <row r="189" spans="1:3">
      <c r="A189" s="13">
        <v>42947</v>
      </c>
      <c r="B189">
        <v>31</v>
      </c>
      <c r="C189">
        <v>335</v>
      </c>
    </row>
    <row r="190" spans="1:3">
      <c r="A190" s="13">
        <v>42954</v>
      </c>
      <c r="B190">
        <v>32</v>
      </c>
      <c r="C190">
        <v>348</v>
      </c>
    </row>
    <row r="191" spans="1:3">
      <c r="A191" s="13">
        <v>42961</v>
      </c>
      <c r="B191">
        <v>33</v>
      </c>
      <c r="C191">
        <v>367</v>
      </c>
    </row>
    <row r="192" spans="1:3">
      <c r="A192" s="13">
        <v>42968</v>
      </c>
      <c r="B192">
        <v>34</v>
      </c>
      <c r="C192">
        <v>392</v>
      </c>
    </row>
    <row r="193" spans="1:3">
      <c r="A193" s="13">
        <v>42975</v>
      </c>
      <c r="B193">
        <v>35</v>
      </c>
      <c r="C193">
        <v>402</v>
      </c>
    </row>
    <row r="194" spans="1:3">
      <c r="A194" s="13">
        <v>42982</v>
      </c>
      <c r="B194">
        <v>36</v>
      </c>
      <c r="C194">
        <v>410</v>
      </c>
    </row>
    <row r="195" spans="1:3">
      <c r="A195" s="13">
        <v>42989</v>
      </c>
      <c r="B195">
        <v>37</v>
      </c>
      <c r="C195">
        <v>415</v>
      </c>
    </row>
    <row r="196" spans="1:3">
      <c r="A196" s="13">
        <v>42996</v>
      </c>
      <c r="B196">
        <v>38</v>
      </c>
      <c r="C196">
        <v>438</v>
      </c>
    </row>
    <row r="197" spans="1:3">
      <c r="A197" s="13">
        <v>43003</v>
      </c>
      <c r="B197">
        <v>39</v>
      </c>
      <c r="C197">
        <v>460</v>
      </c>
    </row>
    <row r="198" spans="1:3">
      <c r="A198" s="13">
        <v>43010</v>
      </c>
      <c r="B198">
        <v>40</v>
      </c>
      <c r="C198">
        <v>478</v>
      </c>
    </row>
    <row r="199" spans="1:3">
      <c r="A199" s="13">
        <v>43017</v>
      </c>
      <c r="B199">
        <v>41</v>
      </c>
      <c r="C199">
        <v>486</v>
      </c>
    </row>
    <row r="200" spans="1:3">
      <c r="A200" s="13">
        <v>43024</v>
      </c>
      <c r="B200">
        <v>42</v>
      </c>
      <c r="C200">
        <v>497</v>
      </c>
    </row>
    <row r="201" spans="1:3">
      <c r="A201" s="13">
        <v>43031</v>
      </c>
      <c r="B201">
        <v>43</v>
      </c>
      <c r="C201">
        <v>501</v>
      </c>
    </row>
    <row r="202" spans="1:3">
      <c r="A202" s="13">
        <v>43038</v>
      </c>
      <c r="B202">
        <v>44</v>
      </c>
      <c r="C202">
        <v>506</v>
      </c>
    </row>
    <row r="203" spans="1:3">
      <c r="A203" s="13">
        <v>43045</v>
      </c>
      <c r="B203">
        <v>45</v>
      </c>
      <c r="C203">
        <v>514</v>
      </c>
    </row>
    <row r="204" spans="1:3">
      <c r="A204" s="13">
        <v>43052</v>
      </c>
      <c r="B204">
        <v>46</v>
      </c>
      <c r="C204">
        <v>521</v>
      </c>
    </row>
    <row r="205" spans="1:3">
      <c r="A205" s="13">
        <v>43059</v>
      </c>
      <c r="B205">
        <v>47</v>
      </c>
      <c r="C205">
        <v>531</v>
      </c>
    </row>
    <row r="206" spans="1:3">
      <c r="A206" s="13">
        <v>43066</v>
      </c>
      <c r="B206">
        <v>48</v>
      </c>
      <c r="C206">
        <v>534</v>
      </c>
    </row>
    <row r="207" spans="1:3">
      <c r="A207" s="13">
        <v>43073</v>
      </c>
      <c r="B207">
        <v>49</v>
      </c>
      <c r="C207">
        <v>541</v>
      </c>
    </row>
    <row r="208" spans="1:3">
      <c r="A208" s="13">
        <v>43080</v>
      </c>
      <c r="B208">
        <v>50</v>
      </c>
      <c r="C208">
        <v>546</v>
      </c>
    </row>
    <row r="209" spans="1:3">
      <c r="A209" s="13">
        <v>43087</v>
      </c>
      <c r="B209">
        <v>51</v>
      </c>
      <c r="C209">
        <v>549</v>
      </c>
    </row>
    <row r="210" spans="1:3">
      <c r="A210" s="13">
        <v>43101</v>
      </c>
      <c r="B210">
        <v>52</v>
      </c>
      <c r="C210">
        <v>553</v>
      </c>
    </row>
    <row r="211" spans="1:3">
      <c r="A211" s="13">
        <v>43108</v>
      </c>
      <c r="B211">
        <v>53</v>
      </c>
      <c r="C211">
        <v>566</v>
      </c>
    </row>
    <row r="212" spans="1:3">
      <c r="A212" s="13">
        <v>43115</v>
      </c>
      <c r="B212">
        <v>54</v>
      </c>
      <c r="C212">
        <v>568</v>
      </c>
    </row>
    <row r="213" spans="1:3">
      <c r="A213" s="13">
        <v>43122</v>
      </c>
      <c r="B213">
        <v>55</v>
      </c>
      <c r="C213">
        <v>575</v>
      </c>
    </row>
    <row r="214" spans="1:3">
      <c r="A214" s="13">
        <v>43129</v>
      </c>
      <c r="B214">
        <v>56</v>
      </c>
      <c r="C214">
        <v>574</v>
      </c>
    </row>
    <row r="215" spans="1:3">
      <c r="A215" s="13">
        <v>43136</v>
      </c>
      <c r="B215">
        <v>57</v>
      </c>
      <c r="C215">
        <v>578</v>
      </c>
    </row>
    <row r="216" spans="1:3">
      <c r="A216" s="13">
        <v>43143</v>
      </c>
      <c r="B216">
        <v>58</v>
      </c>
      <c r="C216">
        <v>584</v>
      </c>
    </row>
    <row r="217" spans="1:3">
      <c r="A217" s="13">
        <v>43150</v>
      </c>
      <c r="B217">
        <v>59</v>
      </c>
      <c r="C217">
        <v>587</v>
      </c>
    </row>
    <row r="218" spans="1:3">
      <c r="A218" s="13">
        <v>43157</v>
      </c>
      <c r="B218">
        <v>60</v>
      </c>
      <c r="C218">
        <v>592</v>
      </c>
    </row>
    <row r="219" spans="1:3">
      <c r="A219" s="13">
        <v>43164</v>
      </c>
      <c r="B219">
        <v>61</v>
      </c>
      <c r="C219">
        <v>595</v>
      </c>
    </row>
    <row r="220" spans="1:3">
      <c r="A220" s="13">
        <v>43171</v>
      </c>
      <c r="B220">
        <v>62</v>
      </c>
      <c r="C220">
        <v>601</v>
      </c>
    </row>
    <row r="221" spans="1:3">
      <c r="A221" s="13">
        <v>43178</v>
      </c>
      <c r="B221">
        <v>63</v>
      </c>
      <c r="C221">
        <v>610</v>
      </c>
    </row>
    <row r="222" spans="1:3">
      <c r="A222" s="13">
        <v>43185</v>
      </c>
      <c r="B222">
        <v>64</v>
      </c>
      <c r="C222">
        <v>612</v>
      </c>
    </row>
    <row r="223" spans="1:3">
      <c r="A223" s="13">
        <v>43192</v>
      </c>
      <c r="B223">
        <v>65</v>
      </c>
      <c r="C223">
        <v>620</v>
      </c>
    </row>
    <row r="224" spans="1:3">
      <c r="A224" s="13">
        <v>43199</v>
      </c>
      <c r="B224">
        <v>66</v>
      </c>
      <c r="C224">
        <v>625</v>
      </c>
    </row>
    <row r="225" spans="1:3">
      <c r="A225" s="13">
        <v>43206</v>
      </c>
      <c r="B225">
        <v>67</v>
      </c>
      <c r="C225">
        <v>627</v>
      </c>
    </row>
    <row r="226" spans="1:3">
      <c r="A226" s="13">
        <v>43213</v>
      </c>
      <c r="B226">
        <v>68</v>
      </c>
      <c r="C226">
        <v>632</v>
      </c>
    </row>
    <row r="227" spans="1:3">
      <c r="A227" s="13">
        <v>43220</v>
      </c>
      <c r="B227">
        <v>69</v>
      </c>
      <c r="C227">
        <v>634</v>
      </c>
    </row>
    <row r="228" spans="1:3">
      <c r="A228" s="13">
        <v>43227</v>
      </c>
      <c r="B228">
        <v>70</v>
      </c>
      <c r="C228">
        <v>638</v>
      </c>
    </row>
    <row r="229" spans="1:3">
      <c r="A229" s="13">
        <v>43234</v>
      </c>
      <c r="B229">
        <v>71</v>
      </c>
      <c r="C229">
        <v>644</v>
      </c>
    </row>
    <row r="230" spans="1:3">
      <c r="A230" s="13">
        <v>43241</v>
      </c>
      <c r="B230">
        <v>72</v>
      </c>
      <c r="C230">
        <v>652</v>
      </c>
    </row>
    <row r="231" spans="1:3">
      <c r="A231" s="13">
        <v>43248</v>
      </c>
      <c r="B231">
        <v>73</v>
      </c>
      <c r="C231">
        <v>655</v>
      </c>
    </row>
    <row r="232" spans="1:3">
      <c r="A232" s="13">
        <v>43255</v>
      </c>
      <c r="B232">
        <v>74</v>
      </c>
      <c r="C232">
        <v>660</v>
      </c>
    </row>
    <row r="233" spans="1:3">
      <c r="A233" s="13">
        <v>43262</v>
      </c>
      <c r="B233">
        <v>75</v>
      </c>
      <c r="C233">
        <v>663</v>
      </c>
    </row>
    <row r="234" spans="1:3">
      <c r="A234" s="13">
        <v>43269</v>
      </c>
      <c r="B234">
        <v>76</v>
      </c>
      <c r="C234">
        <v>674</v>
      </c>
    </row>
    <row r="235" spans="1:3">
      <c r="A235" s="13">
        <v>43276</v>
      </c>
      <c r="B235">
        <v>77</v>
      </c>
      <c r="C235">
        <v>677</v>
      </c>
    </row>
    <row r="236" spans="1:3">
      <c r="A236" s="13">
        <v>43283</v>
      </c>
      <c r="B236">
        <v>78</v>
      </c>
      <c r="C236">
        <v>679</v>
      </c>
    </row>
    <row r="237" spans="1:3">
      <c r="A237" s="13">
        <v>43290</v>
      </c>
      <c r="B237">
        <v>79</v>
      </c>
      <c r="C237">
        <v>683</v>
      </c>
    </row>
    <row r="238" spans="1:3">
      <c r="A238" s="13">
        <v>43297</v>
      </c>
      <c r="B238">
        <v>80</v>
      </c>
      <c r="C238">
        <v>689</v>
      </c>
    </row>
    <row r="239" spans="1:3">
      <c r="A239" s="13">
        <v>43304</v>
      </c>
      <c r="B239">
        <v>81</v>
      </c>
      <c r="C239">
        <v>696</v>
      </c>
    </row>
    <row r="240" spans="1:3">
      <c r="A240" s="13">
        <v>43311</v>
      </c>
      <c r="B240">
        <v>82</v>
      </c>
      <c r="C240">
        <v>697</v>
      </c>
    </row>
    <row r="241" spans="1:3">
      <c r="A241" s="13">
        <v>43318</v>
      </c>
      <c r="B241">
        <v>83</v>
      </c>
      <c r="C241">
        <v>700</v>
      </c>
    </row>
    <row r="242" spans="1:3">
      <c r="A242" s="13">
        <v>43325</v>
      </c>
      <c r="B242">
        <v>84</v>
      </c>
      <c r="C242">
        <v>702</v>
      </c>
    </row>
    <row r="243" spans="1:3">
      <c r="A243" s="13">
        <v>43332</v>
      </c>
      <c r="B243">
        <v>85</v>
      </c>
      <c r="C243">
        <v>709</v>
      </c>
    </row>
    <row r="244" spans="1:3">
      <c r="A244" s="13">
        <v>43339</v>
      </c>
      <c r="B244">
        <v>86</v>
      </c>
      <c r="C244">
        <v>712</v>
      </c>
    </row>
    <row r="245" spans="1:3">
      <c r="A245" s="13">
        <v>43346</v>
      </c>
      <c r="B245">
        <v>87</v>
      </c>
      <c r="C245">
        <v>718</v>
      </c>
    </row>
    <row r="246" spans="1:3">
      <c r="A246" s="13">
        <v>43353</v>
      </c>
      <c r="B246">
        <v>88</v>
      </c>
      <c r="C246">
        <v>726</v>
      </c>
    </row>
    <row r="247" spans="1:3">
      <c r="A247" s="13">
        <v>43360</v>
      </c>
      <c r="B247">
        <v>89</v>
      </c>
      <c r="C247">
        <v>734</v>
      </c>
    </row>
    <row r="248" spans="1:3">
      <c r="A248" s="13">
        <v>43367</v>
      </c>
      <c r="B248">
        <v>90</v>
      </c>
      <c r="C248">
        <v>741</v>
      </c>
    </row>
    <row r="249" spans="1:3">
      <c r="A249" s="13">
        <v>43374</v>
      </c>
      <c r="B249">
        <v>91</v>
      </c>
      <c r="C249">
        <v>754</v>
      </c>
    </row>
    <row r="250" spans="1:3">
      <c r="A250" s="13">
        <v>43381</v>
      </c>
      <c r="B250">
        <v>92</v>
      </c>
      <c r="C250">
        <v>755</v>
      </c>
    </row>
    <row r="251" spans="1:3">
      <c r="A251" s="13">
        <v>43388</v>
      </c>
      <c r="B251">
        <v>93</v>
      </c>
      <c r="C251">
        <v>758</v>
      </c>
    </row>
    <row r="252" spans="1:3">
      <c r="A252" s="13">
        <v>43395</v>
      </c>
      <c r="B252">
        <v>94</v>
      </c>
      <c r="C252">
        <v>764</v>
      </c>
    </row>
    <row r="253" spans="1:3">
      <c r="A253" s="13">
        <v>43402</v>
      </c>
      <c r="B253">
        <v>95</v>
      </c>
      <c r="C253">
        <v>771</v>
      </c>
    </row>
    <row r="254" spans="1:3">
      <c r="A254" s="13">
        <v>43409</v>
      </c>
      <c r="B254">
        <v>96</v>
      </c>
      <c r="C254">
        <v>775</v>
      </c>
    </row>
    <row r="255" spans="1:3">
      <c r="A255" s="13">
        <v>43416</v>
      </c>
      <c r="B255">
        <v>97</v>
      </c>
      <c r="C255">
        <v>786</v>
      </c>
    </row>
    <row r="256" spans="1:3">
      <c r="A256" s="13">
        <v>43430</v>
      </c>
      <c r="B256">
        <v>98</v>
      </c>
      <c r="C256">
        <v>791</v>
      </c>
    </row>
    <row r="257" spans="1:7">
      <c r="A257" s="13">
        <v>43437</v>
      </c>
      <c r="B257">
        <v>99</v>
      </c>
      <c r="C257">
        <v>805</v>
      </c>
    </row>
    <row r="258" spans="1:7">
      <c r="A258" s="13">
        <v>43444</v>
      </c>
      <c r="B258">
        <v>100</v>
      </c>
      <c r="C258">
        <v>819</v>
      </c>
    </row>
    <row r="259" spans="1:7">
      <c r="A259" s="13"/>
    </row>
    <row r="260" spans="1:7">
      <c r="B260" s="10" t="s">
        <v>60</v>
      </c>
      <c r="C260" s="10"/>
      <c r="D260" s="10"/>
      <c r="E260" s="10"/>
      <c r="F260" s="10"/>
      <c r="G260" s="10"/>
    </row>
    <row r="261" spans="1:7">
      <c r="B261" s="35">
        <f>4/4</f>
        <v>1</v>
      </c>
      <c r="C261" t="s">
        <v>52</v>
      </c>
    </row>
    <row r="262" spans="1:7">
      <c r="B262" s="35">
        <f>11/22</f>
        <v>0.5</v>
      </c>
      <c r="C262" t="s">
        <v>53</v>
      </c>
    </row>
    <row r="263" spans="1:7">
      <c r="B263" s="35">
        <v>0</v>
      </c>
      <c r="C263" t="s">
        <v>54</v>
      </c>
    </row>
    <row r="264" spans="1:7">
      <c r="B264" s="35">
        <v>0</v>
      </c>
      <c r="C264" t="s">
        <v>56</v>
      </c>
    </row>
    <row r="265" spans="1:7">
      <c r="B265" s="11">
        <v>0</v>
      </c>
      <c r="C265" t="s">
        <v>184</v>
      </c>
    </row>
    <row r="266" spans="1:7">
      <c r="B266" s="35">
        <v>0</v>
      </c>
      <c r="C266" t="s">
        <v>214</v>
      </c>
    </row>
    <row r="267" spans="1:7">
      <c r="B267" s="35" t="s">
        <v>6</v>
      </c>
      <c r="C267" t="s">
        <v>223</v>
      </c>
      <c r="D267" t="s">
        <v>103</v>
      </c>
    </row>
    <row r="269" spans="1:7">
      <c r="B269" s="10" t="s">
        <v>102</v>
      </c>
    </row>
    <row r="270" spans="1:7">
      <c r="B270" s="35">
        <f>2/14</f>
        <v>0.14285714285714285</v>
      </c>
      <c r="C270" t="s">
        <v>52</v>
      </c>
    </row>
    <row r="271" spans="1:7">
      <c r="B271" s="35">
        <f>11/14</f>
        <v>0.7857142857142857</v>
      </c>
      <c r="C271" t="s">
        <v>53</v>
      </c>
    </row>
    <row r="272" spans="1:7">
      <c r="B272" s="35">
        <v>0</v>
      </c>
      <c r="C272" t="s">
        <v>54</v>
      </c>
    </row>
    <row r="273" spans="2:4">
      <c r="B273" s="35">
        <v>0</v>
      </c>
      <c r="C273" t="s">
        <v>56</v>
      </c>
    </row>
    <row r="274" spans="2:4">
      <c r="B274" s="11">
        <v>0</v>
      </c>
      <c r="C274" t="s">
        <v>184</v>
      </c>
    </row>
    <row r="275" spans="2:4">
      <c r="B275" s="35">
        <v>0</v>
      </c>
      <c r="C275" t="s">
        <v>214</v>
      </c>
    </row>
    <row r="276" spans="2:4">
      <c r="B276" s="35" t="s">
        <v>6</v>
      </c>
      <c r="C276" t="s">
        <v>223</v>
      </c>
      <c r="D276" t="s">
        <v>103</v>
      </c>
    </row>
    <row r="277" spans="2:4">
      <c r="B277" s="11">
        <f>1/14</f>
        <v>7.1428571428571425E-2</v>
      </c>
      <c r="C277" t="s">
        <v>67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A7423-1D1B-4138-99A4-1C8B72EFA189}">
  <dimension ref="A1:H279"/>
  <sheetViews>
    <sheetView topLeftCell="A16" workbookViewId="0">
      <selection activeCell="C27" sqref="B27:C34"/>
    </sheetView>
  </sheetViews>
  <sheetFormatPr defaultRowHeight="15"/>
  <cols>
    <col min="1" max="1" width="24.42578125" customWidth="1"/>
    <col min="3" max="3" width="26" customWidth="1"/>
    <col min="5" max="5" width="29" customWidth="1"/>
    <col min="7" max="7" width="36.1406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</row>
    <row r="2" spans="1:8">
      <c r="A2" s="1">
        <v>781</v>
      </c>
      <c r="B2" s="1">
        <v>9</v>
      </c>
      <c r="C2" s="1">
        <v>64</v>
      </c>
      <c r="D2" s="1">
        <v>2</v>
      </c>
      <c r="E2" s="1">
        <v>0</v>
      </c>
      <c r="F2" s="1">
        <v>0</v>
      </c>
      <c r="G2" s="1">
        <v>0</v>
      </c>
      <c r="H2" s="1">
        <v>0</v>
      </c>
    </row>
    <row r="3" spans="1:8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40</v>
      </c>
      <c r="H3" s="1">
        <v>0</v>
      </c>
    </row>
    <row r="4" spans="1:8">
      <c r="A4" s="1">
        <v>14</v>
      </c>
      <c r="B4" s="1">
        <v>0</v>
      </c>
      <c r="C4" s="1">
        <v>1</v>
      </c>
      <c r="D4" s="1">
        <v>0</v>
      </c>
      <c r="E4" s="1"/>
      <c r="F4" s="1"/>
      <c r="G4" s="1"/>
      <c r="H4" s="1"/>
    </row>
    <row r="5" spans="1:8">
      <c r="A5" s="1">
        <f t="shared" ref="A5:H5" si="0">A2+A3-A4</f>
        <v>767</v>
      </c>
      <c r="B5" s="1">
        <f t="shared" si="0"/>
        <v>9</v>
      </c>
      <c r="C5" s="1">
        <f t="shared" si="0"/>
        <v>63</v>
      </c>
      <c r="D5" s="1">
        <f t="shared" si="0"/>
        <v>2</v>
      </c>
      <c r="E5" s="1">
        <f t="shared" si="0"/>
        <v>0</v>
      </c>
      <c r="F5" s="1">
        <f t="shared" si="0"/>
        <v>0</v>
      </c>
      <c r="G5" s="1">
        <f t="shared" si="0"/>
        <v>40</v>
      </c>
      <c r="H5" s="1">
        <f t="shared" si="0"/>
        <v>0</v>
      </c>
    </row>
    <row r="8" spans="1:8">
      <c r="A8" s="1" t="s">
        <v>29</v>
      </c>
      <c r="B8" s="1" t="s">
        <v>1</v>
      </c>
      <c r="C8" s="1" t="s">
        <v>30</v>
      </c>
      <c r="D8" s="2" t="s">
        <v>1</v>
      </c>
      <c r="E8" s="1" t="s">
        <v>100</v>
      </c>
      <c r="F8" s="2" t="s">
        <v>1</v>
      </c>
      <c r="G8" s="1" t="s">
        <v>164</v>
      </c>
      <c r="H8" s="1" t="s">
        <v>1</v>
      </c>
    </row>
    <row r="9" spans="1:8">
      <c r="A9" s="1">
        <v>505</v>
      </c>
      <c r="B9" s="1">
        <v>7</v>
      </c>
      <c r="C9" s="1">
        <v>366</v>
      </c>
      <c r="D9" s="2">
        <v>3</v>
      </c>
      <c r="E9" s="1">
        <v>301</v>
      </c>
      <c r="F9" s="2">
        <v>1</v>
      </c>
      <c r="G9" s="1">
        <v>87</v>
      </c>
      <c r="H9" s="1">
        <v>0</v>
      </c>
    </row>
    <row r="10" spans="1:8">
      <c r="A10" s="1">
        <v>38</v>
      </c>
      <c r="B10" s="1">
        <v>1</v>
      </c>
      <c r="C10" s="1">
        <v>177</v>
      </c>
      <c r="D10" s="2">
        <v>5</v>
      </c>
      <c r="E10" s="1">
        <v>9</v>
      </c>
      <c r="F10" s="2">
        <v>0</v>
      </c>
      <c r="G10" s="1">
        <v>0</v>
      </c>
      <c r="H10" s="1">
        <v>0</v>
      </c>
    </row>
    <row r="11" spans="1:8">
      <c r="A11" s="1">
        <f t="shared" ref="A11:H11" si="1">A9+A10</f>
        <v>543</v>
      </c>
      <c r="B11" s="1">
        <f t="shared" si="1"/>
        <v>8</v>
      </c>
      <c r="C11" s="1">
        <f t="shared" si="1"/>
        <v>543</v>
      </c>
      <c r="D11" s="2">
        <f t="shared" si="1"/>
        <v>8</v>
      </c>
      <c r="E11" s="1">
        <f t="shared" si="1"/>
        <v>310</v>
      </c>
      <c r="F11" s="2">
        <f t="shared" si="1"/>
        <v>1</v>
      </c>
      <c r="G11" s="1">
        <f t="shared" si="1"/>
        <v>87</v>
      </c>
      <c r="H11" s="1">
        <f t="shared" si="1"/>
        <v>0</v>
      </c>
    </row>
    <row r="14" spans="1:8">
      <c r="A14" s="1" t="s">
        <v>40</v>
      </c>
      <c r="B14" s="1" t="s">
        <v>1</v>
      </c>
      <c r="C14" s="1" t="s">
        <v>11</v>
      </c>
      <c r="D14" s="2" t="s">
        <v>1</v>
      </c>
      <c r="E14" s="1" t="s">
        <v>97</v>
      </c>
      <c r="F14" s="2" t="s">
        <v>1</v>
      </c>
      <c r="G14" s="30" t="s">
        <v>6</v>
      </c>
      <c r="H14" s="33" t="s">
        <v>85</v>
      </c>
    </row>
    <row r="15" spans="1:8">
      <c r="A15" s="5">
        <v>256</v>
      </c>
      <c r="B15" s="5">
        <v>0</v>
      </c>
      <c r="C15" s="5">
        <v>82</v>
      </c>
      <c r="D15" s="3">
        <v>2</v>
      </c>
      <c r="E15" s="1">
        <v>155</v>
      </c>
      <c r="F15" s="2">
        <v>3</v>
      </c>
      <c r="G15" s="16" t="s">
        <v>86</v>
      </c>
      <c r="H15" s="16">
        <v>505</v>
      </c>
    </row>
    <row r="16" spans="1:8">
      <c r="A16" s="1">
        <v>187</v>
      </c>
      <c r="B16" s="1"/>
      <c r="C16" s="1">
        <v>77</v>
      </c>
      <c r="D16" s="2"/>
      <c r="E16" s="1">
        <v>155</v>
      </c>
      <c r="F16" s="2"/>
      <c r="G16" s="25" t="s">
        <v>87</v>
      </c>
      <c r="H16" s="25">
        <v>366</v>
      </c>
    </row>
    <row r="17" spans="1:8">
      <c r="G17" s="16" t="s">
        <v>108</v>
      </c>
      <c r="H17" s="16">
        <v>301</v>
      </c>
    </row>
    <row r="18" spans="1:8">
      <c r="A18" s="1" t="s">
        <v>73</v>
      </c>
      <c r="B18" s="1" t="s">
        <v>1</v>
      </c>
      <c r="C18" t="s">
        <v>169</v>
      </c>
      <c r="G18" s="25" t="s">
        <v>10</v>
      </c>
      <c r="H18" s="25">
        <v>338</v>
      </c>
    </row>
    <row r="19" spans="1:8" ht="52.5" customHeight="1">
      <c r="A19" s="1">
        <v>11</v>
      </c>
      <c r="B19" s="1">
        <v>0</v>
      </c>
      <c r="C19" s="34" t="s">
        <v>170</v>
      </c>
      <c r="G19" s="16" t="s">
        <v>105</v>
      </c>
      <c r="H19" s="16">
        <v>155</v>
      </c>
    </row>
    <row r="20" spans="1:8" ht="56.25" customHeight="1">
      <c r="A20" s="1">
        <v>4</v>
      </c>
      <c r="B20" s="1">
        <v>0</v>
      </c>
      <c r="C20" s="34" t="s">
        <v>171</v>
      </c>
      <c r="G20" s="25" t="s">
        <v>88</v>
      </c>
      <c r="H20" s="25">
        <v>315</v>
      </c>
    </row>
    <row r="21" spans="1:8" ht="82.5" customHeight="1">
      <c r="A21" s="1">
        <v>11</v>
      </c>
      <c r="B21" s="1">
        <v>0</v>
      </c>
      <c r="C21" s="34" t="s">
        <v>172</v>
      </c>
      <c r="G21" s="16" t="s">
        <v>93</v>
      </c>
      <c r="H21" s="16">
        <v>11</v>
      </c>
    </row>
    <row r="22" spans="1:8" ht="54" customHeight="1">
      <c r="A22" s="1">
        <v>5</v>
      </c>
      <c r="B22" s="1">
        <v>0</v>
      </c>
      <c r="C22" s="34" t="s">
        <v>173</v>
      </c>
      <c r="G22" s="25" t="s">
        <v>90</v>
      </c>
      <c r="H22" s="25">
        <v>264</v>
      </c>
    </row>
    <row r="23" spans="1:8">
      <c r="G23" s="16" t="s">
        <v>91</v>
      </c>
      <c r="H23" s="16">
        <v>180</v>
      </c>
    </row>
    <row r="24" spans="1:8">
      <c r="A24" s="1" t="s">
        <v>93</v>
      </c>
      <c r="B24" s="1" t="s">
        <v>1</v>
      </c>
      <c r="G24" s="25" t="s">
        <v>92</v>
      </c>
      <c r="H24" s="25">
        <v>1</v>
      </c>
    </row>
    <row r="25" spans="1:8">
      <c r="A25" s="1">
        <v>11</v>
      </c>
      <c r="B25" s="1">
        <v>0</v>
      </c>
      <c r="G25" s="16" t="s">
        <v>141</v>
      </c>
      <c r="H25" s="16"/>
    </row>
    <row r="26" spans="1:8">
      <c r="G26" s="16" t="s">
        <v>142</v>
      </c>
      <c r="H26" s="16">
        <v>1</v>
      </c>
    </row>
    <row r="27" spans="1:8">
      <c r="A27" s="1" t="s">
        <v>12</v>
      </c>
      <c r="B27" s="1" t="s">
        <v>1</v>
      </c>
      <c r="C27" s="1" t="s">
        <v>25</v>
      </c>
      <c r="D27" s="1" t="s">
        <v>1</v>
      </c>
      <c r="G27" s="16" t="s">
        <v>143</v>
      </c>
      <c r="H27" s="16">
        <v>18</v>
      </c>
    </row>
    <row r="28" spans="1:8">
      <c r="A28" s="1">
        <v>55</v>
      </c>
      <c r="B28" s="1">
        <v>0</v>
      </c>
      <c r="C28" s="1">
        <v>48</v>
      </c>
      <c r="D28" s="1">
        <v>0</v>
      </c>
      <c r="G28" s="16" t="s">
        <v>144</v>
      </c>
      <c r="H28" s="16">
        <v>0</v>
      </c>
    </row>
    <row r="29" spans="1:8">
      <c r="A29" s="1">
        <v>22</v>
      </c>
      <c r="B29" s="1">
        <v>0</v>
      </c>
      <c r="C29" s="1">
        <v>7</v>
      </c>
      <c r="D29" s="1">
        <v>0</v>
      </c>
      <c r="G29" s="16" t="s">
        <v>145</v>
      </c>
      <c r="H29" s="16">
        <v>1</v>
      </c>
    </row>
    <row r="30" spans="1:8">
      <c r="A30" s="1">
        <f>A28+A29</f>
        <v>77</v>
      </c>
      <c r="B30" s="1">
        <v>0</v>
      </c>
      <c r="C30" s="1">
        <f>C28+C29</f>
        <v>55</v>
      </c>
      <c r="D30" s="1">
        <v>0</v>
      </c>
    </row>
    <row r="31" spans="1:8">
      <c r="G31" t="s">
        <v>216</v>
      </c>
    </row>
    <row r="32" spans="1:8">
      <c r="G32" s="30" t="s">
        <v>114</v>
      </c>
      <c r="H32" s="33" t="s">
        <v>85</v>
      </c>
    </row>
    <row r="33" spans="1:8">
      <c r="A33" s="1" t="s">
        <v>38</v>
      </c>
      <c r="B33" s="1" t="s">
        <v>1</v>
      </c>
      <c r="C33" s="1" t="s">
        <v>39</v>
      </c>
      <c r="D33" s="1" t="s">
        <v>1</v>
      </c>
      <c r="G33" s="16" t="s">
        <v>217</v>
      </c>
      <c r="H33" s="16">
        <v>49.91</v>
      </c>
    </row>
    <row r="34" spans="1:8">
      <c r="A34" s="1">
        <v>125</v>
      </c>
      <c r="B34" s="1">
        <v>2</v>
      </c>
      <c r="C34" s="1">
        <v>88</v>
      </c>
      <c r="D34" s="1">
        <v>0</v>
      </c>
      <c r="G34" s="16" t="s">
        <v>116</v>
      </c>
      <c r="H34" s="16">
        <v>13.12</v>
      </c>
    </row>
    <row r="35" spans="1:8">
      <c r="A35" s="1">
        <v>56</v>
      </c>
      <c r="B35" s="1">
        <v>0</v>
      </c>
      <c r="C35" s="1">
        <v>18</v>
      </c>
      <c r="D35" s="1">
        <v>0</v>
      </c>
      <c r="G35" s="25" t="s">
        <v>218</v>
      </c>
      <c r="H35" s="25"/>
    </row>
    <row r="36" spans="1:8">
      <c r="A36" s="1">
        <f>A34+A35</f>
        <v>181</v>
      </c>
      <c r="B36" s="1">
        <f>B34+B35</f>
        <v>2</v>
      </c>
      <c r="C36" s="1">
        <f>C34+C35</f>
        <v>106</v>
      </c>
      <c r="D36" s="1">
        <f>D34+D35</f>
        <v>0</v>
      </c>
      <c r="G36" s="25" t="s">
        <v>118</v>
      </c>
      <c r="H36" s="25">
        <v>412</v>
      </c>
    </row>
    <row r="37" spans="1:8">
      <c r="G37" s="25" t="s">
        <v>119</v>
      </c>
      <c r="H37" s="25">
        <v>111</v>
      </c>
    </row>
    <row r="38" spans="1:8">
      <c r="G38" s="16" t="s">
        <v>219</v>
      </c>
      <c r="H38" s="16"/>
    </row>
    <row r="39" spans="1:8">
      <c r="A39" s="1" t="s">
        <v>14</v>
      </c>
      <c r="B39" s="1"/>
      <c r="C39" s="1"/>
      <c r="G39" s="16" t="s">
        <v>121</v>
      </c>
      <c r="H39" s="16">
        <v>29</v>
      </c>
    </row>
    <row r="40" spans="1:8">
      <c r="A40" s="1"/>
      <c r="B40" s="1" t="s">
        <v>15</v>
      </c>
      <c r="C40" s="1" t="s">
        <v>1</v>
      </c>
      <c r="G40" s="16" t="s">
        <v>122</v>
      </c>
      <c r="H40" s="22">
        <v>4</v>
      </c>
    </row>
    <row r="41" spans="1:8">
      <c r="A41" s="1" t="s">
        <v>37</v>
      </c>
      <c r="B41" s="1">
        <v>204</v>
      </c>
      <c r="C41" s="1">
        <v>0</v>
      </c>
      <c r="G41" s="16" t="s">
        <v>123</v>
      </c>
      <c r="H41" s="16">
        <v>477</v>
      </c>
    </row>
    <row r="42" spans="1:8">
      <c r="A42" s="1" t="s">
        <v>26</v>
      </c>
      <c r="B42" s="1">
        <v>42</v>
      </c>
      <c r="C42" s="1">
        <v>0</v>
      </c>
      <c r="G42" s="16" t="s">
        <v>124</v>
      </c>
      <c r="H42" s="16">
        <v>3</v>
      </c>
    </row>
    <row r="43" spans="1:8">
      <c r="A43" s="1" t="s">
        <v>18</v>
      </c>
      <c r="B43" s="1">
        <v>20</v>
      </c>
      <c r="C43" s="1">
        <v>0</v>
      </c>
      <c r="G43" s="16" t="s">
        <v>125</v>
      </c>
      <c r="H43" s="16">
        <v>7</v>
      </c>
    </row>
    <row r="44" spans="1:8">
      <c r="A44" s="1" t="s">
        <v>19</v>
      </c>
      <c r="B44" s="1">
        <v>0</v>
      </c>
      <c r="C44" s="1">
        <v>0</v>
      </c>
      <c r="G44" s="25" t="s">
        <v>220</v>
      </c>
      <c r="H44" s="25"/>
    </row>
    <row r="45" spans="1:8">
      <c r="A45" s="1" t="s">
        <v>20</v>
      </c>
      <c r="B45" s="1">
        <v>440</v>
      </c>
      <c r="C45" s="1">
        <v>13</v>
      </c>
      <c r="G45" s="25" t="s">
        <v>127</v>
      </c>
      <c r="H45" s="25">
        <v>7</v>
      </c>
    </row>
    <row r="46" spans="1:8">
      <c r="A46" s="1" t="s">
        <v>95</v>
      </c>
      <c r="B46" s="1">
        <v>3</v>
      </c>
      <c r="C46" s="1">
        <v>0</v>
      </c>
      <c r="G46" s="25" t="s">
        <v>221</v>
      </c>
      <c r="H46" s="25">
        <v>499</v>
      </c>
    </row>
    <row r="47" spans="1:8">
      <c r="A47" s="1" t="s">
        <v>22</v>
      </c>
      <c r="B47" s="1">
        <v>1</v>
      </c>
      <c r="C47" s="1">
        <v>0</v>
      </c>
      <c r="G47" s="25" t="s">
        <v>129</v>
      </c>
      <c r="H47" s="25">
        <v>16</v>
      </c>
    </row>
    <row r="48" spans="1:8">
      <c r="A48" s="1" t="s">
        <v>59</v>
      </c>
      <c r="B48" s="1">
        <v>10</v>
      </c>
      <c r="C48" s="1">
        <v>0</v>
      </c>
      <c r="G48" s="16" t="s">
        <v>212</v>
      </c>
      <c r="H48" s="16"/>
    </row>
    <row r="49" spans="1:8">
      <c r="A49" s="1" t="s">
        <v>24</v>
      </c>
      <c r="B49" s="1">
        <v>1</v>
      </c>
      <c r="C49" s="1">
        <v>0</v>
      </c>
      <c r="G49" s="16" t="s">
        <v>131</v>
      </c>
      <c r="H49" s="16">
        <v>470</v>
      </c>
    </row>
    <row r="50" spans="1:8">
      <c r="A50" s="1" t="s">
        <v>69</v>
      </c>
      <c r="B50" s="1">
        <v>9</v>
      </c>
      <c r="C50" s="1">
        <v>0</v>
      </c>
      <c r="G50" s="16" t="s">
        <v>132</v>
      </c>
      <c r="H50" s="16">
        <v>15</v>
      </c>
    </row>
    <row r="51" spans="1:8">
      <c r="A51" s="1" t="s">
        <v>113</v>
      </c>
      <c r="B51" s="1">
        <v>2</v>
      </c>
      <c r="C51" s="1">
        <v>0</v>
      </c>
      <c r="G51" s="25" t="s">
        <v>222</v>
      </c>
      <c r="H51" s="25"/>
    </row>
    <row r="52" spans="1:8">
      <c r="A52" s="1" t="s">
        <v>151</v>
      </c>
      <c r="B52" s="1">
        <v>8</v>
      </c>
      <c r="C52" s="1">
        <v>0</v>
      </c>
      <c r="G52" s="25" t="s">
        <v>134</v>
      </c>
      <c r="H52" s="25">
        <v>10</v>
      </c>
    </row>
    <row r="53" spans="1:8">
      <c r="A53" s="1" t="s">
        <v>8</v>
      </c>
      <c r="B53" s="1">
        <f>SUM(B41:B52)</f>
        <v>740</v>
      </c>
      <c r="C53" s="1">
        <f>C41+C42+C43+C44+C45+C46+C47+C48+C49+C50+C51+C52</f>
        <v>13</v>
      </c>
      <c r="G53" s="25" t="s">
        <v>135</v>
      </c>
      <c r="H53" s="25">
        <v>5</v>
      </c>
    </row>
    <row r="54" spans="1:8">
      <c r="G54" s="25" t="s">
        <v>136</v>
      </c>
      <c r="H54" s="25">
        <v>71</v>
      </c>
    </row>
    <row r="55" spans="1:8">
      <c r="G55" s="25" t="s">
        <v>137</v>
      </c>
      <c r="H55" s="25">
        <v>213</v>
      </c>
    </row>
    <row r="56" spans="1:8">
      <c r="A56" s="9" t="s">
        <v>32</v>
      </c>
      <c r="B56" s="9" t="s">
        <v>33</v>
      </c>
      <c r="G56" s="25" t="s">
        <v>138</v>
      </c>
      <c r="H56" s="25">
        <v>52</v>
      </c>
    </row>
    <row r="57" spans="1:8">
      <c r="A57">
        <v>1</v>
      </c>
      <c r="B57">
        <v>1</v>
      </c>
      <c r="G57" s="25" t="s">
        <v>139</v>
      </c>
      <c r="H57" s="25">
        <v>26</v>
      </c>
    </row>
    <row r="58" spans="1:8">
      <c r="A58">
        <v>2</v>
      </c>
      <c r="B58">
        <v>9</v>
      </c>
      <c r="G58" s="25" t="s">
        <v>140</v>
      </c>
      <c r="H58" s="25">
        <v>8</v>
      </c>
    </row>
    <row r="59" spans="1:8">
      <c r="A59">
        <v>3</v>
      </c>
      <c r="B59">
        <v>10</v>
      </c>
    </row>
    <row r="60" spans="1:8">
      <c r="A60">
        <v>4</v>
      </c>
      <c r="B60">
        <v>11</v>
      </c>
    </row>
    <row r="61" spans="1:8">
      <c r="A61">
        <v>5</v>
      </c>
      <c r="B61">
        <v>12</v>
      </c>
    </row>
    <row r="62" spans="1:8">
      <c r="A62">
        <v>6</v>
      </c>
      <c r="B62">
        <v>13</v>
      </c>
    </row>
    <row r="63" spans="1:8">
      <c r="A63">
        <v>7</v>
      </c>
      <c r="B63">
        <v>7</v>
      </c>
    </row>
    <row r="64" spans="1:8">
      <c r="A64">
        <v>8</v>
      </c>
      <c r="B64">
        <v>7</v>
      </c>
    </row>
    <row r="65" spans="1:3">
      <c r="A65">
        <v>9</v>
      </c>
      <c r="B65">
        <v>14</v>
      </c>
    </row>
    <row r="66" spans="1:3">
      <c r="A66">
        <v>10</v>
      </c>
      <c r="B66">
        <v>16</v>
      </c>
    </row>
    <row r="67" spans="1:3">
      <c r="A67">
        <v>11</v>
      </c>
      <c r="B67">
        <v>14</v>
      </c>
    </row>
    <row r="68" spans="1:3">
      <c r="A68">
        <v>12</v>
      </c>
      <c r="B68">
        <v>14</v>
      </c>
    </row>
    <row r="69" spans="1:3">
      <c r="A69">
        <v>13</v>
      </c>
      <c r="B69">
        <v>14</v>
      </c>
    </row>
    <row r="70" spans="1:3">
      <c r="A70">
        <v>14</v>
      </c>
      <c r="B70">
        <v>9</v>
      </c>
      <c r="C70" t="s">
        <v>47</v>
      </c>
    </row>
    <row r="71" spans="1:3">
      <c r="A71">
        <v>15</v>
      </c>
      <c r="B71">
        <v>12</v>
      </c>
    </row>
    <row r="72" spans="1:3">
      <c r="A72">
        <v>16</v>
      </c>
      <c r="B72">
        <v>18</v>
      </c>
    </row>
    <row r="73" spans="1:3">
      <c r="A73">
        <v>17</v>
      </c>
      <c r="B73">
        <v>4</v>
      </c>
      <c r="C73" t="s">
        <v>48</v>
      </c>
    </row>
    <row r="74" spans="1:3">
      <c r="A74">
        <v>18</v>
      </c>
      <c r="B74">
        <v>10</v>
      </c>
    </row>
    <row r="75" spans="1:3">
      <c r="A75">
        <v>19</v>
      </c>
      <c r="B75">
        <v>18</v>
      </c>
    </row>
    <row r="76" spans="1:3">
      <c r="A76">
        <v>20</v>
      </c>
      <c r="B76">
        <v>15</v>
      </c>
    </row>
    <row r="77" spans="1:3">
      <c r="A77">
        <v>21</v>
      </c>
      <c r="B77">
        <v>6</v>
      </c>
      <c r="C77" t="s">
        <v>49</v>
      </c>
    </row>
    <row r="78" spans="1:3">
      <c r="A78">
        <v>22</v>
      </c>
      <c r="B78">
        <v>5</v>
      </c>
      <c r="C78" t="s">
        <v>50</v>
      </c>
    </row>
    <row r="79" spans="1:3">
      <c r="A79">
        <v>23</v>
      </c>
      <c r="B79">
        <v>15</v>
      </c>
    </row>
    <row r="80" spans="1:3">
      <c r="A80">
        <v>24</v>
      </c>
      <c r="B80">
        <v>15</v>
      </c>
    </row>
    <row r="81" spans="1:3">
      <c r="A81">
        <v>25</v>
      </c>
      <c r="B81">
        <v>9</v>
      </c>
    </row>
    <row r="82" spans="1:3">
      <c r="A82">
        <v>26</v>
      </c>
      <c r="B82">
        <v>13</v>
      </c>
    </row>
    <row r="83" spans="1:3">
      <c r="A83">
        <v>27</v>
      </c>
      <c r="B83">
        <v>4</v>
      </c>
    </row>
    <row r="84" spans="1:3">
      <c r="A84">
        <v>28</v>
      </c>
      <c r="B84">
        <v>13</v>
      </c>
    </row>
    <row r="85" spans="1:3">
      <c r="A85">
        <v>29</v>
      </c>
      <c r="B85">
        <v>6</v>
      </c>
    </row>
    <row r="86" spans="1:3">
      <c r="A86">
        <v>30</v>
      </c>
      <c r="B86">
        <v>8</v>
      </c>
    </row>
    <row r="87" spans="1:3">
      <c r="A87">
        <v>31</v>
      </c>
      <c r="B87">
        <v>5</v>
      </c>
    </row>
    <row r="88" spans="1:3">
      <c r="A88">
        <v>32</v>
      </c>
      <c r="B88">
        <v>13</v>
      </c>
    </row>
    <row r="89" spans="1:3">
      <c r="A89">
        <v>33</v>
      </c>
      <c r="B89">
        <v>19</v>
      </c>
    </row>
    <row r="90" spans="1:3">
      <c r="A90">
        <v>34</v>
      </c>
      <c r="B90">
        <v>26</v>
      </c>
    </row>
    <row r="91" spans="1:3">
      <c r="A91">
        <v>35</v>
      </c>
      <c r="B91">
        <v>10</v>
      </c>
    </row>
    <row r="92" spans="1:3">
      <c r="A92">
        <v>36</v>
      </c>
      <c r="B92">
        <v>8</v>
      </c>
      <c r="C92" t="s">
        <v>79</v>
      </c>
    </row>
    <row r="93" spans="1:3">
      <c r="A93">
        <v>37</v>
      </c>
      <c r="B93">
        <v>5</v>
      </c>
      <c r="C93" t="s">
        <v>80</v>
      </c>
    </row>
    <row r="94" spans="1:3">
      <c r="A94">
        <v>38</v>
      </c>
      <c r="B94">
        <v>23</v>
      </c>
      <c r="C94" t="s">
        <v>83</v>
      </c>
    </row>
    <row r="95" spans="1:3">
      <c r="A95">
        <v>39</v>
      </c>
      <c r="B95">
        <v>22</v>
      </c>
      <c r="C95" t="s">
        <v>84</v>
      </c>
    </row>
    <row r="96" spans="1:3">
      <c r="A96">
        <v>40</v>
      </c>
      <c r="B96">
        <v>18</v>
      </c>
    </row>
    <row r="97" spans="1:3">
      <c r="A97">
        <v>41</v>
      </c>
      <c r="B97">
        <v>7</v>
      </c>
    </row>
    <row r="98" spans="1:3">
      <c r="A98">
        <v>42</v>
      </c>
      <c r="B98">
        <v>11</v>
      </c>
    </row>
    <row r="99" spans="1:3">
      <c r="A99">
        <v>43</v>
      </c>
      <c r="B99">
        <v>4</v>
      </c>
    </row>
    <row r="100" spans="1:3">
      <c r="A100">
        <v>44</v>
      </c>
      <c r="B100">
        <v>5</v>
      </c>
    </row>
    <row r="101" spans="1:3">
      <c r="A101">
        <v>45</v>
      </c>
      <c r="B101">
        <v>8</v>
      </c>
      <c r="C101" t="s">
        <v>98</v>
      </c>
    </row>
    <row r="102" spans="1:3">
      <c r="A102">
        <v>46</v>
      </c>
      <c r="B102">
        <v>7</v>
      </c>
    </row>
    <row r="103" spans="1:3">
      <c r="A103">
        <v>47</v>
      </c>
      <c r="B103">
        <v>10</v>
      </c>
      <c r="C103" t="s">
        <v>99</v>
      </c>
    </row>
    <row r="104" spans="1:3">
      <c r="A104">
        <v>48</v>
      </c>
      <c r="B104">
        <v>4</v>
      </c>
    </row>
    <row r="105" spans="1:3">
      <c r="A105">
        <v>49</v>
      </c>
      <c r="B105">
        <v>6</v>
      </c>
    </row>
    <row r="106" spans="1:3">
      <c r="A106">
        <v>50</v>
      </c>
      <c r="B106">
        <v>5</v>
      </c>
    </row>
    <row r="107" spans="1:3">
      <c r="A107">
        <v>51</v>
      </c>
      <c r="B107">
        <v>3</v>
      </c>
      <c r="C107" t="s">
        <v>50</v>
      </c>
    </row>
    <row r="108" spans="1:3">
      <c r="A108">
        <v>52</v>
      </c>
      <c r="B108">
        <v>5</v>
      </c>
      <c r="C108" t="s">
        <v>50</v>
      </c>
    </row>
    <row r="109" spans="1:3">
      <c r="A109">
        <v>53</v>
      </c>
      <c r="B109">
        <v>13</v>
      </c>
    </row>
    <row r="110" spans="1:3">
      <c r="A110">
        <v>54</v>
      </c>
      <c r="B110">
        <v>2</v>
      </c>
      <c r="C110" t="s">
        <v>107</v>
      </c>
    </row>
    <row r="111" spans="1:3">
      <c r="A111">
        <v>55</v>
      </c>
      <c r="B111">
        <v>7</v>
      </c>
    </row>
    <row r="112" spans="1:3">
      <c r="A112">
        <v>56</v>
      </c>
      <c r="B112">
        <v>8</v>
      </c>
    </row>
    <row r="113" spans="1:3">
      <c r="A113">
        <v>57</v>
      </c>
      <c r="B113">
        <v>5</v>
      </c>
      <c r="C113" t="s">
        <v>110</v>
      </c>
    </row>
    <row r="114" spans="1:3">
      <c r="A114">
        <v>58</v>
      </c>
      <c r="B114">
        <v>7</v>
      </c>
    </row>
    <row r="115" spans="1:3">
      <c r="A115">
        <v>59</v>
      </c>
      <c r="B115">
        <v>3</v>
      </c>
      <c r="C115" t="s">
        <v>112</v>
      </c>
    </row>
    <row r="116" spans="1:3">
      <c r="A116">
        <v>60</v>
      </c>
      <c r="B116">
        <v>5</v>
      </c>
    </row>
    <row r="117" spans="1:3">
      <c r="A117">
        <v>61</v>
      </c>
      <c r="B117">
        <v>3</v>
      </c>
      <c r="C117" t="s">
        <v>50</v>
      </c>
    </row>
    <row r="118" spans="1:3">
      <c r="A118">
        <v>62</v>
      </c>
      <c r="B118">
        <v>6</v>
      </c>
    </row>
    <row r="119" spans="1:3">
      <c r="A119">
        <v>63</v>
      </c>
      <c r="B119">
        <v>9</v>
      </c>
    </row>
    <row r="120" spans="1:3">
      <c r="A120">
        <v>64</v>
      </c>
      <c r="B120">
        <v>2</v>
      </c>
    </row>
    <row r="121" spans="1:3">
      <c r="A121">
        <v>65</v>
      </c>
      <c r="B121">
        <v>8</v>
      </c>
    </row>
    <row r="122" spans="1:3">
      <c r="A122">
        <v>66</v>
      </c>
      <c r="B122">
        <v>5</v>
      </c>
    </row>
    <row r="123" spans="1:3">
      <c r="A123">
        <v>67</v>
      </c>
      <c r="B123">
        <v>2</v>
      </c>
      <c r="C123" t="s">
        <v>154</v>
      </c>
    </row>
    <row r="124" spans="1:3">
      <c r="A124">
        <v>68</v>
      </c>
      <c r="B124">
        <v>5</v>
      </c>
    </row>
    <row r="125" spans="1:3">
      <c r="A125">
        <v>69</v>
      </c>
      <c r="B125">
        <v>2</v>
      </c>
      <c r="C125" t="s">
        <v>163</v>
      </c>
    </row>
    <row r="126" spans="1:3">
      <c r="A126">
        <v>70</v>
      </c>
      <c r="B126">
        <v>4</v>
      </c>
    </row>
    <row r="127" spans="1:3">
      <c r="A127">
        <v>71</v>
      </c>
      <c r="B127">
        <v>6</v>
      </c>
    </row>
    <row r="128" spans="1:3">
      <c r="A128">
        <v>72</v>
      </c>
      <c r="B128">
        <v>8</v>
      </c>
    </row>
    <row r="129" spans="1:3">
      <c r="A129">
        <v>73</v>
      </c>
      <c r="B129">
        <v>3</v>
      </c>
      <c r="C129" t="s">
        <v>166</v>
      </c>
    </row>
    <row r="130" spans="1:3">
      <c r="A130">
        <v>74</v>
      </c>
      <c r="B130">
        <v>5</v>
      </c>
      <c r="C130" t="s">
        <v>168</v>
      </c>
    </row>
    <row r="131" spans="1:3">
      <c r="A131">
        <v>75</v>
      </c>
      <c r="B131">
        <v>3</v>
      </c>
      <c r="C131" t="s">
        <v>174</v>
      </c>
    </row>
    <row r="132" spans="1:3">
      <c r="A132">
        <v>76</v>
      </c>
      <c r="B132">
        <v>11</v>
      </c>
    </row>
    <row r="133" spans="1:3">
      <c r="A133">
        <v>77</v>
      </c>
      <c r="B133">
        <v>3</v>
      </c>
    </row>
    <row r="134" spans="1:3">
      <c r="A134">
        <v>78</v>
      </c>
      <c r="B134">
        <v>2</v>
      </c>
      <c r="C134" t="s">
        <v>50</v>
      </c>
    </row>
    <row r="135" spans="1:3">
      <c r="A135">
        <v>79</v>
      </c>
      <c r="B135">
        <v>4</v>
      </c>
    </row>
    <row r="136" spans="1:3">
      <c r="A136">
        <v>80</v>
      </c>
      <c r="B136">
        <v>6</v>
      </c>
    </row>
    <row r="137" spans="1:3">
      <c r="A137">
        <v>81</v>
      </c>
      <c r="B137">
        <v>7</v>
      </c>
    </row>
    <row r="138" spans="1:3">
      <c r="A138">
        <v>82</v>
      </c>
      <c r="B138">
        <v>2</v>
      </c>
    </row>
    <row r="139" spans="1:3">
      <c r="A139">
        <v>83</v>
      </c>
      <c r="B139">
        <v>4</v>
      </c>
      <c r="C139" t="s">
        <v>190</v>
      </c>
    </row>
    <row r="140" spans="1:3">
      <c r="A140">
        <v>84</v>
      </c>
      <c r="B140">
        <v>2</v>
      </c>
    </row>
    <row r="141" spans="1:3">
      <c r="A141">
        <v>85</v>
      </c>
      <c r="B141">
        <v>7</v>
      </c>
    </row>
    <row r="142" spans="1:3">
      <c r="A142">
        <v>86</v>
      </c>
      <c r="B142">
        <v>3</v>
      </c>
    </row>
    <row r="143" spans="1:3">
      <c r="A143">
        <v>87</v>
      </c>
      <c r="B143">
        <v>6</v>
      </c>
      <c r="C143" t="s">
        <v>50</v>
      </c>
    </row>
    <row r="144" spans="1:3">
      <c r="A144">
        <v>88</v>
      </c>
      <c r="B144">
        <v>8</v>
      </c>
    </row>
    <row r="145" spans="1:3">
      <c r="A145">
        <v>89</v>
      </c>
      <c r="B145">
        <v>8</v>
      </c>
    </row>
    <row r="146" spans="1:3">
      <c r="A146">
        <v>90</v>
      </c>
      <c r="B146">
        <v>7</v>
      </c>
      <c r="C146" t="s">
        <v>198</v>
      </c>
    </row>
    <row r="147" spans="1:3">
      <c r="A147">
        <v>91</v>
      </c>
      <c r="B147">
        <v>13</v>
      </c>
    </row>
    <row r="148" spans="1:3">
      <c r="A148">
        <v>92</v>
      </c>
      <c r="B148">
        <v>1</v>
      </c>
      <c r="C148" t="s">
        <v>206</v>
      </c>
    </row>
    <row r="149" spans="1:3">
      <c r="A149">
        <v>93</v>
      </c>
      <c r="B149">
        <v>3</v>
      </c>
    </row>
    <row r="150" spans="1:3">
      <c r="A150">
        <v>94</v>
      </c>
      <c r="B150">
        <v>6</v>
      </c>
    </row>
    <row r="151" spans="1:3">
      <c r="A151">
        <v>95</v>
      </c>
      <c r="B151">
        <v>7</v>
      </c>
    </row>
    <row r="152" spans="1:3">
      <c r="A152">
        <v>96</v>
      </c>
      <c r="B152">
        <v>4</v>
      </c>
    </row>
    <row r="153" spans="1:3">
      <c r="A153">
        <v>97</v>
      </c>
      <c r="B153">
        <v>11</v>
      </c>
    </row>
    <row r="154" spans="1:3">
      <c r="A154">
        <v>98</v>
      </c>
      <c r="B154">
        <v>5</v>
      </c>
    </row>
    <row r="155" spans="1:3">
      <c r="A155">
        <v>99</v>
      </c>
      <c r="B155">
        <v>14</v>
      </c>
    </row>
    <row r="156" spans="1:3">
      <c r="A156">
        <v>100</v>
      </c>
      <c r="B156">
        <v>14</v>
      </c>
    </row>
    <row r="157" spans="1:3">
      <c r="A157">
        <v>101</v>
      </c>
      <c r="B157">
        <v>11</v>
      </c>
    </row>
    <row r="159" spans="1:3">
      <c r="A159" s="9" t="s">
        <v>32</v>
      </c>
      <c r="B159" s="9" t="s">
        <v>33</v>
      </c>
    </row>
    <row r="160" spans="1:3">
      <c r="A160">
        <v>1</v>
      </c>
      <c r="B160">
        <v>1</v>
      </c>
    </row>
    <row r="161" spans="1:2">
      <c r="A161">
        <v>2</v>
      </c>
      <c r="B161">
        <v>10</v>
      </c>
    </row>
    <row r="162" spans="1:2">
      <c r="A162">
        <v>3</v>
      </c>
      <c r="B162">
        <v>20</v>
      </c>
    </row>
    <row r="163" spans="1:2">
      <c r="A163">
        <v>4</v>
      </c>
      <c r="B163">
        <v>31</v>
      </c>
    </row>
    <row r="164" spans="1:2">
      <c r="A164">
        <v>5</v>
      </c>
      <c r="B164">
        <v>43</v>
      </c>
    </row>
    <row r="165" spans="1:2">
      <c r="A165">
        <v>6</v>
      </c>
      <c r="B165">
        <v>56</v>
      </c>
    </row>
    <row r="166" spans="1:2">
      <c r="A166">
        <v>7</v>
      </c>
      <c r="B166">
        <v>63</v>
      </c>
    </row>
    <row r="167" spans="1:2">
      <c r="A167">
        <v>8</v>
      </c>
      <c r="B167">
        <v>70</v>
      </c>
    </row>
    <row r="168" spans="1:2">
      <c r="A168">
        <v>9</v>
      </c>
      <c r="B168">
        <v>84</v>
      </c>
    </row>
    <row r="169" spans="1:2">
      <c r="A169">
        <v>10</v>
      </c>
      <c r="B169">
        <v>100</v>
      </c>
    </row>
    <row r="170" spans="1:2">
      <c r="A170">
        <v>11</v>
      </c>
      <c r="B170">
        <v>114</v>
      </c>
    </row>
    <row r="171" spans="1:2">
      <c r="A171">
        <v>12</v>
      </c>
      <c r="B171">
        <v>131</v>
      </c>
    </row>
    <row r="172" spans="1:2">
      <c r="A172">
        <v>13</v>
      </c>
      <c r="B172">
        <v>145</v>
      </c>
    </row>
    <row r="173" spans="1:2">
      <c r="A173">
        <v>14</v>
      </c>
      <c r="B173">
        <v>154</v>
      </c>
    </row>
    <row r="174" spans="1:2">
      <c r="A174">
        <v>15</v>
      </c>
      <c r="B174">
        <v>166</v>
      </c>
    </row>
    <row r="175" spans="1:2">
      <c r="A175">
        <v>16</v>
      </c>
      <c r="B175">
        <v>185</v>
      </c>
    </row>
    <row r="176" spans="1:2">
      <c r="A176">
        <v>17</v>
      </c>
      <c r="B176">
        <v>189</v>
      </c>
    </row>
    <row r="177" spans="1:2">
      <c r="A177">
        <v>18</v>
      </c>
      <c r="B177">
        <v>199</v>
      </c>
    </row>
    <row r="178" spans="1:2">
      <c r="A178">
        <v>19</v>
      </c>
      <c r="B178">
        <v>217</v>
      </c>
    </row>
    <row r="179" spans="1:2">
      <c r="A179">
        <v>20</v>
      </c>
      <c r="B179">
        <v>233</v>
      </c>
    </row>
    <row r="180" spans="1:2">
      <c r="A180">
        <v>21</v>
      </c>
      <c r="B180">
        <v>239</v>
      </c>
    </row>
    <row r="181" spans="1:2">
      <c r="A181">
        <v>22</v>
      </c>
      <c r="B181">
        <v>244</v>
      </c>
    </row>
    <row r="182" spans="1:2">
      <c r="A182">
        <v>23</v>
      </c>
      <c r="B182">
        <v>260</v>
      </c>
    </row>
    <row r="183" spans="1:2">
      <c r="A183">
        <v>24</v>
      </c>
      <c r="B183">
        <v>276</v>
      </c>
    </row>
    <row r="184" spans="1:2">
      <c r="A184">
        <v>25</v>
      </c>
      <c r="B184">
        <v>286</v>
      </c>
    </row>
    <row r="185" spans="1:2">
      <c r="A185">
        <v>26</v>
      </c>
      <c r="B185">
        <v>299</v>
      </c>
    </row>
    <row r="186" spans="1:2">
      <c r="A186">
        <v>27</v>
      </c>
      <c r="B186">
        <v>303</v>
      </c>
    </row>
    <row r="187" spans="1:2">
      <c r="A187">
        <v>28</v>
      </c>
      <c r="B187">
        <v>316</v>
      </c>
    </row>
    <row r="188" spans="1:2">
      <c r="A188">
        <v>29</v>
      </c>
      <c r="B188">
        <v>322</v>
      </c>
    </row>
    <row r="189" spans="1:2">
      <c r="A189">
        <v>30</v>
      </c>
      <c r="B189">
        <v>330</v>
      </c>
    </row>
    <row r="190" spans="1:2">
      <c r="A190">
        <v>31</v>
      </c>
      <c r="B190">
        <v>335</v>
      </c>
    </row>
    <row r="191" spans="1:2">
      <c r="A191">
        <v>32</v>
      </c>
      <c r="B191">
        <v>348</v>
      </c>
    </row>
    <row r="192" spans="1:2">
      <c r="A192">
        <v>33</v>
      </c>
      <c r="B192">
        <v>367</v>
      </c>
    </row>
    <row r="193" spans="1:2">
      <c r="A193">
        <v>34</v>
      </c>
      <c r="B193">
        <v>392</v>
      </c>
    </row>
    <row r="194" spans="1:2">
      <c r="A194">
        <v>35</v>
      </c>
      <c r="B194">
        <v>402</v>
      </c>
    </row>
    <row r="195" spans="1:2">
      <c r="A195">
        <v>36</v>
      </c>
      <c r="B195">
        <v>410</v>
      </c>
    </row>
    <row r="196" spans="1:2">
      <c r="A196">
        <v>37</v>
      </c>
      <c r="B196">
        <v>415</v>
      </c>
    </row>
    <row r="197" spans="1:2">
      <c r="A197">
        <v>38</v>
      </c>
      <c r="B197">
        <v>438</v>
      </c>
    </row>
    <row r="198" spans="1:2">
      <c r="A198">
        <v>39</v>
      </c>
      <c r="B198">
        <v>460</v>
      </c>
    </row>
    <row r="199" spans="1:2">
      <c r="A199">
        <v>40</v>
      </c>
      <c r="B199">
        <v>478</v>
      </c>
    </row>
    <row r="200" spans="1:2">
      <c r="A200">
        <v>41</v>
      </c>
      <c r="B200">
        <v>486</v>
      </c>
    </row>
    <row r="201" spans="1:2">
      <c r="A201">
        <v>42</v>
      </c>
      <c r="B201">
        <v>497</v>
      </c>
    </row>
    <row r="202" spans="1:2">
      <c r="A202">
        <v>43</v>
      </c>
      <c r="B202">
        <v>501</v>
      </c>
    </row>
    <row r="203" spans="1:2">
      <c r="A203">
        <v>44</v>
      </c>
      <c r="B203">
        <v>506</v>
      </c>
    </row>
    <row r="204" spans="1:2">
      <c r="A204">
        <v>45</v>
      </c>
      <c r="B204">
        <v>514</v>
      </c>
    </row>
    <row r="205" spans="1:2">
      <c r="A205">
        <v>46</v>
      </c>
      <c r="B205">
        <v>521</v>
      </c>
    </row>
    <row r="206" spans="1:2">
      <c r="A206">
        <v>47</v>
      </c>
      <c r="B206">
        <v>531</v>
      </c>
    </row>
    <row r="207" spans="1:2">
      <c r="A207">
        <v>48</v>
      </c>
      <c r="B207">
        <v>534</v>
      </c>
    </row>
    <row r="208" spans="1:2">
      <c r="A208">
        <v>49</v>
      </c>
      <c r="B208">
        <v>541</v>
      </c>
    </row>
    <row r="209" spans="1:2">
      <c r="A209">
        <v>50</v>
      </c>
      <c r="B209">
        <v>546</v>
      </c>
    </row>
    <row r="210" spans="1:2">
      <c r="A210">
        <v>51</v>
      </c>
      <c r="B210">
        <v>549</v>
      </c>
    </row>
    <row r="211" spans="1:2">
      <c r="A211">
        <v>52</v>
      </c>
      <c r="B211">
        <v>553</v>
      </c>
    </row>
    <row r="212" spans="1:2">
      <c r="A212">
        <v>53</v>
      </c>
      <c r="B212">
        <v>566</v>
      </c>
    </row>
    <row r="213" spans="1:2">
      <c r="A213">
        <v>54</v>
      </c>
      <c r="B213">
        <v>568</v>
      </c>
    </row>
    <row r="214" spans="1:2">
      <c r="A214">
        <v>55</v>
      </c>
      <c r="B214">
        <v>575</v>
      </c>
    </row>
    <row r="215" spans="1:2">
      <c r="A215">
        <v>56</v>
      </c>
      <c r="B215">
        <v>574</v>
      </c>
    </row>
    <row r="216" spans="1:2">
      <c r="A216">
        <v>57</v>
      </c>
      <c r="B216">
        <v>578</v>
      </c>
    </row>
    <row r="217" spans="1:2">
      <c r="A217">
        <v>58</v>
      </c>
      <c r="B217">
        <v>584</v>
      </c>
    </row>
    <row r="218" spans="1:2">
      <c r="A218">
        <v>59</v>
      </c>
      <c r="B218">
        <v>587</v>
      </c>
    </row>
    <row r="219" spans="1:2">
      <c r="A219">
        <v>60</v>
      </c>
      <c r="B219">
        <v>592</v>
      </c>
    </row>
    <row r="220" spans="1:2">
      <c r="A220">
        <v>61</v>
      </c>
      <c r="B220">
        <v>595</v>
      </c>
    </row>
    <row r="221" spans="1:2">
      <c r="A221">
        <v>62</v>
      </c>
      <c r="B221">
        <v>601</v>
      </c>
    </row>
    <row r="222" spans="1:2">
      <c r="A222">
        <v>63</v>
      </c>
      <c r="B222">
        <v>610</v>
      </c>
    </row>
    <row r="223" spans="1:2">
      <c r="A223">
        <v>64</v>
      </c>
      <c r="B223">
        <v>612</v>
      </c>
    </row>
    <row r="224" spans="1:2">
      <c r="A224">
        <v>65</v>
      </c>
      <c r="B224">
        <v>620</v>
      </c>
    </row>
    <row r="225" spans="1:2">
      <c r="A225">
        <v>66</v>
      </c>
      <c r="B225">
        <v>625</v>
      </c>
    </row>
    <row r="226" spans="1:2">
      <c r="A226">
        <v>67</v>
      </c>
      <c r="B226">
        <v>627</v>
      </c>
    </row>
    <row r="227" spans="1:2">
      <c r="A227">
        <v>68</v>
      </c>
      <c r="B227">
        <v>632</v>
      </c>
    </row>
    <row r="228" spans="1:2">
      <c r="A228">
        <v>69</v>
      </c>
      <c r="B228">
        <v>634</v>
      </c>
    </row>
    <row r="229" spans="1:2">
      <c r="A229">
        <v>70</v>
      </c>
      <c r="B229">
        <v>638</v>
      </c>
    </row>
    <row r="230" spans="1:2">
      <c r="A230">
        <v>71</v>
      </c>
      <c r="B230">
        <v>644</v>
      </c>
    </row>
    <row r="231" spans="1:2">
      <c r="A231">
        <v>72</v>
      </c>
      <c r="B231">
        <v>652</v>
      </c>
    </row>
    <row r="232" spans="1:2">
      <c r="A232">
        <v>73</v>
      </c>
      <c r="B232">
        <v>655</v>
      </c>
    </row>
    <row r="233" spans="1:2">
      <c r="A233">
        <v>74</v>
      </c>
      <c r="B233">
        <v>660</v>
      </c>
    </row>
    <row r="234" spans="1:2">
      <c r="A234">
        <v>75</v>
      </c>
      <c r="B234">
        <v>663</v>
      </c>
    </row>
    <row r="235" spans="1:2">
      <c r="A235">
        <v>76</v>
      </c>
      <c r="B235">
        <v>674</v>
      </c>
    </row>
    <row r="236" spans="1:2">
      <c r="A236">
        <v>77</v>
      </c>
      <c r="B236">
        <v>677</v>
      </c>
    </row>
    <row r="237" spans="1:2">
      <c r="A237">
        <v>78</v>
      </c>
      <c r="B237">
        <v>679</v>
      </c>
    </row>
    <row r="238" spans="1:2">
      <c r="A238">
        <v>79</v>
      </c>
      <c r="B238">
        <v>683</v>
      </c>
    </row>
    <row r="239" spans="1:2">
      <c r="A239">
        <v>80</v>
      </c>
      <c r="B239">
        <v>689</v>
      </c>
    </row>
    <row r="240" spans="1:2">
      <c r="A240">
        <v>81</v>
      </c>
      <c r="B240">
        <v>696</v>
      </c>
    </row>
    <row r="241" spans="1:2">
      <c r="A241">
        <v>82</v>
      </c>
      <c r="B241">
        <v>697</v>
      </c>
    </row>
    <row r="242" spans="1:2">
      <c r="A242">
        <v>83</v>
      </c>
      <c r="B242">
        <v>700</v>
      </c>
    </row>
    <row r="243" spans="1:2">
      <c r="A243">
        <v>84</v>
      </c>
      <c r="B243">
        <v>702</v>
      </c>
    </row>
    <row r="244" spans="1:2">
      <c r="A244">
        <v>85</v>
      </c>
      <c r="B244">
        <v>709</v>
      </c>
    </row>
    <row r="245" spans="1:2">
      <c r="A245">
        <v>86</v>
      </c>
      <c r="B245">
        <v>712</v>
      </c>
    </row>
    <row r="246" spans="1:2">
      <c r="A246">
        <v>87</v>
      </c>
      <c r="B246">
        <v>718</v>
      </c>
    </row>
    <row r="247" spans="1:2">
      <c r="A247">
        <v>88</v>
      </c>
      <c r="B247">
        <v>726</v>
      </c>
    </row>
    <row r="248" spans="1:2">
      <c r="A248">
        <v>89</v>
      </c>
      <c r="B248">
        <v>734</v>
      </c>
    </row>
    <row r="249" spans="1:2">
      <c r="A249">
        <v>90</v>
      </c>
      <c r="B249">
        <v>741</v>
      </c>
    </row>
    <row r="250" spans="1:2">
      <c r="A250">
        <v>91</v>
      </c>
      <c r="B250">
        <v>754</v>
      </c>
    </row>
    <row r="251" spans="1:2">
      <c r="A251">
        <v>92</v>
      </c>
      <c r="B251">
        <v>755</v>
      </c>
    </row>
    <row r="252" spans="1:2">
      <c r="A252">
        <v>93</v>
      </c>
      <c r="B252">
        <v>758</v>
      </c>
    </row>
    <row r="253" spans="1:2">
      <c r="A253">
        <v>94</v>
      </c>
      <c r="B253">
        <v>764</v>
      </c>
    </row>
    <row r="254" spans="1:2">
      <c r="A254">
        <v>95</v>
      </c>
      <c r="B254">
        <v>771</v>
      </c>
    </row>
    <row r="255" spans="1:2">
      <c r="A255">
        <v>96</v>
      </c>
      <c r="B255">
        <v>775</v>
      </c>
    </row>
    <row r="256" spans="1:2">
      <c r="A256">
        <v>97</v>
      </c>
      <c r="B256">
        <v>786</v>
      </c>
    </row>
    <row r="257" spans="1:6">
      <c r="A257">
        <v>98</v>
      </c>
      <c r="B257">
        <v>791</v>
      </c>
    </row>
    <row r="258" spans="1:6">
      <c r="A258">
        <v>99</v>
      </c>
      <c r="B258">
        <v>805</v>
      </c>
    </row>
    <row r="259" spans="1:6">
      <c r="A259">
        <v>100</v>
      </c>
      <c r="B259">
        <v>819</v>
      </c>
    </row>
    <row r="260" spans="1:6">
      <c r="A260">
        <v>101</v>
      </c>
      <c r="B260">
        <v>830</v>
      </c>
    </row>
    <row r="262" spans="1:6">
      <c r="A262" s="10" t="s">
        <v>60</v>
      </c>
      <c r="B262" s="10"/>
      <c r="C262" s="10"/>
      <c r="D262" s="10"/>
      <c r="E262" s="10"/>
      <c r="F262" s="10"/>
    </row>
    <row r="263" spans="1:6">
      <c r="A263" s="39" t="s">
        <v>6</v>
      </c>
      <c r="B263" t="s">
        <v>52</v>
      </c>
    </row>
    <row r="264" spans="1:6">
      <c r="A264" s="11">
        <v>0.46400000000000002</v>
      </c>
      <c r="B264" t="s">
        <v>53</v>
      </c>
    </row>
    <row r="265" spans="1:6">
      <c r="A265" s="11">
        <v>0.111</v>
      </c>
      <c r="B265" t="s">
        <v>54</v>
      </c>
    </row>
    <row r="266" spans="1:6">
      <c r="A266" s="45">
        <v>0</v>
      </c>
      <c r="B266" t="s">
        <v>56</v>
      </c>
    </row>
    <row r="267" spans="1:6">
      <c r="A267" s="45">
        <v>0</v>
      </c>
      <c r="B267" t="s">
        <v>184</v>
      </c>
    </row>
    <row r="268" spans="1:6">
      <c r="A268" s="45">
        <v>0</v>
      </c>
      <c r="B268" t="s">
        <v>214</v>
      </c>
    </row>
    <row r="269" spans="1:6">
      <c r="A269">
        <f>37.5%</f>
        <v>0.375</v>
      </c>
      <c r="B269" t="s">
        <v>223</v>
      </c>
    </row>
    <row r="271" spans="1:6">
      <c r="A271" s="10" t="s">
        <v>102</v>
      </c>
    </row>
    <row r="272" spans="1:6">
      <c r="A272" s="35" t="s">
        <v>6</v>
      </c>
      <c r="B272" t="s">
        <v>52</v>
      </c>
    </row>
    <row r="273" spans="1:2">
      <c r="A273" s="35">
        <f>6/11</f>
        <v>0.54545454545454541</v>
      </c>
      <c r="B273" t="s">
        <v>53</v>
      </c>
    </row>
    <row r="274" spans="1:2">
      <c r="A274" s="35">
        <f>2/11</f>
        <v>0.18181818181818182</v>
      </c>
      <c r="B274" t="s">
        <v>54</v>
      </c>
    </row>
    <row r="275" spans="1:2">
      <c r="A275" s="35">
        <v>0</v>
      </c>
      <c r="B275" t="s">
        <v>56</v>
      </c>
    </row>
    <row r="276" spans="1:2">
      <c r="A276" s="11">
        <v>0</v>
      </c>
      <c r="B276" t="s">
        <v>184</v>
      </c>
    </row>
    <row r="277" spans="1:2">
      <c r="A277" s="35">
        <v>0</v>
      </c>
      <c r="B277" t="s">
        <v>214</v>
      </c>
    </row>
    <row r="278" spans="1:2">
      <c r="A278" s="35">
        <f>1/11</f>
        <v>9.0909090909090912E-2</v>
      </c>
      <c r="B278" t="s">
        <v>223</v>
      </c>
    </row>
    <row r="279" spans="1:2">
      <c r="A279" s="11">
        <f>2/11</f>
        <v>0.18181818181818182</v>
      </c>
      <c r="B279" t="s">
        <v>67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D6A8-AE6B-4F93-B829-E0069DE43E8E}">
  <dimension ref="A1:I282"/>
  <sheetViews>
    <sheetView topLeftCell="A20" workbookViewId="0">
      <selection activeCell="O22" sqref="O22"/>
    </sheetView>
  </sheetViews>
  <sheetFormatPr defaultRowHeight="15"/>
  <cols>
    <col min="1" max="1" width="26.85546875" customWidth="1"/>
    <col min="2" max="2" width="29.42578125" customWidth="1"/>
    <col min="4" max="4" width="26.5703125" customWidth="1"/>
    <col min="6" max="6" width="27" customWidth="1"/>
    <col min="8" max="8" width="26.570312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789</v>
      </c>
      <c r="C2" s="1">
        <v>8</v>
      </c>
      <c r="D2" s="1">
        <v>64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775</v>
      </c>
      <c r="C5" s="1">
        <f t="shared" si="0"/>
        <v>8</v>
      </c>
      <c r="D5" s="1">
        <f t="shared" si="0"/>
        <v>63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515</v>
      </c>
      <c r="C9" s="1">
        <v>10</v>
      </c>
      <c r="D9" s="1">
        <v>379</v>
      </c>
      <c r="E9" s="2">
        <v>13</v>
      </c>
      <c r="F9" s="1">
        <v>300</v>
      </c>
      <c r="G9" s="2">
        <v>0</v>
      </c>
      <c r="H9" s="1">
        <v>92</v>
      </c>
      <c r="I9" s="1">
        <v>5</v>
      </c>
    </row>
    <row r="10" spans="1:9">
      <c r="A10" s="1" t="s">
        <v>31</v>
      </c>
      <c r="B10" s="1">
        <v>39</v>
      </c>
      <c r="C10" s="1">
        <v>1</v>
      </c>
      <c r="D10" s="1">
        <v>175</v>
      </c>
      <c r="E10" s="2">
        <v>-2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554</v>
      </c>
      <c r="C11" s="1">
        <f t="shared" si="1"/>
        <v>11</v>
      </c>
      <c r="D11" s="1">
        <f t="shared" si="1"/>
        <v>554</v>
      </c>
      <c r="E11" s="2">
        <f t="shared" si="1"/>
        <v>11</v>
      </c>
      <c r="F11" s="1">
        <f t="shared" si="1"/>
        <v>309</v>
      </c>
      <c r="G11" s="2">
        <f t="shared" si="1"/>
        <v>0</v>
      </c>
      <c r="H11" s="1">
        <f t="shared" si="1"/>
        <v>92</v>
      </c>
      <c r="I11" s="1">
        <f t="shared" si="1"/>
        <v>5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0</v>
      </c>
      <c r="D15" s="5">
        <v>82</v>
      </c>
      <c r="E15" s="3">
        <v>0</v>
      </c>
      <c r="F15" s="1">
        <v>158</v>
      </c>
      <c r="G15" s="2">
        <v>3</v>
      </c>
      <c r="H15" s="16" t="s">
        <v>86</v>
      </c>
      <c r="I15" s="16">
        <v>515</v>
      </c>
    </row>
    <row r="16" spans="1:9">
      <c r="A16" s="1" t="s">
        <v>89</v>
      </c>
      <c r="B16" s="1">
        <v>187</v>
      </c>
      <c r="C16" s="1"/>
      <c r="D16" s="1">
        <v>77</v>
      </c>
      <c r="E16" s="2"/>
      <c r="F16" s="1">
        <v>158</v>
      </c>
      <c r="G16" s="2">
        <v>3</v>
      </c>
      <c r="H16" s="25" t="s">
        <v>87</v>
      </c>
      <c r="I16" s="25">
        <v>379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338</v>
      </c>
    </row>
    <row r="19" spans="1:9" ht="45.75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158</v>
      </c>
    </row>
    <row r="20" spans="1:9" ht="62.2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316</v>
      </c>
    </row>
    <row r="21" spans="1:9" ht="82.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70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264</v>
      </c>
    </row>
    <row r="23" spans="1:9">
      <c r="H23" s="16" t="s">
        <v>91</v>
      </c>
      <c r="I23" s="16">
        <v>180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0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19</v>
      </c>
    </row>
    <row r="28" spans="1:9">
      <c r="A28" s="1" t="s">
        <v>5</v>
      </c>
      <c r="B28" s="1">
        <v>55</v>
      </c>
      <c r="C28" s="1">
        <v>0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77</v>
      </c>
      <c r="C30" s="1">
        <v>0</v>
      </c>
      <c r="D30" s="1">
        <f>D28+D29</f>
        <v>55</v>
      </c>
      <c r="E30" s="1">
        <v>0</v>
      </c>
    </row>
    <row r="31" spans="1:9">
      <c r="H31" t="s">
        <v>224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225</v>
      </c>
      <c r="I33" s="16">
        <v>49.92</v>
      </c>
    </row>
    <row r="34" spans="1:9">
      <c r="A34" s="1" t="s">
        <v>5</v>
      </c>
      <c r="B34" s="1">
        <v>125</v>
      </c>
      <c r="C34" s="1">
        <v>0</v>
      </c>
      <c r="D34" s="1">
        <v>89</v>
      </c>
      <c r="E34" s="1">
        <v>1</v>
      </c>
      <c r="H34" s="16" t="s">
        <v>116</v>
      </c>
      <c r="I34" s="16">
        <v>13.22</v>
      </c>
    </row>
    <row r="35" spans="1:9">
      <c r="A35" s="1" t="s">
        <v>7</v>
      </c>
      <c r="B35" s="1">
        <v>56</v>
      </c>
      <c r="C35" s="1">
        <v>0</v>
      </c>
      <c r="D35" s="1">
        <v>17</v>
      </c>
      <c r="E35" s="1">
        <v>-1</v>
      </c>
      <c r="H35" s="25" t="s">
        <v>226</v>
      </c>
      <c r="I35" s="25"/>
    </row>
    <row r="36" spans="1:9">
      <c r="A36" s="1" t="s">
        <v>8</v>
      </c>
      <c r="B36" s="1">
        <f>B34+B35</f>
        <v>181</v>
      </c>
      <c r="C36" s="1">
        <f>C34+C35</f>
        <v>0</v>
      </c>
      <c r="D36" s="1">
        <f>D34+D35</f>
        <v>106</v>
      </c>
      <c r="E36" s="1">
        <f>E34+E35</f>
        <v>0</v>
      </c>
      <c r="H36" s="25" t="s">
        <v>118</v>
      </c>
      <c r="I36" s="25">
        <v>431</v>
      </c>
    </row>
    <row r="37" spans="1:9">
      <c r="H37" s="25" t="s">
        <v>119</v>
      </c>
      <c r="I37" s="25">
        <v>117</v>
      </c>
    </row>
    <row r="38" spans="1:9">
      <c r="H38" s="16" t="s">
        <v>227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31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5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499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228</v>
      </c>
      <c r="I44" s="25"/>
    </row>
    <row r="45" spans="1:9">
      <c r="B45" s="1" t="s">
        <v>20</v>
      </c>
      <c r="C45" s="1">
        <v>448</v>
      </c>
      <c r="D45" s="1">
        <v>8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524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229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513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20</v>
      </c>
    </row>
    <row r="51" spans="1:9">
      <c r="B51" s="1" t="s">
        <v>113</v>
      </c>
      <c r="C51" s="1">
        <v>2</v>
      </c>
      <c r="D51" s="1">
        <v>0</v>
      </c>
      <c r="H51" s="25" t="s">
        <v>230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11</v>
      </c>
    </row>
    <row r="53" spans="1:9">
      <c r="B53" s="1" t="s">
        <v>8</v>
      </c>
      <c r="C53" s="1">
        <f>SUM(C41:C52)</f>
        <v>748</v>
      </c>
      <c r="D53" s="1">
        <f>D41+D42+D43+D44+D45+D46+D47+D48+D49+D50+D51+D52</f>
        <v>8</v>
      </c>
      <c r="H53" s="25" t="s">
        <v>135</v>
      </c>
      <c r="I53" s="25">
        <v>5</v>
      </c>
    </row>
    <row r="54" spans="1:9">
      <c r="H54" s="25" t="s">
        <v>136</v>
      </c>
      <c r="I54" s="25">
        <v>78</v>
      </c>
    </row>
    <row r="55" spans="1:9">
      <c r="H55" s="25" t="s">
        <v>137</v>
      </c>
      <c r="I55" s="25">
        <v>223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54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>
        <v>43451</v>
      </c>
      <c r="B157">
        <v>101</v>
      </c>
      <c r="C157">
        <v>11</v>
      </c>
    </row>
    <row r="158" spans="1:4">
      <c r="A158" s="13">
        <v>43472</v>
      </c>
      <c r="B158">
        <v>102</v>
      </c>
      <c r="C158">
        <v>8</v>
      </c>
    </row>
    <row r="159" spans="1:4">
      <c r="A159" s="13"/>
    </row>
    <row r="160" spans="1:4">
      <c r="A160" s="13"/>
    </row>
    <row r="161" spans="1:3">
      <c r="A161" s="9" t="s">
        <v>70</v>
      </c>
      <c r="B161" s="9" t="s">
        <v>32</v>
      </c>
      <c r="C161" s="9" t="s">
        <v>33</v>
      </c>
    </row>
    <row r="162" spans="1:3">
      <c r="A162" s="13">
        <v>42737</v>
      </c>
      <c r="B162">
        <v>1</v>
      </c>
      <c r="C162">
        <v>1</v>
      </c>
    </row>
    <row r="163" spans="1:3">
      <c r="A163" s="13">
        <v>42744</v>
      </c>
      <c r="B163">
        <v>2</v>
      </c>
      <c r="C163">
        <v>10</v>
      </c>
    </row>
    <row r="164" spans="1:3">
      <c r="A164" s="13">
        <v>42751</v>
      </c>
      <c r="B164">
        <v>3</v>
      </c>
      <c r="C164">
        <v>20</v>
      </c>
    </row>
    <row r="165" spans="1:3">
      <c r="A165" s="13">
        <v>42758</v>
      </c>
      <c r="B165">
        <v>4</v>
      </c>
      <c r="C165">
        <v>31</v>
      </c>
    </row>
    <row r="166" spans="1:3">
      <c r="A166" s="13">
        <v>42765</v>
      </c>
      <c r="B166">
        <v>5</v>
      </c>
      <c r="C166">
        <v>43</v>
      </c>
    </row>
    <row r="167" spans="1:3">
      <c r="A167" s="13">
        <v>42772</v>
      </c>
      <c r="B167">
        <v>6</v>
      </c>
      <c r="C167">
        <v>56</v>
      </c>
    </row>
    <row r="168" spans="1:3">
      <c r="A168" s="13">
        <v>42779</v>
      </c>
      <c r="B168">
        <v>7</v>
      </c>
      <c r="C168">
        <v>63</v>
      </c>
    </row>
    <row r="169" spans="1:3">
      <c r="A169" s="13">
        <v>42786</v>
      </c>
      <c r="B169">
        <v>8</v>
      </c>
      <c r="C169">
        <v>70</v>
      </c>
    </row>
    <row r="170" spans="1:3">
      <c r="A170" s="13">
        <v>42793</v>
      </c>
      <c r="B170">
        <v>9</v>
      </c>
      <c r="C170">
        <v>84</v>
      </c>
    </row>
    <row r="171" spans="1:3">
      <c r="A171" s="13">
        <v>42800</v>
      </c>
      <c r="B171">
        <v>10</v>
      </c>
      <c r="C171">
        <v>100</v>
      </c>
    </row>
    <row r="172" spans="1:3">
      <c r="A172" s="13">
        <v>42807</v>
      </c>
      <c r="B172">
        <v>11</v>
      </c>
      <c r="C172">
        <v>114</v>
      </c>
    </row>
    <row r="173" spans="1:3">
      <c r="A173" s="13">
        <v>42814</v>
      </c>
      <c r="B173">
        <v>12</v>
      </c>
      <c r="C173">
        <v>131</v>
      </c>
    </row>
    <row r="174" spans="1:3">
      <c r="A174" s="13">
        <v>42821</v>
      </c>
      <c r="B174">
        <v>13</v>
      </c>
      <c r="C174">
        <v>145</v>
      </c>
    </row>
    <row r="175" spans="1:3">
      <c r="A175" s="13">
        <v>42828</v>
      </c>
      <c r="B175">
        <v>14</v>
      </c>
      <c r="C175">
        <v>154</v>
      </c>
    </row>
    <row r="176" spans="1:3">
      <c r="A176" s="13">
        <v>42835</v>
      </c>
      <c r="B176">
        <v>15</v>
      </c>
      <c r="C176">
        <v>166</v>
      </c>
    </row>
    <row r="177" spans="1:3">
      <c r="A177" s="13">
        <v>42842</v>
      </c>
      <c r="B177">
        <v>16</v>
      </c>
      <c r="C177">
        <v>185</v>
      </c>
    </row>
    <row r="178" spans="1:3">
      <c r="A178" s="13">
        <v>42849</v>
      </c>
      <c r="B178">
        <v>17</v>
      </c>
      <c r="C178">
        <v>189</v>
      </c>
    </row>
    <row r="179" spans="1:3">
      <c r="A179" s="13">
        <v>42856</v>
      </c>
      <c r="B179">
        <v>18</v>
      </c>
      <c r="C179">
        <v>199</v>
      </c>
    </row>
    <row r="180" spans="1:3">
      <c r="A180" s="13">
        <v>42863</v>
      </c>
      <c r="B180">
        <v>19</v>
      </c>
      <c r="C180">
        <v>217</v>
      </c>
    </row>
    <row r="181" spans="1:3">
      <c r="A181" s="13">
        <v>42870</v>
      </c>
      <c r="B181">
        <v>20</v>
      </c>
      <c r="C181">
        <v>233</v>
      </c>
    </row>
    <row r="182" spans="1:3">
      <c r="A182" s="13">
        <v>42877</v>
      </c>
      <c r="B182">
        <v>21</v>
      </c>
      <c r="C182">
        <v>239</v>
      </c>
    </row>
    <row r="183" spans="1:3">
      <c r="A183" s="13">
        <v>42884</v>
      </c>
      <c r="B183">
        <v>22</v>
      </c>
      <c r="C183">
        <v>244</v>
      </c>
    </row>
    <row r="184" spans="1:3">
      <c r="A184" s="13">
        <v>42891</v>
      </c>
      <c r="B184">
        <v>23</v>
      </c>
      <c r="C184">
        <v>260</v>
      </c>
    </row>
    <row r="185" spans="1:3">
      <c r="A185" s="13">
        <v>42898</v>
      </c>
      <c r="B185">
        <v>24</v>
      </c>
      <c r="C185">
        <v>276</v>
      </c>
    </row>
    <row r="186" spans="1:3">
      <c r="A186" s="13">
        <v>42905</v>
      </c>
      <c r="B186">
        <v>25</v>
      </c>
      <c r="C186">
        <v>286</v>
      </c>
    </row>
    <row r="187" spans="1:3">
      <c r="A187" s="13">
        <v>42912</v>
      </c>
      <c r="B187">
        <v>26</v>
      </c>
      <c r="C187">
        <v>299</v>
      </c>
    </row>
    <row r="188" spans="1:3">
      <c r="A188" s="13">
        <v>42919</v>
      </c>
      <c r="B188">
        <v>27</v>
      </c>
      <c r="C188">
        <v>303</v>
      </c>
    </row>
    <row r="189" spans="1:3">
      <c r="A189" s="13">
        <v>42926</v>
      </c>
      <c r="B189">
        <v>28</v>
      </c>
      <c r="C189">
        <v>316</v>
      </c>
    </row>
    <row r="190" spans="1:3">
      <c r="A190" s="13">
        <v>42933</v>
      </c>
      <c r="B190">
        <v>29</v>
      </c>
      <c r="C190">
        <v>322</v>
      </c>
    </row>
    <row r="191" spans="1:3">
      <c r="A191" s="13">
        <v>42940</v>
      </c>
      <c r="B191">
        <v>30</v>
      </c>
      <c r="C191">
        <v>330</v>
      </c>
    </row>
    <row r="192" spans="1:3">
      <c r="A192" s="13">
        <v>42947</v>
      </c>
      <c r="B192">
        <v>31</v>
      </c>
      <c r="C192">
        <v>335</v>
      </c>
    </row>
    <row r="193" spans="1:3">
      <c r="A193" s="13">
        <v>42954</v>
      </c>
      <c r="B193">
        <v>32</v>
      </c>
      <c r="C193">
        <v>348</v>
      </c>
    </row>
    <row r="194" spans="1:3">
      <c r="A194" s="13">
        <v>42961</v>
      </c>
      <c r="B194">
        <v>33</v>
      </c>
      <c r="C194">
        <v>367</v>
      </c>
    </row>
    <row r="195" spans="1:3">
      <c r="A195" s="13">
        <v>42968</v>
      </c>
      <c r="B195">
        <v>34</v>
      </c>
      <c r="C195">
        <v>392</v>
      </c>
    </row>
    <row r="196" spans="1:3">
      <c r="A196" s="13">
        <v>42975</v>
      </c>
      <c r="B196">
        <v>35</v>
      </c>
      <c r="C196">
        <v>402</v>
      </c>
    </row>
    <row r="197" spans="1:3">
      <c r="A197" s="13">
        <v>42982</v>
      </c>
      <c r="B197">
        <v>36</v>
      </c>
      <c r="C197">
        <v>410</v>
      </c>
    </row>
    <row r="198" spans="1:3">
      <c r="A198" s="13">
        <v>42989</v>
      </c>
      <c r="B198">
        <v>37</v>
      </c>
      <c r="C198">
        <v>415</v>
      </c>
    </row>
    <row r="199" spans="1:3">
      <c r="A199" s="13">
        <v>42996</v>
      </c>
      <c r="B199">
        <v>38</v>
      </c>
      <c r="C199">
        <v>438</v>
      </c>
    </row>
    <row r="200" spans="1:3">
      <c r="A200" s="13">
        <v>43003</v>
      </c>
      <c r="B200">
        <v>39</v>
      </c>
      <c r="C200">
        <v>460</v>
      </c>
    </row>
    <row r="201" spans="1:3">
      <c r="A201" s="13">
        <v>43010</v>
      </c>
      <c r="B201">
        <v>40</v>
      </c>
      <c r="C201">
        <v>478</v>
      </c>
    </row>
    <row r="202" spans="1:3">
      <c r="A202" s="13">
        <v>43017</v>
      </c>
      <c r="B202">
        <v>41</v>
      </c>
      <c r="C202">
        <v>486</v>
      </c>
    </row>
    <row r="203" spans="1:3">
      <c r="A203" s="13">
        <v>43024</v>
      </c>
      <c r="B203">
        <v>42</v>
      </c>
      <c r="C203">
        <v>497</v>
      </c>
    </row>
    <row r="204" spans="1:3">
      <c r="A204" s="13">
        <v>43031</v>
      </c>
      <c r="B204">
        <v>43</v>
      </c>
      <c r="C204">
        <v>501</v>
      </c>
    </row>
    <row r="205" spans="1:3">
      <c r="A205" s="13">
        <v>43038</v>
      </c>
      <c r="B205">
        <v>44</v>
      </c>
      <c r="C205">
        <v>506</v>
      </c>
    </row>
    <row r="206" spans="1:3">
      <c r="A206" s="13">
        <v>43045</v>
      </c>
      <c r="B206">
        <v>45</v>
      </c>
      <c r="C206">
        <v>514</v>
      </c>
    </row>
    <row r="207" spans="1:3">
      <c r="A207" s="13">
        <v>43052</v>
      </c>
      <c r="B207">
        <v>46</v>
      </c>
      <c r="C207">
        <v>521</v>
      </c>
    </row>
    <row r="208" spans="1:3">
      <c r="A208" s="13">
        <v>43059</v>
      </c>
      <c r="B208">
        <v>47</v>
      </c>
      <c r="C208">
        <v>531</v>
      </c>
    </row>
    <row r="209" spans="1:3">
      <c r="A209" s="13">
        <v>43066</v>
      </c>
      <c r="B209">
        <v>48</v>
      </c>
      <c r="C209">
        <v>534</v>
      </c>
    </row>
    <row r="210" spans="1:3">
      <c r="A210" s="13">
        <v>43073</v>
      </c>
      <c r="B210">
        <v>49</v>
      </c>
      <c r="C210">
        <v>541</v>
      </c>
    </row>
    <row r="211" spans="1:3">
      <c r="A211" s="13">
        <v>43080</v>
      </c>
      <c r="B211">
        <v>50</v>
      </c>
      <c r="C211">
        <v>546</v>
      </c>
    </row>
    <row r="212" spans="1:3">
      <c r="A212" s="13">
        <v>43087</v>
      </c>
      <c r="B212">
        <v>51</v>
      </c>
      <c r="C212">
        <v>549</v>
      </c>
    </row>
    <row r="213" spans="1:3">
      <c r="A213" s="13">
        <v>43101</v>
      </c>
      <c r="B213">
        <v>52</v>
      </c>
      <c r="C213">
        <v>553</v>
      </c>
    </row>
    <row r="214" spans="1:3">
      <c r="A214" s="13">
        <v>43108</v>
      </c>
      <c r="B214">
        <v>53</v>
      </c>
      <c r="C214">
        <v>566</v>
      </c>
    </row>
    <row r="215" spans="1:3">
      <c r="A215" s="13">
        <v>43115</v>
      </c>
      <c r="B215">
        <v>54</v>
      </c>
      <c r="C215">
        <v>568</v>
      </c>
    </row>
    <row r="216" spans="1:3">
      <c r="A216" s="13">
        <v>43122</v>
      </c>
      <c r="B216">
        <v>55</v>
      </c>
      <c r="C216">
        <v>575</v>
      </c>
    </row>
    <row r="217" spans="1:3">
      <c r="A217" s="13">
        <v>43129</v>
      </c>
      <c r="B217">
        <v>56</v>
      </c>
      <c r="C217">
        <v>574</v>
      </c>
    </row>
    <row r="218" spans="1:3">
      <c r="A218" s="13">
        <v>43136</v>
      </c>
      <c r="B218">
        <v>57</v>
      </c>
      <c r="C218">
        <v>578</v>
      </c>
    </row>
    <row r="219" spans="1:3">
      <c r="A219" s="13">
        <v>43143</v>
      </c>
      <c r="B219">
        <v>58</v>
      </c>
      <c r="C219">
        <v>584</v>
      </c>
    </row>
    <row r="220" spans="1:3">
      <c r="A220" s="13">
        <v>43150</v>
      </c>
      <c r="B220">
        <v>59</v>
      </c>
      <c r="C220">
        <v>587</v>
      </c>
    </row>
    <row r="221" spans="1:3">
      <c r="A221" s="13">
        <v>43157</v>
      </c>
      <c r="B221">
        <v>60</v>
      </c>
      <c r="C221">
        <v>592</v>
      </c>
    </row>
    <row r="222" spans="1:3">
      <c r="A222" s="13">
        <v>43164</v>
      </c>
      <c r="B222">
        <v>61</v>
      </c>
      <c r="C222">
        <v>595</v>
      </c>
    </row>
    <row r="223" spans="1:3">
      <c r="A223" s="13">
        <v>43171</v>
      </c>
      <c r="B223">
        <v>62</v>
      </c>
      <c r="C223">
        <v>601</v>
      </c>
    </row>
    <row r="224" spans="1:3">
      <c r="A224" s="13">
        <v>43178</v>
      </c>
      <c r="B224">
        <v>63</v>
      </c>
      <c r="C224">
        <v>610</v>
      </c>
    </row>
    <row r="225" spans="1:3">
      <c r="A225" s="13">
        <v>43185</v>
      </c>
      <c r="B225">
        <v>64</v>
      </c>
      <c r="C225">
        <v>612</v>
      </c>
    </row>
    <row r="226" spans="1:3">
      <c r="A226" s="13">
        <v>43192</v>
      </c>
      <c r="B226">
        <v>65</v>
      </c>
      <c r="C226">
        <v>620</v>
      </c>
    </row>
    <row r="227" spans="1:3">
      <c r="A227" s="13">
        <v>43199</v>
      </c>
      <c r="B227">
        <v>66</v>
      </c>
      <c r="C227">
        <v>625</v>
      </c>
    </row>
    <row r="228" spans="1:3">
      <c r="A228" s="13">
        <v>43206</v>
      </c>
      <c r="B228">
        <v>67</v>
      </c>
      <c r="C228">
        <v>627</v>
      </c>
    </row>
    <row r="229" spans="1:3">
      <c r="A229" s="13">
        <v>43213</v>
      </c>
      <c r="B229">
        <v>68</v>
      </c>
      <c r="C229">
        <v>632</v>
      </c>
    </row>
    <row r="230" spans="1:3">
      <c r="A230" s="13">
        <v>43220</v>
      </c>
      <c r="B230">
        <v>69</v>
      </c>
      <c r="C230">
        <v>634</v>
      </c>
    </row>
    <row r="231" spans="1:3">
      <c r="A231" s="13">
        <v>43227</v>
      </c>
      <c r="B231">
        <v>70</v>
      </c>
      <c r="C231">
        <v>638</v>
      </c>
    </row>
    <row r="232" spans="1:3">
      <c r="A232" s="13">
        <v>43234</v>
      </c>
      <c r="B232">
        <v>71</v>
      </c>
      <c r="C232">
        <v>644</v>
      </c>
    </row>
    <row r="233" spans="1:3">
      <c r="A233" s="13">
        <v>43241</v>
      </c>
      <c r="B233">
        <v>72</v>
      </c>
      <c r="C233">
        <v>652</v>
      </c>
    </row>
    <row r="234" spans="1:3">
      <c r="A234" s="13">
        <v>43248</v>
      </c>
      <c r="B234">
        <v>73</v>
      </c>
      <c r="C234">
        <v>655</v>
      </c>
    </row>
    <row r="235" spans="1:3">
      <c r="A235" s="13">
        <v>43255</v>
      </c>
      <c r="B235">
        <v>74</v>
      </c>
      <c r="C235">
        <v>660</v>
      </c>
    </row>
    <row r="236" spans="1:3">
      <c r="A236" s="13">
        <v>43262</v>
      </c>
      <c r="B236">
        <v>75</v>
      </c>
      <c r="C236">
        <v>663</v>
      </c>
    </row>
    <row r="237" spans="1:3">
      <c r="A237" s="13">
        <v>43269</v>
      </c>
      <c r="B237">
        <v>76</v>
      </c>
      <c r="C237">
        <v>674</v>
      </c>
    </row>
    <row r="238" spans="1:3">
      <c r="A238" s="13">
        <v>43276</v>
      </c>
      <c r="B238">
        <v>77</v>
      </c>
      <c r="C238">
        <v>677</v>
      </c>
    </row>
    <row r="239" spans="1:3">
      <c r="A239" s="13">
        <v>43283</v>
      </c>
      <c r="B239">
        <v>78</v>
      </c>
      <c r="C239">
        <v>679</v>
      </c>
    </row>
    <row r="240" spans="1:3">
      <c r="A240" s="13">
        <v>43290</v>
      </c>
      <c r="B240">
        <v>79</v>
      </c>
      <c r="C240">
        <v>683</v>
      </c>
    </row>
    <row r="241" spans="1:3">
      <c r="A241" s="13">
        <v>43297</v>
      </c>
      <c r="B241">
        <v>80</v>
      </c>
      <c r="C241">
        <v>689</v>
      </c>
    </row>
    <row r="242" spans="1:3">
      <c r="A242" s="13">
        <v>43304</v>
      </c>
      <c r="B242">
        <v>81</v>
      </c>
      <c r="C242">
        <v>696</v>
      </c>
    </row>
    <row r="243" spans="1:3">
      <c r="A243" s="13">
        <v>43311</v>
      </c>
      <c r="B243">
        <v>82</v>
      </c>
      <c r="C243">
        <v>697</v>
      </c>
    </row>
    <row r="244" spans="1:3">
      <c r="A244" s="13">
        <v>43318</v>
      </c>
      <c r="B244">
        <v>83</v>
      </c>
      <c r="C244">
        <v>700</v>
      </c>
    </row>
    <row r="245" spans="1:3">
      <c r="A245" s="13">
        <v>43325</v>
      </c>
      <c r="B245">
        <v>84</v>
      </c>
      <c r="C245">
        <v>702</v>
      </c>
    </row>
    <row r="246" spans="1:3">
      <c r="A246" s="13">
        <v>43332</v>
      </c>
      <c r="B246">
        <v>85</v>
      </c>
      <c r="C246">
        <v>709</v>
      </c>
    </row>
    <row r="247" spans="1:3">
      <c r="A247" s="13">
        <v>43339</v>
      </c>
      <c r="B247">
        <v>86</v>
      </c>
      <c r="C247">
        <v>712</v>
      </c>
    </row>
    <row r="248" spans="1:3">
      <c r="A248" s="13">
        <v>43346</v>
      </c>
      <c r="B248">
        <v>87</v>
      </c>
      <c r="C248">
        <v>718</v>
      </c>
    </row>
    <row r="249" spans="1:3">
      <c r="A249" s="13">
        <v>43353</v>
      </c>
      <c r="B249">
        <v>88</v>
      </c>
      <c r="C249">
        <v>726</v>
      </c>
    </row>
    <row r="250" spans="1:3">
      <c r="A250" s="13">
        <v>43360</v>
      </c>
      <c r="B250">
        <v>89</v>
      </c>
      <c r="C250">
        <v>734</v>
      </c>
    </row>
    <row r="251" spans="1:3">
      <c r="A251" s="13">
        <v>43367</v>
      </c>
      <c r="B251">
        <v>90</v>
      </c>
      <c r="C251">
        <v>741</v>
      </c>
    </row>
    <row r="252" spans="1:3">
      <c r="A252" s="13">
        <v>43374</v>
      </c>
      <c r="B252">
        <v>91</v>
      </c>
      <c r="C252">
        <v>754</v>
      </c>
    </row>
    <row r="253" spans="1:3">
      <c r="A253" s="13">
        <v>43381</v>
      </c>
      <c r="B253">
        <v>92</v>
      </c>
      <c r="C253">
        <v>755</v>
      </c>
    </row>
    <row r="254" spans="1:3">
      <c r="A254" s="13">
        <v>43388</v>
      </c>
      <c r="B254">
        <v>93</v>
      </c>
      <c r="C254">
        <v>758</v>
      </c>
    </row>
    <row r="255" spans="1:3">
      <c r="A255" s="13">
        <v>43395</v>
      </c>
      <c r="B255">
        <v>94</v>
      </c>
      <c r="C255">
        <v>764</v>
      </c>
    </row>
    <row r="256" spans="1:3">
      <c r="A256" s="13">
        <v>43402</v>
      </c>
      <c r="B256">
        <v>95</v>
      </c>
      <c r="C256">
        <v>771</v>
      </c>
    </row>
    <row r="257" spans="1:7">
      <c r="A257" s="13">
        <v>43409</v>
      </c>
      <c r="B257">
        <v>96</v>
      </c>
      <c r="C257">
        <v>775</v>
      </c>
    </row>
    <row r="258" spans="1:7">
      <c r="A258" s="13">
        <v>43416</v>
      </c>
      <c r="B258">
        <v>97</v>
      </c>
      <c r="C258">
        <v>786</v>
      </c>
    </row>
    <row r="259" spans="1:7">
      <c r="A259" s="13">
        <v>43430</v>
      </c>
      <c r="B259">
        <v>98</v>
      </c>
      <c r="C259">
        <v>791</v>
      </c>
    </row>
    <row r="260" spans="1:7">
      <c r="A260" s="13">
        <v>43437</v>
      </c>
      <c r="B260">
        <v>99</v>
      </c>
      <c r="C260">
        <v>805</v>
      </c>
    </row>
    <row r="261" spans="1:7">
      <c r="A261" s="13">
        <v>43444</v>
      </c>
      <c r="B261">
        <v>100</v>
      </c>
      <c r="C261">
        <v>819</v>
      </c>
    </row>
    <row r="262" spans="1:7">
      <c r="A262" s="13">
        <v>43451</v>
      </c>
      <c r="B262">
        <v>101</v>
      </c>
      <c r="C262">
        <v>830</v>
      </c>
    </row>
    <row r="263" spans="1:7">
      <c r="A263" s="13">
        <v>43472</v>
      </c>
      <c r="B263">
        <v>102</v>
      </c>
      <c r="C263">
        <v>838</v>
      </c>
    </row>
    <row r="265" spans="1:7">
      <c r="B265" s="10" t="s">
        <v>60</v>
      </c>
      <c r="C265" s="10"/>
      <c r="D265" s="10"/>
      <c r="E265" s="10"/>
      <c r="F265" s="10"/>
      <c r="G265" s="10"/>
    </row>
    <row r="266" spans="1:7">
      <c r="B266" s="39" t="s">
        <v>6</v>
      </c>
      <c r="C266" t="s">
        <v>52</v>
      </c>
      <c r="D266" t="s">
        <v>231</v>
      </c>
    </row>
    <row r="267" spans="1:7">
      <c r="B267" s="46">
        <f>6/19</f>
        <v>0.31578947368421051</v>
      </c>
      <c r="C267" t="s">
        <v>53</v>
      </c>
    </row>
    <row r="268" spans="1:7">
      <c r="B268" s="46">
        <v>0</v>
      </c>
      <c r="C268" t="s">
        <v>54</v>
      </c>
    </row>
    <row r="269" spans="1:7">
      <c r="B269" s="46">
        <v>0</v>
      </c>
      <c r="C269" t="s">
        <v>56</v>
      </c>
    </row>
    <row r="270" spans="1:7">
      <c r="B270" s="46">
        <v>0</v>
      </c>
      <c r="C270" t="s">
        <v>184</v>
      </c>
    </row>
    <row r="271" spans="1:7">
      <c r="B271" s="46">
        <v>0</v>
      </c>
      <c r="C271" t="s">
        <v>214</v>
      </c>
    </row>
    <row r="272" spans="1:7">
      <c r="B272" s="46">
        <f>2/6</f>
        <v>0.33333333333333331</v>
      </c>
      <c r="C272" t="s">
        <v>223</v>
      </c>
    </row>
    <row r="274" spans="2:3">
      <c r="B274" s="10" t="s">
        <v>102</v>
      </c>
    </row>
    <row r="275" spans="2:3">
      <c r="B275" s="47" t="s">
        <v>6</v>
      </c>
      <c r="C275" t="s">
        <v>52</v>
      </c>
    </row>
    <row r="276" spans="2:3">
      <c r="B276" s="47">
        <f>6/8</f>
        <v>0.75</v>
      </c>
      <c r="C276" t="s">
        <v>53</v>
      </c>
    </row>
    <row r="277" spans="2:3">
      <c r="B277" s="47">
        <v>0</v>
      </c>
      <c r="C277" t="s">
        <v>54</v>
      </c>
    </row>
    <row r="278" spans="2:3">
      <c r="B278" s="47">
        <v>0</v>
      </c>
      <c r="C278" t="s">
        <v>56</v>
      </c>
    </row>
    <row r="279" spans="2:3">
      <c r="B279" s="46">
        <v>0</v>
      </c>
      <c r="C279" t="s">
        <v>184</v>
      </c>
    </row>
    <row r="280" spans="2:3">
      <c r="B280" s="47">
        <v>0</v>
      </c>
      <c r="C280" t="s">
        <v>214</v>
      </c>
    </row>
    <row r="281" spans="2:3">
      <c r="B281" s="47">
        <f>2/8</f>
        <v>0.25</v>
      </c>
      <c r="C281" t="s">
        <v>223</v>
      </c>
    </row>
    <row r="282" spans="2:3">
      <c r="B282" s="46">
        <v>0</v>
      </c>
      <c r="C282" t="s">
        <v>67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2036F-8F97-4D56-9F65-A91D0AD47061}">
  <dimension ref="A1:I283"/>
  <sheetViews>
    <sheetView topLeftCell="A6" workbookViewId="0">
      <selection activeCell="C272" sqref="C272"/>
    </sheetView>
  </sheetViews>
  <sheetFormatPr defaultRowHeight="15"/>
  <cols>
    <col min="1" max="1" width="18.42578125" customWidth="1"/>
    <col min="2" max="2" width="24.42578125" customWidth="1"/>
    <col min="4" max="4" width="25.42578125" customWidth="1"/>
    <col min="6" max="6" width="25.7109375" customWidth="1"/>
    <col min="8" max="8" width="32.71093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798</v>
      </c>
      <c r="C2" s="1">
        <v>9</v>
      </c>
      <c r="D2" s="1">
        <v>64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14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784</v>
      </c>
      <c r="C5" s="1">
        <f t="shared" si="0"/>
        <v>9</v>
      </c>
      <c r="D5" s="1">
        <f t="shared" si="0"/>
        <v>63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517</v>
      </c>
      <c r="C9" s="1">
        <v>2</v>
      </c>
      <c r="D9" s="1">
        <v>382</v>
      </c>
      <c r="E9" s="2">
        <v>3</v>
      </c>
      <c r="F9" s="1">
        <v>300</v>
      </c>
      <c r="G9" s="2">
        <v>0</v>
      </c>
      <c r="H9" s="1">
        <v>92</v>
      </c>
      <c r="I9" s="1">
        <v>0</v>
      </c>
    </row>
    <row r="10" spans="1:9">
      <c r="A10" s="1" t="s">
        <v>31</v>
      </c>
      <c r="B10" s="1">
        <v>38</v>
      </c>
      <c r="C10" s="1">
        <v>-1</v>
      </c>
      <c r="D10" s="1">
        <v>173</v>
      </c>
      <c r="E10" s="2">
        <v>-2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555</v>
      </c>
      <c r="C11" s="1">
        <f t="shared" si="1"/>
        <v>1</v>
      </c>
      <c r="D11" s="1">
        <f t="shared" si="1"/>
        <v>555</v>
      </c>
      <c r="E11" s="2">
        <f t="shared" si="1"/>
        <v>1</v>
      </c>
      <c r="F11" s="1">
        <f t="shared" si="1"/>
        <v>309</v>
      </c>
      <c r="G11" s="2">
        <f t="shared" si="1"/>
        <v>0</v>
      </c>
      <c r="H11" s="1">
        <f t="shared" si="1"/>
        <v>92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0</v>
      </c>
      <c r="D15" s="5">
        <v>82</v>
      </c>
      <c r="E15" s="3">
        <v>0</v>
      </c>
      <c r="F15" s="1">
        <v>162</v>
      </c>
      <c r="G15" s="2">
        <v>4</v>
      </c>
      <c r="H15" s="16" t="s">
        <v>86</v>
      </c>
      <c r="I15" s="16">
        <v>517</v>
      </c>
    </row>
    <row r="16" spans="1:9">
      <c r="A16" s="1" t="s">
        <v>89</v>
      </c>
      <c r="B16" s="1">
        <v>187</v>
      </c>
      <c r="C16" s="1"/>
      <c r="D16" s="1">
        <v>77</v>
      </c>
      <c r="E16" s="2"/>
      <c r="F16" s="1">
        <v>162</v>
      </c>
      <c r="G16" s="2">
        <v>4</v>
      </c>
      <c r="H16" s="25" t="s">
        <v>87</v>
      </c>
      <c r="I16" s="25">
        <v>382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338</v>
      </c>
    </row>
    <row r="19" spans="1:9" ht="52.5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162</v>
      </c>
    </row>
    <row r="20" spans="1:9" ht="69.7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317</v>
      </c>
    </row>
    <row r="21" spans="1:9" ht="79.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57.7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264</v>
      </c>
    </row>
    <row r="23" spans="1:9">
      <c r="H23" s="16" t="s">
        <v>91</v>
      </c>
      <c r="I23" s="16">
        <v>181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19</v>
      </c>
    </row>
    <row r="28" spans="1:9">
      <c r="A28" s="1" t="s">
        <v>5</v>
      </c>
      <c r="B28" s="1">
        <v>55</v>
      </c>
      <c r="C28" s="1">
        <v>0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f>B28+B29</f>
        <v>77</v>
      </c>
      <c r="C30" s="1">
        <v>0</v>
      </c>
      <c r="D30" s="1">
        <f>D28+D29</f>
        <v>55</v>
      </c>
      <c r="E30" s="1">
        <v>0</v>
      </c>
    </row>
    <row r="31" spans="1:9">
      <c r="H31" t="s">
        <v>224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225</v>
      </c>
      <c r="I33" s="16">
        <v>49.92</v>
      </c>
    </row>
    <row r="34" spans="1:9">
      <c r="A34" s="1" t="s">
        <v>5</v>
      </c>
      <c r="B34" s="1">
        <v>126</v>
      </c>
      <c r="C34" s="1">
        <v>1</v>
      </c>
      <c r="D34" s="1">
        <v>89</v>
      </c>
      <c r="E34" s="1">
        <v>0</v>
      </c>
      <c r="H34" s="16" t="s">
        <v>116</v>
      </c>
      <c r="I34" s="16">
        <v>13.22</v>
      </c>
    </row>
    <row r="35" spans="1:9">
      <c r="A35" s="1" t="s">
        <v>7</v>
      </c>
      <c r="B35" s="1">
        <v>55</v>
      </c>
      <c r="C35" s="1">
        <v>-1</v>
      </c>
      <c r="D35" s="1">
        <v>17</v>
      </c>
      <c r="E35" s="1">
        <v>0</v>
      </c>
      <c r="H35" s="25" t="s">
        <v>226</v>
      </c>
      <c r="I35" s="25"/>
    </row>
    <row r="36" spans="1:9">
      <c r="A36" s="1" t="s">
        <v>8</v>
      </c>
      <c r="B36" s="1">
        <f>B34+B35</f>
        <v>181</v>
      </c>
      <c r="C36" s="1">
        <f>C34+C35</f>
        <v>0</v>
      </c>
      <c r="D36" s="1">
        <f>D34+D35</f>
        <v>106</v>
      </c>
      <c r="E36" s="1">
        <f>E34+E35</f>
        <v>0</v>
      </c>
      <c r="H36" s="25" t="s">
        <v>118</v>
      </c>
      <c r="I36" s="25">
        <v>431</v>
      </c>
    </row>
    <row r="37" spans="1:9">
      <c r="H37" s="25" t="s">
        <v>119</v>
      </c>
      <c r="I37" s="25">
        <v>117</v>
      </c>
    </row>
    <row r="38" spans="1:9">
      <c r="H38" s="16" t="s">
        <v>227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31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5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499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228</v>
      </c>
      <c r="I44" s="25"/>
    </row>
    <row r="45" spans="1:9">
      <c r="B45" s="1" t="s">
        <v>20</v>
      </c>
      <c r="C45" s="1">
        <v>457</v>
      </c>
      <c r="D45" s="1">
        <v>9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524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229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513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20</v>
      </c>
    </row>
    <row r="51" spans="1:9">
      <c r="B51" s="1" t="s">
        <v>113</v>
      </c>
      <c r="C51" s="1">
        <v>2</v>
      </c>
      <c r="D51" s="1">
        <v>0</v>
      </c>
      <c r="H51" s="25" t="s">
        <v>230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11</v>
      </c>
    </row>
    <row r="53" spans="1:9">
      <c r="B53" s="1" t="s">
        <v>8</v>
      </c>
      <c r="C53" s="1">
        <f>SUM(C41:C52)</f>
        <v>757</v>
      </c>
      <c r="D53" s="1">
        <f>D41+D42+D43+D44+D45+D46+D47+D48+D49+D50+D51+D52</f>
        <v>9</v>
      </c>
      <c r="H53" s="25" t="s">
        <v>135</v>
      </c>
      <c r="I53" s="25">
        <v>5</v>
      </c>
    </row>
    <row r="54" spans="1:9">
      <c r="H54" s="25" t="s">
        <v>136</v>
      </c>
      <c r="I54" s="25">
        <v>78</v>
      </c>
    </row>
    <row r="55" spans="1:9">
      <c r="H55" s="25" t="s">
        <v>137</v>
      </c>
      <c r="I55" s="25">
        <v>223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54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>
        <v>43451</v>
      </c>
      <c r="B157">
        <v>101</v>
      </c>
      <c r="C157">
        <v>11</v>
      </c>
    </row>
    <row r="158" spans="1:4">
      <c r="A158" s="13">
        <v>43472</v>
      </c>
      <c r="B158">
        <v>102</v>
      </c>
      <c r="C158">
        <v>8</v>
      </c>
    </row>
    <row r="159" spans="1:4">
      <c r="A159" s="13">
        <v>43479</v>
      </c>
      <c r="B159">
        <v>103</v>
      </c>
      <c r="C159">
        <v>9</v>
      </c>
    </row>
    <row r="160" spans="1:4">
      <c r="A160" s="13"/>
    </row>
    <row r="161" spans="1:3">
      <c r="A161" s="9" t="s">
        <v>70</v>
      </c>
      <c r="B161" s="9" t="s">
        <v>32</v>
      </c>
      <c r="C161" s="9" t="s">
        <v>33</v>
      </c>
    </row>
    <row r="162" spans="1:3">
      <c r="A162" s="13">
        <v>42737</v>
      </c>
      <c r="B162">
        <v>1</v>
      </c>
      <c r="C162">
        <v>1</v>
      </c>
    </row>
    <row r="163" spans="1:3">
      <c r="A163" s="13">
        <v>42744</v>
      </c>
      <c r="B163">
        <v>2</v>
      </c>
      <c r="C163">
        <v>10</v>
      </c>
    </row>
    <row r="164" spans="1:3">
      <c r="A164" s="13">
        <v>42751</v>
      </c>
      <c r="B164">
        <v>3</v>
      </c>
      <c r="C164">
        <v>20</v>
      </c>
    </row>
    <row r="165" spans="1:3">
      <c r="A165" s="13">
        <v>42758</v>
      </c>
      <c r="B165">
        <v>4</v>
      </c>
      <c r="C165">
        <v>31</v>
      </c>
    </row>
    <row r="166" spans="1:3">
      <c r="A166" s="13">
        <v>42765</v>
      </c>
      <c r="B166">
        <v>5</v>
      </c>
      <c r="C166">
        <v>43</v>
      </c>
    </row>
    <row r="167" spans="1:3">
      <c r="A167" s="13">
        <v>42772</v>
      </c>
      <c r="B167">
        <v>6</v>
      </c>
      <c r="C167">
        <v>56</v>
      </c>
    </row>
    <row r="168" spans="1:3">
      <c r="A168" s="13">
        <v>42779</v>
      </c>
      <c r="B168">
        <v>7</v>
      </c>
      <c r="C168">
        <v>63</v>
      </c>
    </row>
    <row r="169" spans="1:3">
      <c r="A169" s="13">
        <v>42786</v>
      </c>
      <c r="B169">
        <v>8</v>
      </c>
      <c r="C169">
        <v>70</v>
      </c>
    </row>
    <row r="170" spans="1:3">
      <c r="A170" s="13">
        <v>42793</v>
      </c>
      <c r="B170">
        <v>9</v>
      </c>
      <c r="C170">
        <v>84</v>
      </c>
    </row>
    <row r="171" spans="1:3">
      <c r="A171" s="13">
        <v>42800</v>
      </c>
      <c r="B171">
        <v>10</v>
      </c>
      <c r="C171">
        <v>100</v>
      </c>
    </row>
    <row r="172" spans="1:3">
      <c r="A172" s="13">
        <v>42807</v>
      </c>
      <c r="B172">
        <v>11</v>
      </c>
      <c r="C172">
        <v>114</v>
      </c>
    </row>
    <row r="173" spans="1:3">
      <c r="A173" s="13">
        <v>42814</v>
      </c>
      <c r="B173">
        <v>12</v>
      </c>
      <c r="C173">
        <v>131</v>
      </c>
    </row>
    <row r="174" spans="1:3">
      <c r="A174" s="13">
        <v>42821</v>
      </c>
      <c r="B174">
        <v>13</v>
      </c>
      <c r="C174">
        <v>145</v>
      </c>
    </row>
    <row r="175" spans="1:3">
      <c r="A175" s="13">
        <v>42828</v>
      </c>
      <c r="B175">
        <v>14</v>
      </c>
      <c r="C175">
        <v>154</v>
      </c>
    </row>
    <row r="176" spans="1:3">
      <c r="A176" s="13">
        <v>42835</v>
      </c>
      <c r="B176">
        <v>15</v>
      </c>
      <c r="C176">
        <v>166</v>
      </c>
    </row>
    <row r="177" spans="1:3">
      <c r="A177" s="13">
        <v>42842</v>
      </c>
      <c r="B177">
        <v>16</v>
      </c>
      <c r="C177">
        <v>185</v>
      </c>
    </row>
    <row r="178" spans="1:3">
      <c r="A178" s="13">
        <v>42849</v>
      </c>
      <c r="B178">
        <v>17</v>
      </c>
      <c r="C178">
        <v>189</v>
      </c>
    </row>
    <row r="179" spans="1:3">
      <c r="A179" s="13">
        <v>42856</v>
      </c>
      <c r="B179">
        <v>18</v>
      </c>
      <c r="C179">
        <v>199</v>
      </c>
    </row>
    <row r="180" spans="1:3">
      <c r="A180" s="13">
        <v>42863</v>
      </c>
      <c r="B180">
        <v>19</v>
      </c>
      <c r="C180">
        <v>217</v>
      </c>
    </row>
    <row r="181" spans="1:3">
      <c r="A181" s="13">
        <v>42870</v>
      </c>
      <c r="B181">
        <v>20</v>
      </c>
      <c r="C181">
        <v>233</v>
      </c>
    </row>
    <row r="182" spans="1:3">
      <c r="A182" s="13">
        <v>42877</v>
      </c>
      <c r="B182">
        <v>21</v>
      </c>
      <c r="C182">
        <v>239</v>
      </c>
    </row>
    <row r="183" spans="1:3">
      <c r="A183" s="13">
        <v>42884</v>
      </c>
      <c r="B183">
        <v>22</v>
      </c>
      <c r="C183">
        <v>244</v>
      </c>
    </row>
    <row r="184" spans="1:3">
      <c r="A184" s="13">
        <v>42891</v>
      </c>
      <c r="B184">
        <v>23</v>
      </c>
      <c r="C184">
        <v>260</v>
      </c>
    </row>
    <row r="185" spans="1:3">
      <c r="A185" s="13">
        <v>42898</v>
      </c>
      <c r="B185">
        <v>24</v>
      </c>
      <c r="C185">
        <v>276</v>
      </c>
    </row>
    <row r="186" spans="1:3">
      <c r="A186" s="13">
        <v>42905</v>
      </c>
      <c r="B186">
        <v>25</v>
      </c>
      <c r="C186">
        <v>286</v>
      </c>
    </row>
    <row r="187" spans="1:3">
      <c r="A187" s="13">
        <v>42912</v>
      </c>
      <c r="B187">
        <v>26</v>
      </c>
      <c r="C187">
        <v>299</v>
      </c>
    </row>
    <row r="188" spans="1:3">
      <c r="A188" s="13">
        <v>42919</v>
      </c>
      <c r="B188">
        <v>27</v>
      </c>
      <c r="C188">
        <v>303</v>
      </c>
    </row>
    <row r="189" spans="1:3">
      <c r="A189" s="13">
        <v>42926</v>
      </c>
      <c r="B189">
        <v>28</v>
      </c>
      <c r="C189">
        <v>316</v>
      </c>
    </row>
    <row r="190" spans="1:3">
      <c r="A190" s="13">
        <v>42933</v>
      </c>
      <c r="B190">
        <v>29</v>
      </c>
      <c r="C190">
        <v>322</v>
      </c>
    </row>
    <row r="191" spans="1:3">
      <c r="A191" s="13">
        <v>42940</v>
      </c>
      <c r="B191">
        <v>30</v>
      </c>
      <c r="C191">
        <v>330</v>
      </c>
    </row>
    <row r="192" spans="1:3">
      <c r="A192" s="13">
        <v>42947</v>
      </c>
      <c r="B192">
        <v>31</v>
      </c>
      <c r="C192">
        <v>335</v>
      </c>
    </row>
    <row r="193" spans="1:3">
      <c r="A193" s="13">
        <v>42954</v>
      </c>
      <c r="B193">
        <v>32</v>
      </c>
      <c r="C193">
        <v>348</v>
      </c>
    </row>
    <row r="194" spans="1:3">
      <c r="A194" s="13">
        <v>42961</v>
      </c>
      <c r="B194">
        <v>33</v>
      </c>
      <c r="C194">
        <v>367</v>
      </c>
    </row>
    <row r="195" spans="1:3">
      <c r="A195" s="13">
        <v>42968</v>
      </c>
      <c r="B195">
        <v>34</v>
      </c>
      <c r="C195">
        <v>392</v>
      </c>
    </row>
    <row r="196" spans="1:3">
      <c r="A196" s="13">
        <v>42975</v>
      </c>
      <c r="B196">
        <v>35</v>
      </c>
      <c r="C196">
        <v>402</v>
      </c>
    </row>
    <row r="197" spans="1:3">
      <c r="A197" s="13">
        <v>42982</v>
      </c>
      <c r="B197">
        <v>36</v>
      </c>
      <c r="C197">
        <v>410</v>
      </c>
    </row>
    <row r="198" spans="1:3">
      <c r="A198" s="13">
        <v>42989</v>
      </c>
      <c r="B198">
        <v>37</v>
      </c>
      <c r="C198">
        <v>415</v>
      </c>
    </row>
    <row r="199" spans="1:3">
      <c r="A199" s="13">
        <v>42996</v>
      </c>
      <c r="B199">
        <v>38</v>
      </c>
      <c r="C199">
        <v>438</v>
      </c>
    </row>
    <row r="200" spans="1:3">
      <c r="A200" s="13">
        <v>43003</v>
      </c>
      <c r="B200">
        <v>39</v>
      </c>
      <c r="C200">
        <v>460</v>
      </c>
    </row>
    <row r="201" spans="1:3">
      <c r="A201" s="13">
        <v>43010</v>
      </c>
      <c r="B201">
        <v>40</v>
      </c>
      <c r="C201">
        <v>478</v>
      </c>
    </row>
    <row r="202" spans="1:3">
      <c r="A202" s="13">
        <v>43017</v>
      </c>
      <c r="B202">
        <v>41</v>
      </c>
      <c r="C202">
        <v>486</v>
      </c>
    </row>
    <row r="203" spans="1:3">
      <c r="A203" s="13">
        <v>43024</v>
      </c>
      <c r="B203">
        <v>42</v>
      </c>
      <c r="C203">
        <v>497</v>
      </c>
    </row>
    <row r="204" spans="1:3">
      <c r="A204" s="13">
        <v>43031</v>
      </c>
      <c r="B204">
        <v>43</v>
      </c>
      <c r="C204">
        <v>501</v>
      </c>
    </row>
    <row r="205" spans="1:3">
      <c r="A205" s="13">
        <v>43038</v>
      </c>
      <c r="B205">
        <v>44</v>
      </c>
      <c r="C205">
        <v>506</v>
      </c>
    </row>
    <row r="206" spans="1:3">
      <c r="A206" s="13">
        <v>43045</v>
      </c>
      <c r="B206">
        <v>45</v>
      </c>
      <c r="C206">
        <v>514</v>
      </c>
    </row>
    <row r="207" spans="1:3">
      <c r="A207" s="13">
        <v>43052</v>
      </c>
      <c r="B207">
        <v>46</v>
      </c>
      <c r="C207">
        <v>521</v>
      </c>
    </row>
    <row r="208" spans="1:3">
      <c r="A208" s="13">
        <v>43059</v>
      </c>
      <c r="B208">
        <v>47</v>
      </c>
      <c r="C208">
        <v>531</v>
      </c>
    </row>
    <row r="209" spans="1:3">
      <c r="A209" s="13">
        <v>43066</v>
      </c>
      <c r="B209">
        <v>48</v>
      </c>
      <c r="C209">
        <v>534</v>
      </c>
    </row>
    <row r="210" spans="1:3">
      <c r="A210" s="13">
        <v>43073</v>
      </c>
      <c r="B210">
        <v>49</v>
      </c>
      <c r="C210">
        <v>541</v>
      </c>
    </row>
    <row r="211" spans="1:3">
      <c r="A211" s="13">
        <v>43080</v>
      </c>
      <c r="B211">
        <v>50</v>
      </c>
      <c r="C211">
        <v>546</v>
      </c>
    </row>
    <row r="212" spans="1:3">
      <c r="A212" s="13">
        <v>43087</v>
      </c>
      <c r="B212">
        <v>51</v>
      </c>
      <c r="C212">
        <v>549</v>
      </c>
    </row>
    <row r="213" spans="1:3">
      <c r="A213" s="13">
        <v>43101</v>
      </c>
      <c r="B213">
        <v>52</v>
      </c>
      <c r="C213">
        <v>553</v>
      </c>
    </row>
    <row r="214" spans="1:3">
      <c r="A214" s="13">
        <v>43108</v>
      </c>
      <c r="B214">
        <v>53</v>
      </c>
      <c r="C214">
        <v>566</v>
      </c>
    </row>
    <row r="215" spans="1:3">
      <c r="A215" s="13">
        <v>43115</v>
      </c>
      <c r="B215">
        <v>54</v>
      </c>
      <c r="C215">
        <v>568</v>
      </c>
    </row>
    <row r="216" spans="1:3">
      <c r="A216" s="13">
        <v>43122</v>
      </c>
      <c r="B216">
        <v>55</v>
      </c>
      <c r="C216">
        <v>575</v>
      </c>
    </row>
    <row r="217" spans="1:3">
      <c r="A217" s="13">
        <v>43129</v>
      </c>
      <c r="B217">
        <v>56</v>
      </c>
      <c r="C217">
        <v>574</v>
      </c>
    </row>
    <row r="218" spans="1:3">
      <c r="A218" s="13">
        <v>43136</v>
      </c>
      <c r="B218">
        <v>57</v>
      </c>
      <c r="C218">
        <v>578</v>
      </c>
    </row>
    <row r="219" spans="1:3">
      <c r="A219" s="13">
        <v>43143</v>
      </c>
      <c r="B219">
        <v>58</v>
      </c>
      <c r="C219">
        <v>584</v>
      </c>
    </row>
    <row r="220" spans="1:3">
      <c r="A220" s="13">
        <v>43150</v>
      </c>
      <c r="B220">
        <v>59</v>
      </c>
      <c r="C220">
        <v>587</v>
      </c>
    </row>
    <row r="221" spans="1:3">
      <c r="A221" s="13">
        <v>43157</v>
      </c>
      <c r="B221">
        <v>60</v>
      </c>
      <c r="C221">
        <v>592</v>
      </c>
    </row>
    <row r="222" spans="1:3">
      <c r="A222" s="13">
        <v>43164</v>
      </c>
      <c r="B222">
        <v>61</v>
      </c>
      <c r="C222">
        <v>595</v>
      </c>
    </row>
    <row r="223" spans="1:3">
      <c r="A223" s="13">
        <v>43171</v>
      </c>
      <c r="B223">
        <v>62</v>
      </c>
      <c r="C223">
        <v>601</v>
      </c>
    </row>
    <row r="224" spans="1:3">
      <c r="A224" s="13">
        <v>43178</v>
      </c>
      <c r="B224">
        <v>63</v>
      </c>
      <c r="C224">
        <v>610</v>
      </c>
    </row>
    <row r="225" spans="1:3">
      <c r="A225" s="13">
        <v>43185</v>
      </c>
      <c r="B225">
        <v>64</v>
      </c>
      <c r="C225">
        <v>612</v>
      </c>
    </row>
    <row r="226" spans="1:3">
      <c r="A226" s="13">
        <v>43192</v>
      </c>
      <c r="B226">
        <v>65</v>
      </c>
      <c r="C226">
        <v>620</v>
      </c>
    </row>
    <row r="227" spans="1:3">
      <c r="A227" s="13">
        <v>43199</v>
      </c>
      <c r="B227">
        <v>66</v>
      </c>
      <c r="C227">
        <v>625</v>
      </c>
    </row>
    <row r="228" spans="1:3">
      <c r="A228" s="13">
        <v>43206</v>
      </c>
      <c r="B228">
        <v>67</v>
      </c>
      <c r="C228">
        <v>627</v>
      </c>
    </row>
    <row r="229" spans="1:3">
      <c r="A229" s="13">
        <v>43213</v>
      </c>
      <c r="B229">
        <v>68</v>
      </c>
      <c r="C229">
        <v>632</v>
      </c>
    </row>
    <row r="230" spans="1:3">
      <c r="A230" s="13">
        <v>43220</v>
      </c>
      <c r="B230">
        <v>69</v>
      </c>
      <c r="C230">
        <v>634</v>
      </c>
    </row>
    <row r="231" spans="1:3">
      <c r="A231" s="13">
        <v>43227</v>
      </c>
      <c r="B231">
        <v>70</v>
      </c>
      <c r="C231">
        <v>638</v>
      </c>
    </row>
    <row r="232" spans="1:3">
      <c r="A232" s="13">
        <v>43234</v>
      </c>
      <c r="B232">
        <v>71</v>
      </c>
      <c r="C232">
        <v>644</v>
      </c>
    </row>
    <row r="233" spans="1:3">
      <c r="A233" s="13">
        <v>43241</v>
      </c>
      <c r="B233">
        <v>72</v>
      </c>
      <c r="C233">
        <v>652</v>
      </c>
    </row>
    <row r="234" spans="1:3">
      <c r="A234" s="13">
        <v>43248</v>
      </c>
      <c r="B234">
        <v>73</v>
      </c>
      <c r="C234">
        <v>655</v>
      </c>
    </row>
    <row r="235" spans="1:3">
      <c r="A235" s="13">
        <v>43255</v>
      </c>
      <c r="B235">
        <v>74</v>
      </c>
      <c r="C235">
        <v>660</v>
      </c>
    </row>
    <row r="236" spans="1:3">
      <c r="A236" s="13">
        <v>43262</v>
      </c>
      <c r="B236">
        <v>75</v>
      </c>
      <c r="C236">
        <v>663</v>
      </c>
    </row>
    <row r="237" spans="1:3">
      <c r="A237" s="13">
        <v>43269</v>
      </c>
      <c r="B237">
        <v>76</v>
      </c>
      <c r="C237">
        <v>674</v>
      </c>
    </row>
    <row r="238" spans="1:3">
      <c r="A238" s="13">
        <v>43276</v>
      </c>
      <c r="B238">
        <v>77</v>
      </c>
      <c r="C238">
        <v>677</v>
      </c>
    </row>
    <row r="239" spans="1:3">
      <c r="A239" s="13">
        <v>43283</v>
      </c>
      <c r="B239">
        <v>78</v>
      </c>
      <c r="C239">
        <v>679</v>
      </c>
    </row>
    <row r="240" spans="1:3">
      <c r="A240" s="13">
        <v>43290</v>
      </c>
      <c r="B240">
        <v>79</v>
      </c>
      <c r="C240">
        <v>683</v>
      </c>
    </row>
    <row r="241" spans="1:3">
      <c r="A241" s="13">
        <v>43297</v>
      </c>
      <c r="B241">
        <v>80</v>
      </c>
      <c r="C241">
        <v>689</v>
      </c>
    </row>
    <row r="242" spans="1:3">
      <c r="A242" s="13">
        <v>43304</v>
      </c>
      <c r="B242">
        <v>81</v>
      </c>
      <c r="C242">
        <v>696</v>
      </c>
    </row>
    <row r="243" spans="1:3">
      <c r="A243" s="13">
        <v>43311</v>
      </c>
      <c r="B243">
        <v>82</v>
      </c>
      <c r="C243">
        <v>697</v>
      </c>
    </row>
    <row r="244" spans="1:3">
      <c r="A244" s="13">
        <v>43318</v>
      </c>
      <c r="B244">
        <v>83</v>
      </c>
      <c r="C244">
        <v>700</v>
      </c>
    </row>
    <row r="245" spans="1:3">
      <c r="A245" s="13">
        <v>43325</v>
      </c>
      <c r="B245">
        <v>84</v>
      </c>
      <c r="C245">
        <v>702</v>
      </c>
    </row>
    <row r="246" spans="1:3">
      <c r="A246" s="13">
        <v>43332</v>
      </c>
      <c r="B246">
        <v>85</v>
      </c>
      <c r="C246">
        <v>709</v>
      </c>
    </row>
    <row r="247" spans="1:3">
      <c r="A247" s="13">
        <v>43339</v>
      </c>
      <c r="B247">
        <v>86</v>
      </c>
      <c r="C247">
        <v>712</v>
      </c>
    </row>
    <row r="248" spans="1:3">
      <c r="A248" s="13">
        <v>43346</v>
      </c>
      <c r="B248">
        <v>87</v>
      </c>
      <c r="C248">
        <v>718</v>
      </c>
    </row>
    <row r="249" spans="1:3">
      <c r="A249" s="13">
        <v>43353</v>
      </c>
      <c r="B249">
        <v>88</v>
      </c>
      <c r="C249">
        <v>726</v>
      </c>
    </row>
    <row r="250" spans="1:3">
      <c r="A250" s="13">
        <v>43360</v>
      </c>
      <c r="B250">
        <v>89</v>
      </c>
      <c r="C250">
        <v>734</v>
      </c>
    </row>
    <row r="251" spans="1:3">
      <c r="A251" s="13">
        <v>43367</v>
      </c>
      <c r="B251">
        <v>90</v>
      </c>
      <c r="C251">
        <v>741</v>
      </c>
    </row>
    <row r="252" spans="1:3">
      <c r="A252" s="13">
        <v>43374</v>
      </c>
      <c r="B252">
        <v>91</v>
      </c>
      <c r="C252">
        <v>754</v>
      </c>
    </row>
    <row r="253" spans="1:3">
      <c r="A253" s="13">
        <v>43381</v>
      </c>
      <c r="B253">
        <v>92</v>
      </c>
      <c r="C253">
        <v>755</v>
      </c>
    </row>
    <row r="254" spans="1:3">
      <c r="A254" s="13">
        <v>43388</v>
      </c>
      <c r="B254">
        <v>93</v>
      </c>
      <c r="C254">
        <v>758</v>
      </c>
    </row>
    <row r="255" spans="1:3">
      <c r="A255" s="13">
        <v>43395</v>
      </c>
      <c r="B255">
        <v>94</v>
      </c>
      <c r="C255">
        <v>764</v>
      </c>
    </row>
    <row r="256" spans="1:3">
      <c r="A256" s="13">
        <v>43402</v>
      </c>
      <c r="B256">
        <v>95</v>
      </c>
      <c r="C256">
        <v>771</v>
      </c>
    </row>
    <row r="257" spans="1:7">
      <c r="A257" s="13">
        <v>43409</v>
      </c>
      <c r="B257">
        <v>96</v>
      </c>
      <c r="C257">
        <v>775</v>
      </c>
    </row>
    <row r="258" spans="1:7">
      <c r="A258" s="13">
        <v>43416</v>
      </c>
      <c r="B258">
        <v>97</v>
      </c>
      <c r="C258">
        <v>786</v>
      </c>
    </row>
    <row r="259" spans="1:7">
      <c r="A259" s="13">
        <v>43430</v>
      </c>
      <c r="B259">
        <v>98</v>
      </c>
      <c r="C259">
        <v>791</v>
      </c>
    </row>
    <row r="260" spans="1:7">
      <c r="A260" s="13">
        <v>43437</v>
      </c>
      <c r="B260">
        <v>99</v>
      </c>
      <c r="C260">
        <v>805</v>
      </c>
    </row>
    <row r="261" spans="1:7">
      <c r="A261" s="13">
        <v>43444</v>
      </c>
      <c r="B261">
        <v>100</v>
      </c>
      <c r="C261">
        <v>819</v>
      </c>
    </row>
    <row r="262" spans="1:7">
      <c r="A262" s="13">
        <v>43451</v>
      </c>
      <c r="B262">
        <v>101</v>
      </c>
      <c r="C262">
        <v>830</v>
      </c>
    </row>
    <row r="263" spans="1:7">
      <c r="A263" s="13">
        <v>43472</v>
      </c>
      <c r="B263">
        <v>102</v>
      </c>
      <c r="C263">
        <v>838</v>
      </c>
    </row>
    <row r="264" spans="1:7">
      <c r="A264" s="13">
        <v>43479</v>
      </c>
      <c r="B264">
        <v>103</v>
      </c>
      <c r="C264">
        <v>847</v>
      </c>
    </row>
    <row r="266" spans="1:7">
      <c r="B266" s="10" t="s">
        <v>60</v>
      </c>
      <c r="C266" s="10"/>
      <c r="D266" s="10"/>
      <c r="E266" s="10"/>
      <c r="F266" s="10"/>
      <c r="G266" s="10"/>
    </row>
    <row r="267" spans="1:7">
      <c r="B267" s="39" t="s">
        <v>6</v>
      </c>
      <c r="C267" t="s">
        <v>52</v>
      </c>
    </row>
    <row r="268" spans="1:7">
      <c r="B268" s="46">
        <f>8/13</f>
        <v>0.61538461538461542</v>
      </c>
      <c r="C268" t="s">
        <v>53</v>
      </c>
    </row>
    <row r="269" spans="1:7">
      <c r="B269" s="46">
        <v>0</v>
      </c>
      <c r="C269" t="s">
        <v>54</v>
      </c>
    </row>
    <row r="270" spans="1:7">
      <c r="B270" s="46">
        <v>0</v>
      </c>
      <c r="C270" t="s">
        <v>56</v>
      </c>
    </row>
    <row r="271" spans="1:7">
      <c r="B271" s="46">
        <v>0</v>
      </c>
      <c r="C271" t="s">
        <v>184</v>
      </c>
    </row>
    <row r="272" spans="1:7">
      <c r="B272" s="46">
        <v>0</v>
      </c>
      <c r="C272" t="s">
        <v>214</v>
      </c>
    </row>
    <row r="273" spans="2:3">
      <c r="B273" s="46">
        <f>1/8</f>
        <v>0.125</v>
      </c>
      <c r="C273" t="s">
        <v>223</v>
      </c>
    </row>
    <row r="275" spans="2:3">
      <c r="B275" s="10" t="s">
        <v>102</v>
      </c>
    </row>
    <row r="276" spans="2:3">
      <c r="B276" s="47" t="s">
        <v>6</v>
      </c>
      <c r="C276" t="s">
        <v>52</v>
      </c>
    </row>
    <row r="277" spans="2:3">
      <c r="B277" s="47">
        <f>8/9</f>
        <v>0.88888888888888884</v>
      </c>
      <c r="C277" t="s">
        <v>53</v>
      </c>
    </row>
    <row r="278" spans="2:3">
      <c r="B278" s="47">
        <v>0</v>
      </c>
      <c r="C278" t="s">
        <v>54</v>
      </c>
    </row>
    <row r="279" spans="2:3">
      <c r="B279" s="47">
        <v>0</v>
      </c>
      <c r="C279" t="s">
        <v>56</v>
      </c>
    </row>
    <row r="280" spans="2:3">
      <c r="B280" s="46">
        <v>0</v>
      </c>
      <c r="C280" t="s">
        <v>184</v>
      </c>
    </row>
    <row r="281" spans="2:3">
      <c r="B281" s="47">
        <v>0</v>
      </c>
      <c r="C281" t="s">
        <v>214</v>
      </c>
    </row>
    <row r="282" spans="2:3">
      <c r="B282" s="47">
        <f>1/9</f>
        <v>0.1111111111111111</v>
      </c>
      <c r="C282" t="s">
        <v>223</v>
      </c>
    </row>
    <row r="283" spans="2:3">
      <c r="B283" s="46">
        <v>0</v>
      </c>
      <c r="C283" t="s">
        <v>67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EFFE8-C645-44D8-B991-7C6AB5BFB07A}">
  <dimension ref="A1:I285"/>
  <sheetViews>
    <sheetView workbookViewId="0">
      <selection activeCell="F35" sqref="F35"/>
    </sheetView>
  </sheetViews>
  <sheetFormatPr defaultRowHeight="15"/>
  <cols>
    <col min="1" max="1" width="20.7109375" customWidth="1"/>
    <col min="2" max="2" width="23.28515625" customWidth="1"/>
    <col min="4" max="4" width="24.42578125" customWidth="1"/>
    <col min="6" max="6" width="25.140625" customWidth="1"/>
    <col min="8" max="8" width="37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801</v>
      </c>
      <c r="C2" s="1">
        <v>3</v>
      </c>
      <c r="D2" s="1">
        <v>64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15</v>
      </c>
      <c r="C4" s="1">
        <v>1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786</v>
      </c>
      <c r="C5" s="1">
        <f t="shared" si="0"/>
        <v>2</v>
      </c>
      <c r="D5" s="1">
        <f t="shared" si="0"/>
        <v>63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517</v>
      </c>
      <c r="C9" s="1">
        <v>0</v>
      </c>
      <c r="D9" s="1">
        <v>387</v>
      </c>
      <c r="E9" s="2">
        <v>5</v>
      </c>
      <c r="F9" s="1">
        <v>300</v>
      </c>
      <c r="G9" s="2">
        <v>0</v>
      </c>
      <c r="H9" s="1">
        <v>94</v>
      </c>
      <c r="I9" s="1">
        <v>2</v>
      </c>
    </row>
    <row r="10" spans="1:9">
      <c r="A10" s="1" t="s">
        <v>31</v>
      </c>
      <c r="B10" s="1">
        <v>38</v>
      </c>
      <c r="C10" s="1">
        <v>0</v>
      </c>
      <c r="D10" s="1">
        <v>168</v>
      </c>
      <c r="E10" s="2">
        <v>-5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555</v>
      </c>
      <c r="C11" s="1">
        <f t="shared" si="1"/>
        <v>0</v>
      </c>
      <c r="D11" s="1">
        <f t="shared" si="1"/>
        <v>555</v>
      </c>
      <c r="E11" s="2">
        <f t="shared" si="1"/>
        <v>0</v>
      </c>
      <c r="F11" s="1">
        <f t="shared" si="1"/>
        <v>309</v>
      </c>
      <c r="G11" s="2">
        <f t="shared" si="1"/>
        <v>0</v>
      </c>
      <c r="H11" s="1">
        <f t="shared" si="1"/>
        <v>94</v>
      </c>
      <c r="I11" s="1">
        <f t="shared" si="1"/>
        <v>2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0</v>
      </c>
      <c r="D15" s="5">
        <v>84</v>
      </c>
      <c r="E15" s="3">
        <v>2</v>
      </c>
      <c r="F15" s="1">
        <v>165</v>
      </c>
      <c r="G15" s="2">
        <v>3</v>
      </c>
      <c r="H15" s="16" t="s">
        <v>86</v>
      </c>
      <c r="I15" s="16">
        <v>517</v>
      </c>
    </row>
    <row r="16" spans="1:9">
      <c r="A16" s="1" t="s">
        <v>89</v>
      </c>
      <c r="B16" s="1">
        <v>187</v>
      </c>
      <c r="C16" s="1"/>
      <c r="D16" s="1">
        <v>79</v>
      </c>
      <c r="E16" s="2">
        <v>2</v>
      </c>
      <c r="F16" s="1">
        <v>165</v>
      </c>
      <c r="G16" s="2">
        <v>3</v>
      </c>
      <c r="H16" s="25" t="s">
        <v>87</v>
      </c>
      <c r="I16" s="25">
        <v>387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340</v>
      </c>
    </row>
    <row r="19" spans="1:9" ht="54.75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165</v>
      </c>
    </row>
    <row r="20" spans="1:9" ht="62.2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321</v>
      </c>
    </row>
    <row r="21" spans="1:9" ht="89.25" customHeight="1">
      <c r="A21" s="1" t="s">
        <v>76</v>
      </c>
      <c r="B21" s="1">
        <v>11</v>
      </c>
      <c r="C21" s="1">
        <v>0</v>
      </c>
      <c r="D21" s="34" t="s">
        <v>172</v>
      </c>
      <c r="H21" s="16" t="s">
        <v>93</v>
      </c>
      <c r="I21" s="16">
        <v>11</v>
      </c>
    </row>
    <row r="22" spans="1:9" ht="69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266</v>
      </c>
    </row>
    <row r="23" spans="1:9">
      <c r="H23" s="16" t="s">
        <v>91</v>
      </c>
      <c r="I23" s="16">
        <v>185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19</v>
      </c>
    </row>
    <row r="28" spans="1:9">
      <c r="A28" s="1" t="s">
        <v>5</v>
      </c>
      <c r="B28" s="1">
        <v>57</v>
      </c>
      <c r="C28" s="1">
        <v>2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v>81</v>
      </c>
      <c r="C30" s="1">
        <v>2</v>
      </c>
      <c r="D30" s="1">
        <f>D28+D29</f>
        <v>55</v>
      </c>
      <c r="E30" s="1">
        <v>0</v>
      </c>
    </row>
    <row r="31" spans="1:9">
      <c r="H31" t="s">
        <v>224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225</v>
      </c>
      <c r="I33" s="16">
        <v>49.92</v>
      </c>
    </row>
    <row r="34" spans="1:9">
      <c r="A34" s="1" t="s">
        <v>5</v>
      </c>
      <c r="B34" s="1">
        <v>128</v>
      </c>
      <c r="C34" s="1">
        <v>2</v>
      </c>
      <c r="D34" s="1">
        <v>89</v>
      </c>
      <c r="E34" s="1">
        <v>0</v>
      </c>
      <c r="H34" s="16" t="s">
        <v>116</v>
      </c>
      <c r="I34" s="16">
        <v>13.22</v>
      </c>
    </row>
    <row r="35" spans="1:9">
      <c r="A35" s="1" t="s">
        <v>7</v>
      </c>
      <c r="B35" s="1">
        <v>55</v>
      </c>
      <c r="C35" s="1">
        <v>0</v>
      </c>
      <c r="D35" s="1">
        <v>17</v>
      </c>
      <c r="E35" s="1">
        <v>0</v>
      </c>
      <c r="H35" s="25" t="s">
        <v>226</v>
      </c>
      <c r="I35" s="25"/>
    </row>
    <row r="36" spans="1:9">
      <c r="A36" s="1" t="s">
        <v>8</v>
      </c>
      <c r="B36" s="1">
        <v>183</v>
      </c>
      <c r="C36" s="1">
        <v>2</v>
      </c>
      <c r="D36" s="1">
        <f>D34+D35</f>
        <v>106</v>
      </c>
      <c r="E36" s="1">
        <f>E34+E35</f>
        <v>0</v>
      </c>
      <c r="H36" s="25" t="s">
        <v>118</v>
      </c>
      <c r="I36" s="25">
        <v>431</v>
      </c>
    </row>
    <row r="37" spans="1:9">
      <c r="H37" s="25" t="s">
        <v>119</v>
      </c>
      <c r="I37" s="25">
        <v>117</v>
      </c>
    </row>
    <row r="38" spans="1:9">
      <c r="H38" s="16" t="s">
        <v>227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31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5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499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228</v>
      </c>
      <c r="I44" s="25"/>
    </row>
    <row r="45" spans="1:9">
      <c r="B45" s="1" t="s">
        <v>20</v>
      </c>
      <c r="C45" s="1">
        <v>460</v>
      </c>
      <c r="D45" s="1">
        <v>3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524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229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513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20</v>
      </c>
    </row>
    <row r="51" spans="1:9">
      <c r="B51" s="1" t="s">
        <v>113</v>
      </c>
      <c r="C51" s="1">
        <v>2</v>
      </c>
      <c r="D51" s="1">
        <v>0</v>
      </c>
      <c r="H51" s="25" t="s">
        <v>230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11</v>
      </c>
    </row>
    <row r="53" spans="1:9">
      <c r="B53" s="1" t="s">
        <v>8</v>
      </c>
      <c r="C53" s="1">
        <f>SUM(C41:C52)</f>
        <v>760</v>
      </c>
      <c r="D53" s="1">
        <f>D41+D42+D43+D44+D45+D46+D47+D48+D49+D50+D51+D52</f>
        <v>3</v>
      </c>
      <c r="H53" s="25" t="s">
        <v>135</v>
      </c>
      <c r="I53" s="25">
        <v>5</v>
      </c>
    </row>
    <row r="54" spans="1:9">
      <c r="H54" s="25" t="s">
        <v>136</v>
      </c>
      <c r="I54" s="25">
        <v>78</v>
      </c>
    </row>
    <row r="55" spans="1:9">
      <c r="H55" s="25" t="s">
        <v>137</v>
      </c>
      <c r="I55" s="25">
        <v>223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54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>
        <v>43451</v>
      </c>
      <c r="B157">
        <v>101</v>
      </c>
      <c r="C157">
        <v>11</v>
      </c>
    </row>
    <row r="158" spans="1:4">
      <c r="A158" s="13">
        <v>43472</v>
      </c>
      <c r="B158">
        <v>102</v>
      </c>
      <c r="C158">
        <v>8</v>
      </c>
    </row>
    <row r="159" spans="1:4">
      <c r="A159" s="13">
        <v>43479</v>
      </c>
      <c r="B159">
        <v>103</v>
      </c>
      <c r="C159">
        <v>9</v>
      </c>
    </row>
    <row r="160" spans="1:4">
      <c r="A160" s="13">
        <v>43486</v>
      </c>
      <c r="B160">
        <v>104</v>
      </c>
      <c r="C160">
        <v>2</v>
      </c>
      <c r="D160" t="s">
        <v>50</v>
      </c>
    </row>
    <row r="161" spans="1:3">
      <c r="A161" s="13"/>
    </row>
    <row r="162" spans="1:3">
      <c r="A162" s="9" t="s">
        <v>70</v>
      </c>
      <c r="B162" s="9" t="s">
        <v>32</v>
      </c>
      <c r="C162" s="9" t="s">
        <v>33</v>
      </c>
    </row>
    <row r="163" spans="1:3">
      <c r="A163" s="13">
        <v>42737</v>
      </c>
      <c r="B163">
        <v>1</v>
      </c>
      <c r="C163">
        <v>1</v>
      </c>
    </row>
    <row r="164" spans="1:3">
      <c r="A164" s="13">
        <v>42744</v>
      </c>
      <c r="B164">
        <v>2</v>
      </c>
      <c r="C164">
        <v>10</v>
      </c>
    </row>
    <row r="165" spans="1:3">
      <c r="A165" s="13">
        <v>42751</v>
      </c>
      <c r="B165">
        <v>3</v>
      </c>
      <c r="C165">
        <v>20</v>
      </c>
    </row>
    <row r="166" spans="1:3">
      <c r="A166" s="13">
        <v>42758</v>
      </c>
      <c r="B166">
        <v>4</v>
      </c>
      <c r="C166">
        <v>31</v>
      </c>
    </row>
    <row r="167" spans="1:3">
      <c r="A167" s="13">
        <v>42765</v>
      </c>
      <c r="B167">
        <v>5</v>
      </c>
      <c r="C167">
        <v>43</v>
      </c>
    </row>
    <row r="168" spans="1:3">
      <c r="A168" s="13">
        <v>42772</v>
      </c>
      <c r="B168">
        <v>6</v>
      </c>
      <c r="C168">
        <v>56</v>
      </c>
    </row>
    <row r="169" spans="1:3">
      <c r="A169" s="13">
        <v>42779</v>
      </c>
      <c r="B169">
        <v>7</v>
      </c>
      <c r="C169">
        <v>63</v>
      </c>
    </row>
    <row r="170" spans="1:3">
      <c r="A170" s="13">
        <v>42786</v>
      </c>
      <c r="B170">
        <v>8</v>
      </c>
      <c r="C170">
        <v>70</v>
      </c>
    </row>
    <row r="171" spans="1:3">
      <c r="A171" s="13">
        <v>42793</v>
      </c>
      <c r="B171">
        <v>9</v>
      </c>
      <c r="C171">
        <v>84</v>
      </c>
    </row>
    <row r="172" spans="1:3">
      <c r="A172" s="13">
        <v>42800</v>
      </c>
      <c r="B172">
        <v>10</v>
      </c>
      <c r="C172">
        <v>100</v>
      </c>
    </row>
    <row r="173" spans="1:3">
      <c r="A173" s="13">
        <v>42807</v>
      </c>
      <c r="B173">
        <v>11</v>
      </c>
      <c r="C173">
        <v>114</v>
      </c>
    </row>
    <row r="174" spans="1:3">
      <c r="A174" s="13">
        <v>42814</v>
      </c>
      <c r="B174">
        <v>12</v>
      </c>
      <c r="C174">
        <v>131</v>
      </c>
    </row>
    <row r="175" spans="1:3">
      <c r="A175" s="13">
        <v>42821</v>
      </c>
      <c r="B175">
        <v>13</v>
      </c>
      <c r="C175">
        <v>145</v>
      </c>
    </row>
    <row r="176" spans="1:3">
      <c r="A176" s="13">
        <v>42828</v>
      </c>
      <c r="B176">
        <v>14</v>
      </c>
      <c r="C176">
        <v>154</v>
      </c>
    </row>
    <row r="177" spans="1:3">
      <c r="A177" s="13">
        <v>42835</v>
      </c>
      <c r="B177">
        <v>15</v>
      </c>
      <c r="C177">
        <v>166</v>
      </c>
    </row>
    <row r="178" spans="1:3">
      <c r="A178" s="13">
        <v>42842</v>
      </c>
      <c r="B178">
        <v>16</v>
      </c>
      <c r="C178">
        <v>185</v>
      </c>
    </row>
    <row r="179" spans="1:3">
      <c r="A179" s="13">
        <v>42849</v>
      </c>
      <c r="B179">
        <v>17</v>
      </c>
      <c r="C179">
        <v>189</v>
      </c>
    </row>
    <row r="180" spans="1:3">
      <c r="A180" s="13">
        <v>42856</v>
      </c>
      <c r="B180">
        <v>18</v>
      </c>
      <c r="C180">
        <v>199</v>
      </c>
    </row>
    <row r="181" spans="1:3">
      <c r="A181" s="13">
        <v>42863</v>
      </c>
      <c r="B181">
        <v>19</v>
      </c>
      <c r="C181">
        <v>217</v>
      </c>
    </row>
    <row r="182" spans="1:3">
      <c r="A182" s="13">
        <v>42870</v>
      </c>
      <c r="B182">
        <v>20</v>
      </c>
      <c r="C182">
        <v>233</v>
      </c>
    </row>
    <row r="183" spans="1:3">
      <c r="A183" s="13">
        <v>42877</v>
      </c>
      <c r="B183">
        <v>21</v>
      </c>
      <c r="C183">
        <v>239</v>
      </c>
    </row>
    <row r="184" spans="1:3">
      <c r="A184" s="13">
        <v>42884</v>
      </c>
      <c r="B184">
        <v>22</v>
      </c>
      <c r="C184">
        <v>244</v>
      </c>
    </row>
    <row r="185" spans="1:3">
      <c r="A185" s="13">
        <v>42891</v>
      </c>
      <c r="B185">
        <v>23</v>
      </c>
      <c r="C185">
        <v>260</v>
      </c>
    </row>
    <row r="186" spans="1:3">
      <c r="A186" s="13">
        <v>42898</v>
      </c>
      <c r="B186">
        <v>24</v>
      </c>
      <c r="C186">
        <v>276</v>
      </c>
    </row>
    <row r="187" spans="1:3">
      <c r="A187" s="13">
        <v>42905</v>
      </c>
      <c r="B187">
        <v>25</v>
      </c>
      <c r="C187">
        <v>286</v>
      </c>
    </row>
    <row r="188" spans="1:3">
      <c r="A188" s="13">
        <v>42912</v>
      </c>
      <c r="B188">
        <v>26</v>
      </c>
      <c r="C188">
        <v>299</v>
      </c>
    </row>
    <row r="189" spans="1:3">
      <c r="A189" s="13">
        <v>42919</v>
      </c>
      <c r="B189">
        <v>27</v>
      </c>
      <c r="C189">
        <v>303</v>
      </c>
    </row>
    <row r="190" spans="1:3">
      <c r="A190" s="13">
        <v>42926</v>
      </c>
      <c r="B190">
        <v>28</v>
      </c>
      <c r="C190">
        <v>316</v>
      </c>
    </row>
    <row r="191" spans="1:3">
      <c r="A191" s="13">
        <v>42933</v>
      </c>
      <c r="B191">
        <v>29</v>
      </c>
      <c r="C191">
        <v>322</v>
      </c>
    </row>
    <row r="192" spans="1:3">
      <c r="A192" s="13">
        <v>42940</v>
      </c>
      <c r="B192">
        <v>30</v>
      </c>
      <c r="C192">
        <v>330</v>
      </c>
    </row>
    <row r="193" spans="1:3">
      <c r="A193" s="13">
        <v>42947</v>
      </c>
      <c r="B193">
        <v>31</v>
      </c>
      <c r="C193">
        <v>335</v>
      </c>
    </row>
    <row r="194" spans="1:3">
      <c r="A194" s="13">
        <v>42954</v>
      </c>
      <c r="B194">
        <v>32</v>
      </c>
      <c r="C194">
        <v>348</v>
      </c>
    </row>
    <row r="195" spans="1:3">
      <c r="A195" s="13">
        <v>42961</v>
      </c>
      <c r="B195">
        <v>33</v>
      </c>
      <c r="C195">
        <v>367</v>
      </c>
    </row>
    <row r="196" spans="1:3">
      <c r="A196" s="13">
        <v>42968</v>
      </c>
      <c r="B196">
        <v>34</v>
      </c>
      <c r="C196">
        <v>392</v>
      </c>
    </row>
    <row r="197" spans="1:3">
      <c r="A197" s="13">
        <v>42975</v>
      </c>
      <c r="B197">
        <v>35</v>
      </c>
      <c r="C197">
        <v>402</v>
      </c>
    </row>
    <row r="198" spans="1:3">
      <c r="A198" s="13">
        <v>42982</v>
      </c>
      <c r="B198">
        <v>36</v>
      </c>
      <c r="C198">
        <v>410</v>
      </c>
    </row>
    <row r="199" spans="1:3">
      <c r="A199" s="13">
        <v>42989</v>
      </c>
      <c r="B199">
        <v>37</v>
      </c>
      <c r="C199">
        <v>415</v>
      </c>
    </row>
    <row r="200" spans="1:3">
      <c r="A200" s="13">
        <v>42996</v>
      </c>
      <c r="B200">
        <v>38</v>
      </c>
      <c r="C200">
        <v>438</v>
      </c>
    </row>
    <row r="201" spans="1:3">
      <c r="A201" s="13">
        <v>43003</v>
      </c>
      <c r="B201">
        <v>39</v>
      </c>
      <c r="C201">
        <v>460</v>
      </c>
    </row>
    <row r="202" spans="1:3">
      <c r="A202" s="13">
        <v>43010</v>
      </c>
      <c r="B202">
        <v>40</v>
      </c>
      <c r="C202">
        <v>478</v>
      </c>
    </row>
    <row r="203" spans="1:3">
      <c r="A203" s="13">
        <v>43017</v>
      </c>
      <c r="B203">
        <v>41</v>
      </c>
      <c r="C203">
        <v>486</v>
      </c>
    </row>
    <row r="204" spans="1:3">
      <c r="A204" s="13">
        <v>43024</v>
      </c>
      <c r="B204">
        <v>42</v>
      </c>
      <c r="C204">
        <v>497</v>
      </c>
    </row>
    <row r="205" spans="1:3">
      <c r="A205" s="13">
        <v>43031</v>
      </c>
      <c r="B205">
        <v>43</v>
      </c>
      <c r="C205">
        <v>501</v>
      </c>
    </row>
    <row r="206" spans="1:3">
      <c r="A206" s="13">
        <v>43038</v>
      </c>
      <c r="B206">
        <v>44</v>
      </c>
      <c r="C206">
        <v>506</v>
      </c>
    </row>
    <row r="207" spans="1:3">
      <c r="A207" s="13">
        <v>43045</v>
      </c>
      <c r="B207">
        <v>45</v>
      </c>
      <c r="C207">
        <v>514</v>
      </c>
    </row>
    <row r="208" spans="1:3">
      <c r="A208" s="13">
        <v>43052</v>
      </c>
      <c r="B208">
        <v>46</v>
      </c>
      <c r="C208">
        <v>521</v>
      </c>
    </row>
    <row r="209" spans="1:3">
      <c r="A209" s="13">
        <v>43059</v>
      </c>
      <c r="B209">
        <v>47</v>
      </c>
      <c r="C209">
        <v>531</v>
      </c>
    </row>
    <row r="210" spans="1:3">
      <c r="A210" s="13">
        <v>43066</v>
      </c>
      <c r="B210">
        <v>48</v>
      </c>
      <c r="C210">
        <v>534</v>
      </c>
    </row>
    <row r="211" spans="1:3">
      <c r="A211" s="13">
        <v>43073</v>
      </c>
      <c r="B211">
        <v>49</v>
      </c>
      <c r="C211">
        <v>541</v>
      </c>
    </row>
    <row r="212" spans="1:3">
      <c r="A212" s="13">
        <v>43080</v>
      </c>
      <c r="B212">
        <v>50</v>
      </c>
      <c r="C212">
        <v>546</v>
      </c>
    </row>
    <row r="213" spans="1:3">
      <c r="A213" s="13">
        <v>43087</v>
      </c>
      <c r="B213">
        <v>51</v>
      </c>
      <c r="C213">
        <v>549</v>
      </c>
    </row>
    <row r="214" spans="1:3">
      <c r="A214" s="13">
        <v>43101</v>
      </c>
      <c r="B214">
        <v>52</v>
      </c>
      <c r="C214">
        <v>553</v>
      </c>
    </row>
    <row r="215" spans="1:3">
      <c r="A215" s="13">
        <v>43108</v>
      </c>
      <c r="B215">
        <v>53</v>
      </c>
      <c r="C215">
        <v>566</v>
      </c>
    </row>
    <row r="216" spans="1:3">
      <c r="A216" s="13">
        <v>43115</v>
      </c>
      <c r="B216">
        <v>54</v>
      </c>
      <c r="C216">
        <v>568</v>
      </c>
    </row>
    <row r="217" spans="1:3">
      <c r="A217" s="13">
        <v>43122</v>
      </c>
      <c r="B217">
        <v>55</v>
      </c>
      <c r="C217">
        <v>575</v>
      </c>
    </row>
    <row r="218" spans="1:3">
      <c r="A218" s="13">
        <v>43129</v>
      </c>
      <c r="B218">
        <v>56</v>
      </c>
      <c r="C218">
        <v>574</v>
      </c>
    </row>
    <row r="219" spans="1:3">
      <c r="A219" s="13">
        <v>43136</v>
      </c>
      <c r="B219">
        <v>57</v>
      </c>
      <c r="C219">
        <v>578</v>
      </c>
    </row>
    <row r="220" spans="1:3">
      <c r="A220" s="13">
        <v>43143</v>
      </c>
      <c r="B220">
        <v>58</v>
      </c>
      <c r="C220">
        <v>584</v>
      </c>
    </row>
    <row r="221" spans="1:3">
      <c r="A221" s="13">
        <v>43150</v>
      </c>
      <c r="B221">
        <v>59</v>
      </c>
      <c r="C221">
        <v>587</v>
      </c>
    </row>
    <row r="222" spans="1:3">
      <c r="A222" s="13">
        <v>43157</v>
      </c>
      <c r="B222">
        <v>60</v>
      </c>
      <c r="C222">
        <v>592</v>
      </c>
    </row>
    <row r="223" spans="1:3">
      <c r="A223" s="13">
        <v>43164</v>
      </c>
      <c r="B223">
        <v>61</v>
      </c>
      <c r="C223">
        <v>595</v>
      </c>
    </row>
    <row r="224" spans="1:3">
      <c r="A224" s="13">
        <v>43171</v>
      </c>
      <c r="B224">
        <v>62</v>
      </c>
      <c r="C224">
        <v>601</v>
      </c>
    </row>
    <row r="225" spans="1:3">
      <c r="A225" s="13">
        <v>43178</v>
      </c>
      <c r="B225">
        <v>63</v>
      </c>
      <c r="C225">
        <v>610</v>
      </c>
    </row>
    <row r="226" spans="1:3">
      <c r="A226" s="13">
        <v>43185</v>
      </c>
      <c r="B226">
        <v>64</v>
      </c>
      <c r="C226">
        <v>612</v>
      </c>
    </row>
    <row r="227" spans="1:3">
      <c r="A227" s="13">
        <v>43192</v>
      </c>
      <c r="B227">
        <v>65</v>
      </c>
      <c r="C227">
        <v>620</v>
      </c>
    </row>
    <row r="228" spans="1:3">
      <c r="A228" s="13">
        <v>43199</v>
      </c>
      <c r="B228">
        <v>66</v>
      </c>
      <c r="C228">
        <v>625</v>
      </c>
    </row>
    <row r="229" spans="1:3">
      <c r="A229" s="13">
        <v>43206</v>
      </c>
      <c r="B229">
        <v>67</v>
      </c>
      <c r="C229">
        <v>627</v>
      </c>
    </row>
    <row r="230" spans="1:3">
      <c r="A230" s="13">
        <v>43213</v>
      </c>
      <c r="B230">
        <v>68</v>
      </c>
      <c r="C230">
        <v>632</v>
      </c>
    </row>
    <row r="231" spans="1:3">
      <c r="A231" s="13">
        <v>43220</v>
      </c>
      <c r="B231">
        <v>69</v>
      </c>
      <c r="C231">
        <v>634</v>
      </c>
    </row>
    <row r="232" spans="1:3">
      <c r="A232" s="13">
        <v>43227</v>
      </c>
      <c r="B232">
        <v>70</v>
      </c>
      <c r="C232">
        <v>638</v>
      </c>
    </row>
    <row r="233" spans="1:3">
      <c r="A233" s="13">
        <v>43234</v>
      </c>
      <c r="B233">
        <v>71</v>
      </c>
      <c r="C233">
        <v>644</v>
      </c>
    </row>
    <row r="234" spans="1:3">
      <c r="A234" s="13">
        <v>43241</v>
      </c>
      <c r="B234">
        <v>72</v>
      </c>
      <c r="C234">
        <v>652</v>
      </c>
    </row>
    <row r="235" spans="1:3">
      <c r="A235" s="13">
        <v>43248</v>
      </c>
      <c r="B235">
        <v>73</v>
      </c>
      <c r="C235">
        <v>655</v>
      </c>
    </row>
    <row r="236" spans="1:3">
      <c r="A236" s="13">
        <v>43255</v>
      </c>
      <c r="B236">
        <v>74</v>
      </c>
      <c r="C236">
        <v>660</v>
      </c>
    </row>
    <row r="237" spans="1:3">
      <c r="A237" s="13">
        <v>43262</v>
      </c>
      <c r="B237">
        <v>75</v>
      </c>
      <c r="C237">
        <v>663</v>
      </c>
    </row>
    <row r="238" spans="1:3">
      <c r="A238" s="13">
        <v>43269</v>
      </c>
      <c r="B238">
        <v>76</v>
      </c>
      <c r="C238">
        <v>674</v>
      </c>
    </row>
    <row r="239" spans="1:3">
      <c r="A239" s="13">
        <v>43276</v>
      </c>
      <c r="B239">
        <v>77</v>
      </c>
      <c r="C239">
        <v>677</v>
      </c>
    </row>
    <row r="240" spans="1:3">
      <c r="A240" s="13">
        <v>43283</v>
      </c>
      <c r="B240">
        <v>78</v>
      </c>
      <c r="C240">
        <v>679</v>
      </c>
    </row>
    <row r="241" spans="1:3">
      <c r="A241" s="13">
        <v>43290</v>
      </c>
      <c r="B241">
        <v>79</v>
      </c>
      <c r="C241">
        <v>683</v>
      </c>
    </row>
    <row r="242" spans="1:3">
      <c r="A242" s="13">
        <v>43297</v>
      </c>
      <c r="B242">
        <v>80</v>
      </c>
      <c r="C242">
        <v>689</v>
      </c>
    </row>
    <row r="243" spans="1:3">
      <c r="A243" s="13">
        <v>43304</v>
      </c>
      <c r="B243">
        <v>81</v>
      </c>
      <c r="C243">
        <v>696</v>
      </c>
    </row>
    <row r="244" spans="1:3">
      <c r="A244" s="13">
        <v>43311</v>
      </c>
      <c r="B244">
        <v>82</v>
      </c>
      <c r="C244">
        <v>697</v>
      </c>
    </row>
    <row r="245" spans="1:3">
      <c r="A245" s="13">
        <v>43318</v>
      </c>
      <c r="B245">
        <v>83</v>
      </c>
      <c r="C245">
        <v>700</v>
      </c>
    </row>
    <row r="246" spans="1:3">
      <c r="A246" s="13">
        <v>43325</v>
      </c>
      <c r="B246">
        <v>84</v>
      </c>
      <c r="C246">
        <v>702</v>
      </c>
    </row>
    <row r="247" spans="1:3">
      <c r="A247" s="13">
        <v>43332</v>
      </c>
      <c r="B247">
        <v>85</v>
      </c>
      <c r="C247">
        <v>709</v>
      </c>
    </row>
    <row r="248" spans="1:3">
      <c r="A248" s="13">
        <v>43339</v>
      </c>
      <c r="B248">
        <v>86</v>
      </c>
      <c r="C248">
        <v>712</v>
      </c>
    </row>
    <row r="249" spans="1:3">
      <c r="A249" s="13">
        <v>43346</v>
      </c>
      <c r="B249">
        <v>87</v>
      </c>
      <c r="C249">
        <v>718</v>
      </c>
    </row>
    <row r="250" spans="1:3">
      <c r="A250" s="13">
        <v>43353</v>
      </c>
      <c r="B250">
        <v>88</v>
      </c>
      <c r="C250">
        <v>726</v>
      </c>
    </row>
    <row r="251" spans="1:3">
      <c r="A251" s="13">
        <v>43360</v>
      </c>
      <c r="B251">
        <v>89</v>
      </c>
      <c r="C251">
        <v>734</v>
      </c>
    </row>
    <row r="252" spans="1:3">
      <c r="A252" s="13">
        <v>43367</v>
      </c>
      <c r="B252">
        <v>90</v>
      </c>
      <c r="C252">
        <v>741</v>
      </c>
    </row>
    <row r="253" spans="1:3">
      <c r="A253" s="13">
        <v>43374</v>
      </c>
      <c r="B253">
        <v>91</v>
      </c>
      <c r="C253">
        <v>754</v>
      </c>
    </row>
    <row r="254" spans="1:3">
      <c r="A254" s="13">
        <v>43381</v>
      </c>
      <c r="B254">
        <v>92</v>
      </c>
      <c r="C254">
        <v>755</v>
      </c>
    </row>
    <row r="255" spans="1:3">
      <c r="A255" s="13">
        <v>43388</v>
      </c>
      <c r="B255">
        <v>93</v>
      </c>
      <c r="C255">
        <v>758</v>
      </c>
    </row>
    <row r="256" spans="1:3">
      <c r="A256" s="13">
        <v>43395</v>
      </c>
      <c r="B256">
        <v>94</v>
      </c>
      <c r="C256">
        <v>764</v>
      </c>
    </row>
    <row r="257" spans="1:7">
      <c r="A257" s="13">
        <v>43402</v>
      </c>
      <c r="B257">
        <v>95</v>
      </c>
      <c r="C257">
        <v>771</v>
      </c>
    </row>
    <row r="258" spans="1:7">
      <c r="A258" s="13">
        <v>43409</v>
      </c>
      <c r="B258">
        <v>96</v>
      </c>
      <c r="C258">
        <v>775</v>
      </c>
    </row>
    <row r="259" spans="1:7">
      <c r="A259" s="13">
        <v>43416</v>
      </c>
      <c r="B259">
        <v>97</v>
      </c>
      <c r="C259">
        <v>786</v>
      </c>
    </row>
    <row r="260" spans="1:7">
      <c r="A260" s="13">
        <v>43430</v>
      </c>
      <c r="B260">
        <v>98</v>
      </c>
      <c r="C260">
        <v>791</v>
      </c>
    </row>
    <row r="261" spans="1:7">
      <c r="A261" s="13">
        <v>43437</v>
      </c>
      <c r="B261">
        <v>99</v>
      </c>
      <c r="C261">
        <v>805</v>
      </c>
    </row>
    <row r="262" spans="1:7">
      <c r="A262" s="13">
        <v>43444</v>
      </c>
      <c r="B262">
        <v>100</v>
      </c>
      <c r="C262">
        <v>819</v>
      </c>
    </row>
    <row r="263" spans="1:7">
      <c r="A263" s="13">
        <v>43451</v>
      </c>
      <c r="B263">
        <v>101</v>
      </c>
      <c r="C263">
        <v>830</v>
      </c>
    </row>
    <row r="264" spans="1:7">
      <c r="A264" s="13">
        <v>43472</v>
      </c>
      <c r="B264">
        <v>102</v>
      </c>
      <c r="C264">
        <v>838</v>
      </c>
    </row>
    <row r="265" spans="1:7">
      <c r="A265" s="13">
        <v>43479</v>
      </c>
      <c r="B265">
        <v>103</v>
      </c>
      <c r="C265">
        <v>847</v>
      </c>
    </row>
    <row r="266" spans="1:7">
      <c r="A266" s="13">
        <v>43486</v>
      </c>
      <c r="B266">
        <v>104</v>
      </c>
      <c r="C266">
        <v>849</v>
      </c>
    </row>
    <row r="268" spans="1:7">
      <c r="B268" s="10" t="s">
        <v>60</v>
      </c>
      <c r="C268" s="10"/>
      <c r="D268" s="10"/>
      <c r="E268" s="10"/>
      <c r="F268" s="10"/>
      <c r="G268" s="10"/>
    </row>
    <row r="269" spans="1:7">
      <c r="B269" s="49">
        <f>1/2</f>
        <v>0.5</v>
      </c>
      <c r="C269" t="s">
        <v>52</v>
      </c>
    </row>
    <row r="270" spans="1:7">
      <c r="B270" s="46">
        <f>2/11</f>
        <v>0.18181818181818182</v>
      </c>
      <c r="C270" t="s">
        <v>53</v>
      </c>
    </row>
    <row r="271" spans="1:7">
      <c r="B271" s="46">
        <f>1/12</f>
        <v>8.3333333333333329E-2</v>
      </c>
      <c r="C271" t="s">
        <v>54</v>
      </c>
    </row>
    <row r="272" spans="1:7">
      <c r="B272" s="46">
        <v>0</v>
      </c>
      <c r="C272" t="s">
        <v>56</v>
      </c>
    </row>
    <row r="273" spans="2:3">
      <c r="B273" s="46">
        <v>0</v>
      </c>
      <c r="C273" t="s">
        <v>184</v>
      </c>
    </row>
    <row r="274" spans="2:3">
      <c r="B274" s="46">
        <v>0</v>
      </c>
      <c r="C274" t="s">
        <v>214</v>
      </c>
    </row>
    <row r="275" spans="2:3">
      <c r="B275" s="46">
        <v>0</v>
      </c>
      <c r="C275" t="s">
        <v>223</v>
      </c>
    </row>
    <row r="277" spans="2:3">
      <c r="B277" s="10" t="s">
        <v>102</v>
      </c>
    </row>
    <row r="278" spans="2:3">
      <c r="B278" s="47">
        <v>0</v>
      </c>
      <c r="C278" t="s">
        <v>52</v>
      </c>
    </row>
    <row r="279" spans="2:3">
      <c r="B279" s="47">
        <f>2/3</f>
        <v>0.66666666666666663</v>
      </c>
      <c r="C279" t="s">
        <v>53</v>
      </c>
    </row>
    <row r="280" spans="2:3">
      <c r="B280" s="47">
        <f>1/3</f>
        <v>0.33333333333333331</v>
      </c>
      <c r="C280" t="s">
        <v>54</v>
      </c>
    </row>
    <row r="281" spans="2:3">
      <c r="B281" s="47">
        <v>0</v>
      </c>
      <c r="C281" t="s">
        <v>56</v>
      </c>
    </row>
    <row r="282" spans="2:3">
      <c r="B282" s="46">
        <v>0</v>
      </c>
      <c r="C282" t="s">
        <v>184</v>
      </c>
    </row>
    <row r="283" spans="2:3">
      <c r="B283" s="47">
        <v>0</v>
      </c>
      <c r="C283" t="s">
        <v>214</v>
      </c>
    </row>
    <row r="284" spans="2:3">
      <c r="B284" s="47">
        <v>0</v>
      </c>
      <c r="C284" t="s">
        <v>223</v>
      </c>
    </row>
    <row r="285" spans="2:3">
      <c r="B285" s="46">
        <v>0</v>
      </c>
      <c r="C285" t="s">
        <v>67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23C0E-C1D6-47AA-A845-C33C5EF93CDC}">
  <dimension ref="A1:I287"/>
  <sheetViews>
    <sheetView topLeftCell="A6" workbookViewId="0">
      <selection activeCell="C36" sqref="C36"/>
    </sheetView>
  </sheetViews>
  <sheetFormatPr defaultRowHeight="15"/>
  <cols>
    <col min="1" max="1" width="22.5703125" customWidth="1"/>
    <col min="2" max="2" width="22.28515625" customWidth="1"/>
    <col min="4" max="4" width="25.7109375" customWidth="1"/>
    <col min="6" max="6" width="24.5703125" customWidth="1"/>
    <col min="8" max="8" width="38.71093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803</v>
      </c>
      <c r="C2" s="1">
        <v>2</v>
      </c>
      <c r="D2" s="1">
        <v>64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788</v>
      </c>
      <c r="C5" s="1">
        <f t="shared" si="0"/>
        <v>2</v>
      </c>
      <c r="D5" s="1">
        <f t="shared" si="0"/>
        <v>63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517</v>
      </c>
      <c r="C9" s="1">
        <v>0</v>
      </c>
      <c r="D9" s="1">
        <v>392</v>
      </c>
      <c r="E9" s="2">
        <v>5</v>
      </c>
      <c r="F9" s="1">
        <v>300</v>
      </c>
      <c r="G9" s="2">
        <v>0</v>
      </c>
      <c r="H9" s="1">
        <v>95</v>
      </c>
      <c r="I9" s="1">
        <v>1</v>
      </c>
    </row>
    <row r="10" spans="1:9">
      <c r="A10" s="1" t="s">
        <v>31</v>
      </c>
      <c r="B10" s="1">
        <v>38</v>
      </c>
      <c r="C10" s="1">
        <v>0</v>
      </c>
      <c r="D10" s="1">
        <v>168</v>
      </c>
      <c r="E10" s="2">
        <v>-5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555</v>
      </c>
      <c r="C11" s="1">
        <f t="shared" si="1"/>
        <v>0</v>
      </c>
      <c r="D11" s="1">
        <f t="shared" si="1"/>
        <v>560</v>
      </c>
      <c r="E11" s="2">
        <f t="shared" si="1"/>
        <v>0</v>
      </c>
      <c r="F11" s="1">
        <f t="shared" si="1"/>
        <v>309</v>
      </c>
      <c r="G11" s="2">
        <f t="shared" si="1"/>
        <v>0</v>
      </c>
      <c r="H11" s="1">
        <f t="shared" si="1"/>
        <v>95</v>
      </c>
      <c r="I11" s="1">
        <f t="shared" si="1"/>
        <v>1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256</v>
      </c>
      <c r="C15" s="5">
        <v>0</v>
      </c>
      <c r="D15" s="5">
        <v>84</v>
      </c>
      <c r="E15" s="3">
        <v>2</v>
      </c>
      <c r="F15" s="1">
        <v>165</v>
      </c>
      <c r="G15" s="2">
        <v>3</v>
      </c>
      <c r="H15" s="16" t="s">
        <v>86</v>
      </c>
      <c r="I15" s="16">
        <v>517</v>
      </c>
    </row>
    <row r="16" spans="1:9">
      <c r="A16" s="1" t="s">
        <v>89</v>
      </c>
      <c r="B16" s="1">
        <v>187</v>
      </c>
      <c r="C16" s="1"/>
      <c r="D16" s="1">
        <v>79</v>
      </c>
      <c r="E16" s="2">
        <v>2</v>
      </c>
      <c r="F16" s="1">
        <v>165</v>
      </c>
      <c r="G16" s="2">
        <v>3</v>
      </c>
      <c r="H16" s="25" t="s">
        <v>87</v>
      </c>
      <c r="I16" s="25">
        <v>392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340</v>
      </c>
    </row>
    <row r="19" spans="1:9" ht="44.25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165</v>
      </c>
    </row>
    <row r="20" spans="1:9" ht="63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321</v>
      </c>
    </row>
    <row r="21" spans="1:9" ht="74.25" customHeight="1">
      <c r="A21" s="1" t="s">
        <v>76</v>
      </c>
      <c r="B21" s="1">
        <v>14</v>
      </c>
      <c r="C21" s="1">
        <v>3</v>
      </c>
      <c r="D21" s="34" t="s">
        <v>232</v>
      </c>
      <c r="H21" s="16" t="s">
        <v>93</v>
      </c>
      <c r="I21" s="16">
        <v>11</v>
      </c>
    </row>
    <row r="22" spans="1:9" ht="67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266</v>
      </c>
    </row>
    <row r="23" spans="1:9">
      <c r="H23" s="16" t="s">
        <v>91</v>
      </c>
      <c r="I23" s="16">
        <v>185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0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20</v>
      </c>
    </row>
    <row r="28" spans="1:9">
      <c r="A28" s="1" t="s">
        <v>5</v>
      </c>
      <c r="B28" s="1">
        <v>57</v>
      </c>
      <c r="C28" s="1">
        <v>2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v>81</v>
      </c>
      <c r="C30" s="1">
        <v>2</v>
      </c>
      <c r="D30" s="1">
        <f>D28+D29</f>
        <v>55</v>
      </c>
      <c r="E30" s="1">
        <v>0</v>
      </c>
    </row>
    <row r="31" spans="1:9">
      <c r="H31" t="s">
        <v>233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234</v>
      </c>
      <c r="I33" s="16">
        <v>49.96</v>
      </c>
    </row>
    <row r="34" spans="1:9">
      <c r="A34" s="1" t="s">
        <v>5</v>
      </c>
      <c r="B34" s="1">
        <v>128</v>
      </c>
      <c r="C34" s="1">
        <v>2</v>
      </c>
      <c r="D34" s="1">
        <v>89</v>
      </c>
      <c r="E34" s="1">
        <v>0</v>
      </c>
      <c r="H34" s="16" t="s">
        <v>116</v>
      </c>
      <c r="I34" s="16">
        <v>13.24</v>
      </c>
    </row>
    <row r="35" spans="1:9">
      <c r="A35" s="1" t="s">
        <v>7</v>
      </c>
      <c r="B35" s="1">
        <v>55</v>
      </c>
      <c r="C35" s="1">
        <v>0</v>
      </c>
      <c r="D35" s="1">
        <v>17</v>
      </c>
      <c r="E35" s="1">
        <v>0</v>
      </c>
      <c r="H35" s="25" t="s">
        <v>235</v>
      </c>
      <c r="I35" s="25"/>
    </row>
    <row r="36" spans="1:9">
      <c r="A36" s="1" t="s">
        <v>8</v>
      </c>
      <c r="B36" s="1">
        <v>183</v>
      </c>
      <c r="C36" s="1">
        <v>2</v>
      </c>
      <c r="D36" s="1">
        <f>D34+D35</f>
        <v>106</v>
      </c>
      <c r="E36" s="1">
        <f>E34+E35</f>
        <v>0</v>
      </c>
      <c r="H36" s="25" t="s">
        <v>118</v>
      </c>
      <c r="I36" s="25">
        <v>423</v>
      </c>
    </row>
    <row r="37" spans="1:9">
      <c r="H37" s="25" t="s">
        <v>119</v>
      </c>
      <c r="I37" s="25">
        <v>117</v>
      </c>
    </row>
    <row r="38" spans="1:9">
      <c r="H38" s="16" t="s">
        <v>236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31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5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500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237</v>
      </c>
      <c r="I44" s="25"/>
    </row>
    <row r="45" spans="1:9">
      <c r="B45" s="1" t="s">
        <v>20</v>
      </c>
      <c r="C45" s="1">
        <v>462</v>
      </c>
      <c r="D45" s="1">
        <v>2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525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238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514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20</v>
      </c>
    </row>
    <row r="51" spans="1:9">
      <c r="B51" s="1" t="s">
        <v>113</v>
      </c>
      <c r="C51" s="1">
        <v>2</v>
      </c>
      <c r="D51" s="1">
        <v>0</v>
      </c>
      <c r="H51" s="25" t="s">
        <v>230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11</v>
      </c>
    </row>
    <row r="53" spans="1:9">
      <c r="B53" s="1" t="s">
        <v>8</v>
      </c>
      <c r="C53" s="1">
        <f>SUM(C41:C52)</f>
        <v>762</v>
      </c>
      <c r="D53" s="1">
        <f>D41+D42+D43+D44+D45+D46+D47+D48+D49+D50+D51+D52</f>
        <v>2</v>
      </c>
      <c r="H53" s="25" t="s">
        <v>135</v>
      </c>
      <c r="I53" s="25">
        <v>5</v>
      </c>
    </row>
    <row r="54" spans="1:9">
      <c r="H54" s="25" t="s">
        <v>136</v>
      </c>
      <c r="I54" s="25">
        <v>78</v>
      </c>
    </row>
    <row r="55" spans="1:9">
      <c r="H55" s="25" t="s">
        <v>137</v>
      </c>
      <c r="I55" s="25">
        <v>223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54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>
        <v>43451</v>
      </c>
      <c r="B157">
        <v>101</v>
      </c>
      <c r="C157">
        <v>11</v>
      </c>
    </row>
    <row r="158" spans="1:4">
      <c r="A158" s="13">
        <v>43472</v>
      </c>
      <c r="B158">
        <v>102</v>
      </c>
      <c r="C158">
        <v>8</v>
      </c>
    </row>
    <row r="159" spans="1:4">
      <c r="A159" s="13">
        <v>43479</v>
      </c>
      <c r="B159">
        <v>103</v>
      </c>
      <c r="C159">
        <v>9</v>
      </c>
    </row>
    <row r="160" spans="1:4">
      <c r="A160" s="13">
        <v>43486</v>
      </c>
      <c r="B160">
        <v>104</v>
      </c>
      <c r="C160">
        <v>2</v>
      </c>
      <c r="D160" t="s">
        <v>50</v>
      </c>
    </row>
    <row r="161" spans="1:3">
      <c r="A161" s="13">
        <v>43493</v>
      </c>
      <c r="B161">
        <v>105</v>
      </c>
      <c r="C161">
        <v>2</v>
      </c>
    </row>
    <row r="162" spans="1:3">
      <c r="A162" s="13"/>
    </row>
    <row r="163" spans="1:3">
      <c r="A163" s="9" t="s">
        <v>70</v>
      </c>
      <c r="B163" s="9" t="s">
        <v>32</v>
      </c>
      <c r="C163" s="9" t="s">
        <v>33</v>
      </c>
    </row>
    <row r="164" spans="1:3">
      <c r="A164" s="13">
        <v>42737</v>
      </c>
      <c r="B164">
        <v>1</v>
      </c>
      <c r="C164">
        <v>1</v>
      </c>
    </row>
    <row r="165" spans="1:3">
      <c r="A165" s="13">
        <v>42744</v>
      </c>
      <c r="B165">
        <v>2</v>
      </c>
      <c r="C165">
        <v>10</v>
      </c>
    </row>
    <row r="166" spans="1:3">
      <c r="A166" s="13">
        <v>42751</v>
      </c>
      <c r="B166">
        <v>3</v>
      </c>
      <c r="C166">
        <v>20</v>
      </c>
    </row>
    <row r="167" spans="1:3">
      <c r="A167" s="13">
        <v>42758</v>
      </c>
      <c r="B167">
        <v>4</v>
      </c>
      <c r="C167">
        <v>31</v>
      </c>
    </row>
    <row r="168" spans="1:3">
      <c r="A168" s="13">
        <v>42765</v>
      </c>
      <c r="B168">
        <v>5</v>
      </c>
      <c r="C168">
        <v>43</v>
      </c>
    </row>
    <row r="169" spans="1:3">
      <c r="A169" s="13">
        <v>42772</v>
      </c>
      <c r="B169">
        <v>6</v>
      </c>
      <c r="C169">
        <v>56</v>
      </c>
    </row>
    <row r="170" spans="1:3">
      <c r="A170" s="13">
        <v>42779</v>
      </c>
      <c r="B170">
        <v>7</v>
      </c>
      <c r="C170">
        <v>63</v>
      </c>
    </row>
    <row r="171" spans="1:3">
      <c r="A171" s="13">
        <v>42786</v>
      </c>
      <c r="B171">
        <v>8</v>
      </c>
      <c r="C171">
        <v>70</v>
      </c>
    </row>
    <row r="172" spans="1:3">
      <c r="A172" s="13">
        <v>42793</v>
      </c>
      <c r="B172">
        <v>9</v>
      </c>
      <c r="C172">
        <v>84</v>
      </c>
    </row>
    <row r="173" spans="1:3">
      <c r="A173" s="13">
        <v>42800</v>
      </c>
      <c r="B173">
        <v>10</v>
      </c>
      <c r="C173">
        <v>100</v>
      </c>
    </row>
    <row r="174" spans="1:3">
      <c r="A174" s="13">
        <v>42807</v>
      </c>
      <c r="B174">
        <v>11</v>
      </c>
      <c r="C174">
        <v>114</v>
      </c>
    </row>
    <row r="175" spans="1:3">
      <c r="A175" s="13">
        <v>42814</v>
      </c>
      <c r="B175">
        <v>12</v>
      </c>
      <c r="C175">
        <v>131</v>
      </c>
    </row>
    <row r="176" spans="1:3">
      <c r="A176" s="13">
        <v>42821</v>
      </c>
      <c r="B176">
        <v>13</v>
      </c>
      <c r="C176">
        <v>145</v>
      </c>
    </row>
    <row r="177" spans="1:3">
      <c r="A177" s="13">
        <v>42828</v>
      </c>
      <c r="B177">
        <v>14</v>
      </c>
      <c r="C177">
        <v>154</v>
      </c>
    </row>
    <row r="178" spans="1:3">
      <c r="A178" s="13">
        <v>42835</v>
      </c>
      <c r="B178">
        <v>15</v>
      </c>
      <c r="C178">
        <v>166</v>
      </c>
    </row>
    <row r="179" spans="1:3">
      <c r="A179" s="13">
        <v>42842</v>
      </c>
      <c r="B179">
        <v>16</v>
      </c>
      <c r="C179">
        <v>185</v>
      </c>
    </row>
    <row r="180" spans="1:3">
      <c r="A180" s="13">
        <v>42849</v>
      </c>
      <c r="B180">
        <v>17</v>
      </c>
      <c r="C180">
        <v>189</v>
      </c>
    </row>
    <row r="181" spans="1:3">
      <c r="A181" s="13">
        <v>42856</v>
      </c>
      <c r="B181">
        <v>18</v>
      </c>
      <c r="C181">
        <v>199</v>
      </c>
    </row>
    <row r="182" spans="1:3">
      <c r="A182" s="13">
        <v>42863</v>
      </c>
      <c r="B182">
        <v>19</v>
      </c>
      <c r="C182">
        <v>217</v>
      </c>
    </row>
    <row r="183" spans="1:3">
      <c r="A183" s="13">
        <v>42870</v>
      </c>
      <c r="B183">
        <v>20</v>
      </c>
      <c r="C183">
        <v>233</v>
      </c>
    </row>
    <row r="184" spans="1:3">
      <c r="A184" s="13">
        <v>42877</v>
      </c>
      <c r="B184">
        <v>21</v>
      </c>
      <c r="C184">
        <v>239</v>
      </c>
    </row>
    <row r="185" spans="1:3">
      <c r="A185" s="13">
        <v>42884</v>
      </c>
      <c r="B185">
        <v>22</v>
      </c>
      <c r="C185">
        <v>244</v>
      </c>
    </row>
    <row r="186" spans="1:3">
      <c r="A186" s="13">
        <v>42891</v>
      </c>
      <c r="B186">
        <v>23</v>
      </c>
      <c r="C186">
        <v>260</v>
      </c>
    </row>
    <row r="187" spans="1:3">
      <c r="A187" s="13">
        <v>42898</v>
      </c>
      <c r="B187">
        <v>24</v>
      </c>
      <c r="C187">
        <v>276</v>
      </c>
    </row>
    <row r="188" spans="1:3">
      <c r="A188" s="13">
        <v>42905</v>
      </c>
      <c r="B188">
        <v>25</v>
      </c>
      <c r="C188">
        <v>286</v>
      </c>
    </row>
    <row r="189" spans="1:3">
      <c r="A189" s="13">
        <v>42912</v>
      </c>
      <c r="B189">
        <v>26</v>
      </c>
      <c r="C189">
        <v>299</v>
      </c>
    </row>
    <row r="190" spans="1:3">
      <c r="A190" s="13">
        <v>42919</v>
      </c>
      <c r="B190">
        <v>27</v>
      </c>
      <c r="C190">
        <v>303</v>
      </c>
    </row>
    <row r="191" spans="1:3">
      <c r="A191" s="13">
        <v>42926</v>
      </c>
      <c r="B191">
        <v>28</v>
      </c>
      <c r="C191">
        <v>316</v>
      </c>
    </row>
    <row r="192" spans="1:3">
      <c r="A192" s="13">
        <v>42933</v>
      </c>
      <c r="B192">
        <v>29</v>
      </c>
      <c r="C192">
        <v>322</v>
      </c>
    </row>
    <row r="193" spans="1:3">
      <c r="A193" s="13">
        <v>42940</v>
      </c>
      <c r="B193">
        <v>30</v>
      </c>
      <c r="C193">
        <v>330</v>
      </c>
    </row>
    <row r="194" spans="1:3">
      <c r="A194" s="13">
        <v>42947</v>
      </c>
      <c r="B194">
        <v>31</v>
      </c>
      <c r="C194">
        <v>335</v>
      </c>
    </row>
    <row r="195" spans="1:3">
      <c r="A195" s="13">
        <v>42954</v>
      </c>
      <c r="B195">
        <v>32</v>
      </c>
      <c r="C195">
        <v>348</v>
      </c>
    </row>
    <row r="196" spans="1:3">
      <c r="A196" s="13">
        <v>42961</v>
      </c>
      <c r="B196">
        <v>33</v>
      </c>
      <c r="C196">
        <v>367</v>
      </c>
    </row>
    <row r="197" spans="1:3">
      <c r="A197" s="13">
        <v>42968</v>
      </c>
      <c r="B197">
        <v>34</v>
      </c>
      <c r="C197">
        <v>392</v>
      </c>
    </row>
    <row r="198" spans="1:3">
      <c r="A198" s="13">
        <v>42975</v>
      </c>
      <c r="B198">
        <v>35</v>
      </c>
      <c r="C198">
        <v>402</v>
      </c>
    </row>
    <row r="199" spans="1:3">
      <c r="A199" s="13">
        <v>42982</v>
      </c>
      <c r="B199">
        <v>36</v>
      </c>
      <c r="C199">
        <v>410</v>
      </c>
    </row>
    <row r="200" spans="1:3">
      <c r="A200" s="13">
        <v>42989</v>
      </c>
      <c r="B200">
        <v>37</v>
      </c>
      <c r="C200">
        <v>415</v>
      </c>
    </row>
    <row r="201" spans="1:3">
      <c r="A201" s="13">
        <v>42996</v>
      </c>
      <c r="B201">
        <v>38</v>
      </c>
      <c r="C201">
        <v>438</v>
      </c>
    </row>
    <row r="202" spans="1:3">
      <c r="A202" s="13">
        <v>43003</v>
      </c>
      <c r="B202">
        <v>39</v>
      </c>
      <c r="C202">
        <v>460</v>
      </c>
    </row>
    <row r="203" spans="1:3">
      <c r="A203" s="13">
        <v>43010</v>
      </c>
      <c r="B203">
        <v>40</v>
      </c>
      <c r="C203">
        <v>478</v>
      </c>
    </row>
    <row r="204" spans="1:3">
      <c r="A204" s="13">
        <v>43017</v>
      </c>
      <c r="B204">
        <v>41</v>
      </c>
      <c r="C204">
        <v>486</v>
      </c>
    </row>
    <row r="205" spans="1:3">
      <c r="A205" s="13">
        <v>43024</v>
      </c>
      <c r="B205">
        <v>42</v>
      </c>
      <c r="C205">
        <v>497</v>
      </c>
    </row>
    <row r="206" spans="1:3">
      <c r="A206" s="13">
        <v>43031</v>
      </c>
      <c r="B206">
        <v>43</v>
      </c>
      <c r="C206">
        <v>501</v>
      </c>
    </row>
    <row r="207" spans="1:3">
      <c r="A207" s="13">
        <v>43038</v>
      </c>
      <c r="B207">
        <v>44</v>
      </c>
      <c r="C207">
        <v>506</v>
      </c>
    </row>
    <row r="208" spans="1:3">
      <c r="A208" s="13">
        <v>43045</v>
      </c>
      <c r="B208">
        <v>45</v>
      </c>
      <c r="C208">
        <v>514</v>
      </c>
    </row>
    <row r="209" spans="1:3">
      <c r="A209" s="13">
        <v>43052</v>
      </c>
      <c r="B209">
        <v>46</v>
      </c>
      <c r="C209">
        <v>521</v>
      </c>
    </row>
    <row r="210" spans="1:3">
      <c r="A210" s="13">
        <v>43059</v>
      </c>
      <c r="B210">
        <v>47</v>
      </c>
      <c r="C210">
        <v>531</v>
      </c>
    </row>
    <row r="211" spans="1:3">
      <c r="A211" s="13">
        <v>43066</v>
      </c>
      <c r="B211">
        <v>48</v>
      </c>
      <c r="C211">
        <v>534</v>
      </c>
    </row>
    <row r="212" spans="1:3">
      <c r="A212" s="13">
        <v>43073</v>
      </c>
      <c r="B212">
        <v>49</v>
      </c>
      <c r="C212">
        <v>541</v>
      </c>
    </row>
    <row r="213" spans="1:3">
      <c r="A213" s="13">
        <v>43080</v>
      </c>
      <c r="B213">
        <v>50</v>
      </c>
      <c r="C213">
        <v>546</v>
      </c>
    </row>
    <row r="214" spans="1:3">
      <c r="A214" s="13">
        <v>43087</v>
      </c>
      <c r="B214">
        <v>51</v>
      </c>
      <c r="C214">
        <v>549</v>
      </c>
    </row>
    <row r="215" spans="1:3">
      <c r="A215" s="13">
        <v>43101</v>
      </c>
      <c r="B215">
        <v>52</v>
      </c>
      <c r="C215">
        <v>553</v>
      </c>
    </row>
    <row r="216" spans="1:3">
      <c r="A216" s="13">
        <v>43108</v>
      </c>
      <c r="B216">
        <v>53</v>
      </c>
      <c r="C216">
        <v>566</v>
      </c>
    </row>
    <row r="217" spans="1:3">
      <c r="A217" s="13">
        <v>43115</v>
      </c>
      <c r="B217">
        <v>54</v>
      </c>
      <c r="C217">
        <v>568</v>
      </c>
    </row>
    <row r="218" spans="1:3">
      <c r="A218" s="13">
        <v>43122</v>
      </c>
      <c r="B218">
        <v>55</v>
      </c>
      <c r="C218">
        <v>575</v>
      </c>
    </row>
    <row r="219" spans="1:3">
      <c r="A219" s="13">
        <v>43129</v>
      </c>
      <c r="B219">
        <v>56</v>
      </c>
      <c r="C219">
        <v>574</v>
      </c>
    </row>
    <row r="220" spans="1:3">
      <c r="A220" s="13">
        <v>43136</v>
      </c>
      <c r="B220">
        <v>57</v>
      </c>
      <c r="C220">
        <v>578</v>
      </c>
    </row>
    <row r="221" spans="1:3">
      <c r="A221" s="13">
        <v>43143</v>
      </c>
      <c r="B221">
        <v>58</v>
      </c>
      <c r="C221">
        <v>584</v>
      </c>
    </row>
    <row r="222" spans="1:3">
      <c r="A222" s="13">
        <v>43150</v>
      </c>
      <c r="B222">
        <v>59</v>
      </c>
      <c r="C222">
        <v>587</v>
      </c>
    </row>
    <row r="223" spans="1:3">
      <c r="A223" s="13">
        <v>43157</v>
      </c>
      <c r="B223">
        <v>60</v>
      </c>
      <c r="C223">
        <v>592</v>
      </c>
    </row>
    <row r="224" spans="1:3">
      <c r="A224" s="13">
        <v>43164</v>
      </c>
      <c r="B224">
        <v>61</v>
      </c>
      <c r="C224">
        <v>595</v>
      </c>
    </row>
    <row r="225" spans="1:3">
      <c r="A225" s="13">
        <v>43171</v>
      </c>
      <c r="B225">
        <v>62</v>
      </c>
      <c r="C225">
        <v>601</v>
      </c>
    </row>
    <row r="226" spans="1:3">
      <c r="A226" s="13">
        <v>43178</v>
      </c>
      <c r="B226">
        <v>63</v>
      </c>
      <c r="C226">
        <v>610</v>
      </c>
    </row>
    <row r="227" spans="1:3">
      <c r="A227" s="13">
        <v>43185</v>
      </c>
      <c r="B227">
        <v>64</v>
      </c>
      <c r="C227">
        <v>612</v>
      </c>
    </row>
    <row r="228" spans="1:3">
      <c r="A228" s="13">
        <v>43192</v>
      </c>
      <c r="B228">
        <v>65</v>
      </c>
      <c r="C228">
        <v>620</v>
      </c>
    </row>
    <row r="229" spans="1:3">
      <c r="A229" s="13">
        <v>43199</v>
      </c>
      <c r="B229">
        <v>66</v>
      </c>
      <c r="C229">
        <v>625</v>
      </c>
    </row>
    <row r="230" spans="1:3">
      <c r="A230" s="13">
        <v>43206</v>
      </c>
      <c r="B230">
        <v>67</v>
      </c>
      <c r="C230">
        <v>627</v>
      </c>
    </row>
    <row r="231" spans="1:3">
      <c r="A231" s="13">
        <v>43213</v>
      </c>
      <c r="B231">
        <v>68</v>
      </c>
      <c r="C231">
        <v>632</v>
      </c>
    </row>
    <row r="232" spans="1:3">
      <c r="A232" s="13">
        <v>43220</v>
      </c>
      <c r="B232">
        <v>69</v>
      </c>
      <c r="C232">
        <v>634</v>
      </c>
    </row>
    <row r="233" spans="1:3">
      <c r="A233" s="13">
        <v>43227</v>
      </c>
      <c r="B233">
        <v>70</v>
      </c>
      <c r="C233">
        <v>638</v>
      </c>
    </row>
    <row r="234" spans="1:3">
      <c r="A234" s="13">
        <v>43234</v>
      </c>
      <c r="B234">
        <v>71</v>
      </c>
      <c r="C234">
        <v>644</v>
      </c>
    </row>
    <row r="235" spans="1:3">
      <c r="A235" s="13">
        <v>43241</v>
      </c>
      <c r="B235">
        <v>72</v>
      </c>
      <c r="C235">
        <v>652</v>
      </c>
    </row>
    <row r="236" spans="1:3">
      <c r="A236" s="13">
        <v>43248</v>
      </c>
      <c r="B236">
        <v>73</v>
      </c>
      <c r="C236">
        <v>655</v>
      </c>
    </row>
    <row r="237" spans="1:3">
      <c r="A237" s="13">
        <v>43255</v>
      </c>
      <c r="B237">
        <v>74</v>
      </c>
      <c r="C237">
        <v>660</v>
      </c>
    </row>
    <row r="238" spans="1:3">
      <c r="A238" s="13">
        <v>43262</v>
      </c>
      <c r="B238">
        <v>75</v>
      </c>
      <c r="C238">
        <v>663</v>
      </c>
    </row>
    <row r="239" spans="1:3">
      <c r="A239" s="13">
        <v>43269</v>
      </c>
      <c r="B239">
        <v>76</v>
      </c>
      <c r="C239">
        <v>674</v>
      </c>
    </row>
    <row r="240" spans="1:3">
      <c r="A240" s="13">
        <v>43276</v>
      </c>
      <c r="B240">
        <v>77</v>
      </c>
      <c r="C240">
        <v>677</v>
      </c>
    </row>
    <row r="241" spans="1:3">
      <c r="A241" s="13">
        <v>43283</v>
      </c>
      <c r="B241">
        <v>78</v>
      </c>
      <c r="C241">
        <v>679</v>
      </c>
    </row>
    <row r="242" spans="1:3">
      <c r="A242" s="13">
        <v>43290</v>
      </c>
      <c r="B242">
        <v>79</v>
      </c>
      <c r="C242">
        <v>683</v>
      </c>
    </row>
    <row r="243" spans="1:3">
      <c r="A243" s="13">
        <v>43297</v>
      </c>
      <c r="B243">
        <v>80</v>
      </c>
      <c r="C243">
        <v>689</v>
      </c>
    </row>
    <row r="244" spans="1:3">
      <c r="A244" s="13">
        <v>43304</v>
      </c>
      <c r="B244">
        <v>81</v>
      </c>
      <c r="C244">
        <v>696</v>
      </c>
    </row>
    <row r="245" spans="1:3">
      <c r="A245" s="13">
        <v>43311</v>
      </c>
      <c r="B245">
        <v>82</v>
      </c>
      <c r="C245">
        <v>697</v>
      </c>
    </row>
    <row r="246" spans="1:3">
      <c r="A246" s="13">
        <v>43318</v>
      </c>
      <c r="B246">
        <v>83</v>
      </c>
      <c r="C246">
        <v>700</v>
      </c>
    </row>
    <row r="247" spans="1:3">
      <c r="A247" s="13">
        <v>43325</v>
      </c>
      <c r="B247">
        <v>84</v>
      </c>
      <c r="C247">
        <v>702</v>
      </c>
    </row>
    <row r="248" spans="1:3">
      <c r="A248" s="13">
        <v>43332</v>
      </c>
      <c r="B248">
        <v>85</v>
      </c>
      <c r="C248">
        <v>709</v>
      </c>
    </row>
    <row r="249" spans="1:3">
      <c r="A249" s="13">
        <v>43339</v>
      </c>
      <c r="B249">
        <v>86</v>
      </c>
      <c r="C249">
        <v>712</v>
      </c>
    </row>
    <row r="250" spans="1:3">
      <c r="A250" s="13">
        <v>43346</v>
      </c>
      <c r="B250">
        <v>87</v>
      </c>
      <c r="C250">
        <v>718</v>
      </c>
    </row>
    <row r="251" spans="1:3">
      <c r="A251" s="13">
        <v>43353</v>
      </c>
      <c r="B251">
        <v>88</v>
      </c>
      <c r="C251">
        <v>726</v>
      </c>
    </row>
    <row r="252" spans="1:3">
      <c r="A252" s="13">
        <v>43360</v>
      </c>
      <c r="B252">
        <v>89</v>
      </c>
      <c r="C252">
        <v>734</v>
      </c>
    </row>
    <row r="253" spans="1:3">
      <c r="A253" s="13">
        <v>43367</v>
      </c>
      <c r="B253">
        <v>90</v>
      </c>
      <c r="C253">
        <v>741</v>
      </c>
    </row>
    <row r="254" spans="1:3">
      <c r="A254" s="13">
        <v>43374</v>
      </c>
      <c r="B254">
        <v>91</v>
      </c>
      <c r="C254">
        <v>754</v>
      </c>
    </row>
    <row r="255" spans="1:3">
      <c r="A255" s="13">
        <v>43381</v>
      </c>
      <c r="B255">
        <v>92</v>
      </c>
      <c r="C255">
        <v>755</v>
      </c>
    </row>
    <row r="256" spans="1:3">
      <c r="A256" s="13">
        <v>43388</v>
      </c>
      <c r="B256">
        <v>93</v>
      </c>
      <c r="C256">
        <v>758</v>
      </c>
    </row>
    <row r="257" spans="1:7">
      <c r="A257" s="13">
        <v>43395</v>
      </c>
      <c r="B257">
        <v>94</v>
      </c>
      <c r="C257">
        <v>764</v>
      </c>
    </row>
    <row r="258" spans="1:7">
      <c r="A258" s="13">
        <v>43402</v>
      </c>
      <c r="B258">
        <v>95</v>
      </c>
      <c r="C258">
        <v>771</v>
      </c>
    </row>
    <row r="259" spans="1:7">
      <c r="A259" s="13">
        <v>43409</v>
      </c>
      <c r="B259">
        <v>96</v>
      </c>
      <c r="C259">
        <v>775</v>
      </c>
    </row>
    <row r="260" spans="1:7">
      <c r="A260" s="13">
        <v>43416</v>
      </c>
      <c r="B260">
        <v>97</v>
      </c>
      <c r="C260">
        <v>786</v>
      </c>
    </row>
    <row r="261" spans="1:7">
      <c r="A261" s="13">
        <v>43430</v>
      </c>
      <c r="B261">
        <v>98</v>
      </c>
      <c r="C261">
        <v>791</v>
      </c>
    </row>
    <row r="262" spans="1:7">
      <c r="A262" s="13">
        <v>43437</v>
      </c>
      <c r="B262">
        <v>99</v>
      </c>
      <c r="C262">
        <v>805</v>
      </c>
    </row>
    <row r="263" spans="1:7">
      <c r="A263" s="13">
        <v>43444</v>
      </c>
      <c r="B263">
        <v>100</v>
      </c>
      <c r="C263">
        <v>819</v>
      </c>
    </row>
    <row r="264" spans="1:7">
      <c r="A264" s="13">
        <v>43451</v>
      </c>
      <c r="B264">
        <v>101</v>
      </c>
      <c r="C264">
        <v>830</v>
      </c>
    </row>
    <row r="265" spans="1:7">
      <c r="A265" s="13">
        <v>43472</v>
      </c>
      <c r="B265">
        <v>102</v>
      </c>
      <c r="C265">
        <v>838</v>
      </c>
    </row>
    <row r="266" spans="1:7">
      <c r="A266" s="13">
        <v>43479</v>
      </c>
      <c r="B266">
        <v>103</v>
      </c>
      <c r="C266">
        <v>847</v>
      </c>
    </row>
    <row r="267" spans="1:7">
      <c r="A267" s="13">
        <v>43486</v>
      </c>
      <c r="B267">
        <v>104</v>
      </c>
      <c r="C267">
        <v>849</v>
      </c>
    </row>
    <row r="268" spans="1:7">
      <c r="A268" s="13">
        <v>43493</v>
      </c>
      <c r="B268">
        <v>105</v>
      </c>
      <c r="C268">
        <v>851</v>
      </c>
    </row>
    <row r="270" spans="1:7">
      <c r="B270" s="10" t="s">
        <v>60</v>
      </c>
      <c r="C270" s="10"/>
      <c r="D270" s="10"/>
      <c r="E270" s="10"/>
      <c r="F270" s="10"/>
      <c r="G270" s="10"/>
    </row>
    <row r="271" spans="1:7">
      <c r="B271" s="49">
        <f>2/2</f>
        <v>1</v>
      </c>
      <c r="C271" t="s">
        <v>52</v>
      </c>
    </row>
    <row r="272" spans="1:7">
      <c r="B272" s="46">
        <v>0</v>
      </c>
      <c r="C272" t="s">
        <v>53</v>
      </c>
      <c r="D272" t="s">
        <v>239</v>
      </c>
    </row>
    <row r="273" spans="2:4">
      <c r="B273" s="47" t="s">
        <v>6</v>
      </c>
      <c r="C273" t="s">
        <v>54</v>
      </c>
      <c r="D273" t="s">
        <v>153</v>
      </c>
    </row>
    <row r="274" spans="2:4">
      <c r="B274" s="46">
        <v>0</v>
      </c>
      <c r="C274" t="s">
        <v>56</v>
      </c>
    </row>
    <row r="275" spans="2:4">
      <c r="B275" s="46">
        <v>0</v>
      </c>
      <c r="C275" t="s">
        <v>184</v>
      </c>
    </row>
    <row r="276" spans="2:4">
      <c r="B276" s="46">
        <v>0</v>
      </c>
      <c r="C276" t="s">
        <v>214</v>
      </c>
    </row>
    <row r="277" spans="2:4">
      <c r="B277" s="46">
        <v>0</v>
      </c>
      <c r="C277" t="s">
        <v>223</v>
      </c>
    </row>
    <row r="279" spans="2:4">
      <c r="B279" s="10" t="s">
        <v>102</v>
      </c>
    </row>
    <row r="280" spans="2:4">
      <c r="B280" s="47">
        <f>2/2</f>
        <v>1</v>
      </c>
      <c r="C280" t="s">
        <v>52</v>
      </c>
    </row>
    <row r="281" spans="2:4">
      <c r="B281" s="47">
        <v>0</v>
      </c>
      <c r="C281" t="s">
        <v>53</v>
      </c>
      <c r="D281" t="s">
        <v>239</v>
      </c>
    </row>
    <row r="282" spans="2:4">
      <c r="B282" s="47" t="s">
        <v>6</v>
      </c>
      <c r="C282" t="s">
        <v>54</v>
      </c>
      <c r="D282" t="s">
        <v>153</v>
      </c>
    </row>
    <row r="283" spans="2:4">
      <c r="B283" s="47">
        <v>0</v>
      </c>
      <c r="C283" t="s">
        <v>56</v>
      </c>
    </row>
    <row r="284" spans="2:4">
      <c r="B284" s="46">
        <v>0</v>
      </c>
      <c r="C284" t="s">
        <v>184</v>
      </c>
    </row>
    <row r="285" spans="2:4">
      <c r="B285" s="47">
        <v>0</v>
      </c>
      <c r="C285" t="s">
        <v>214</v>
      </c>
    </row>
    <row r="286" spans="2:4">
      <c r="B286" s="47">
        <v>0</v>
      </c>
      <c r="C286" t="s">
        <v>223</v>
      </c>
    </row>
    <row r="287" spans="2:4">
      <c r="B287" s="46">
        <v>0</v>
      </c>
      <c r="C287" t="s">
        <v>67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F66CC-D092-4DD2-97B1-3247F2BDE167}">
  <dimension ref="A1:I289"/>
  <sheetViews>
    <sheetView topLeftCell="A11" workbookViewId="0">
      <selection activeCell="B36" sqref="B36"/>
    </sheetView>
  </sheetViews>
  <sheetFormatPr defaultRowHeight="15"/>
  <cols>
    <col min="1" max="1" width="22.5703125" customWidth="1"/>
    <col min="2" max="2" width="22.28515625" customWidth="1"/>
    <col min="4" max="4" width="25.7109375" customWidth="1"/>
    <col min="6" max="6" width="24.5703125" customWidth="1"/>
    <col min="8" max="8" width="38.710937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808</v>
      </c>
      <c r="C2" s="1">
        <v>5</v>
      </c>
      <c r="D2" s="1">
        <v>66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793</v>
      </c>
      <c r="C5" s="1">
        <f t="shared" si="0"/>
        <v>5</v>
      </c>
      <c r="D5" s="1">
        <f t="shared" si="0"/>
        <v>65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518</v>
      </c>
      <c r="C9" s="1">
        <v>1</v>
      </c>
      <c r="D9" s="1">
        <v>395</v>
      </c>
      <c r="E9" s="2">
        <v>3</v>
      </c>
      <c r="F9" s="1">
        <v>300</v>
      </c>
      <c r="G9" s="2">
        <v>0</v>
      </c>
      <c r="H9" s="1">
        <v>96</v>
      </c>
      <c r="I9" s="1">
        <v>1</v>
      </c>
    </row>
    <row r="10" spans="1:9">
      <c r="A10" s="1" t="s">
        <v>31</v>
      </c>
      <c r="B10" s="1">
        <v>38</v>
      </c>
      <c r="C10" s="1">
        <v>0</v>
      </c>
      <c r="D10" s="1">
        <v>161</v>
      </c>
      <c r="E10" s="2">
        <v>0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556</v>
      </c>
      <c r="C11" s="1">
        <f t="shared" si="1"/>
        <v>1</v>
      </c>
      <c r="D11" s="1">
        <f t="shared" si="1"/>
        <v>556</v>
      </c>
      <c r="E11" s="2">
        <f t="shared" si="1"/>
        <v>3</v>
      </c>
      <c r="F11" s="1">
        <f t="shared" si="1"/>
        <v>309</v>
      </c>
      <c r="G11" s="2">
        <f t="shared" si="1"/>
        <v>0</v>
      </c>
      <c r="H11" s="1">
        <f t="shared" si="1"/>
        <v>96</v>
      </c>
      <c r="I11" s="1">
        <f t="shared" si="1"/>
        <v>1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257</v>
      </c>
      <c r="C15" s="5">
        <v>1</v>
      </c>
      <c r="D15" s="5">
        <v>86</v>
      </c>
      <c r="E15" s="3">
        <v>2</v>
      </c>
      <c r="F15" s="1">
        <v>165</v>
      </c>
      <c r="G15" s="2">
        <v>0</v>
      </c>
      <c r="H15" s="16" t="s">
        <v>86</v>
      </c>
      <c r="I15" s="16">
        <v>518</v>
      </c>
    </row>
    <row r="16" spans="1:9">
      <c r="A16" s="1" t="s">
        <v>89</v>
      </c>
      <c r="B16" s="1">
        <v>187</v>
      </c>
      <c r="C16" s="1"/>
      <c r="D16" s="1">
        <v>81</v>
      </c>
      <c r="E16" s="2">
        <v>2</v>
      </c>
      <c r="F16" s="1">
        <v>165</v>
      </c>
      <c r="G16" s="2">
        <v>0</v>
      </c>
      <c r="H16" s="25" t="s">
        <v>87</v>
      </c>
      <c r="I16" s="25">
        <v>395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343</v>
      </c>
    </row>
    <row r="19" spans="1:9" ht="44.25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165</v>
      </c>
    </row>
    <row r="20" spans="1:9" ht="63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321</v>
      </c>
    </row>
    <row r="21" spans="1:9" ht="74.25" customHeight="1">
      <c r="A21" s="1" t="s">
        <v>76</v>
      </c>
      <c r="B21" s="1">
        <v>14</v>
      </c>
      <c r="C21" s="1">
        <v>3</v>
      </c>
      <c r="D21" s="34" t="s">
        <v>232</v>
      </c>
      <c r="H21" s="16" t="s">
        <v>93</v>
      </c>
      <c r="I21" s="16">
        <v>11</v>
      </c>
    </row>
    <row r="22" spans="1:9" ht="67.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268</v>
      </c>
    </row>
    <row r="23" spans="1:9">
      <c r="H23" s="16" t="s">
        <v>91</v>
      </c>
      <c r="I23" s="16">
        <v>185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0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20</v>
      </c>
    </row>
    <row r="28" spans="1:9">
      <c r="A28" s="1" t="s">
        <v>5</v>
      </c>
      <c r="B28" s="1">
        <v>57</v>
      </c>
      <c r="C28" s="1">
        <v>0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v>81</v>
      </c>
      <c r="C30" s="1">
        <v>0</v>
      </c>
      <c r="D30" s="1">
        <f>D28+D29</f>
        <v>55</v>
      </c>
      <c r="E30" s="1">
        <v>0</v>
      </c>
    </row>
    <row r="31" spans="1:9">
      <c r="H31" t="s">
        <v>233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234</v>
      </c>
      <c r="I33" s="16">
        <v>49.96</v>
      </c>
    </row>
    <row r="34" spans="1:9">
      <c r="A34" s="1" t="s">
        <v>5</v>
      </c>
      <c r="B34" s="1">
        <v>128</v>
      </c>
      <c r="C34" s="1">
        <v>0</v>
      </c>
      <c r="D34" s="1">
        <v>89</v>
      </c>
      <c r="E34" s="1">
        <v>0</v>
      </c>
      <c r="H34" s="16" t="s">
        <v>116</v>
      </c>
      <c r="I34" s="16">
        <v>13.24</v>
      </c>
    </row>
    <row r="35" spans="1:9">
      <c r="A35" s="1" t="s">
        <v>7</v>
      </c>
      <c r="B35" s="1">
        <v>55</v>
      </c>
      <c r="C35" s="1">
        <v>0</v>
      </c>
      <c r="D35" s="1">
        <v>17</v>
      </c>
      <c r="E35" s="1">
        <v>0</v>
      </c>
      <c r="H35" s="25" t="s">
        <v>235</v>
      </c>
      <c r="I35" s="25"/>
    </row>
    <row r="36" spans="1:9">
      <c r="A36" s="1" t="s">
        <v>8</v>
      </c>
      <c r="B36" s="1">
        <v>183</v>
      </c>
      <c r="C36" s="1">
        <v>0</v>
      </c>
      <c r="D36" s="1">
        <f>D34+D35</f>
        <v>106</v>
      </c>
      <c r="E36" s="1">
        <f>E34+E35</f>
        <v>0</v>
      </c>
      <c r="H36" s="25" t="s">
        <v>118</v>
      </c>
      <c r="I36" s="25">
        <v>423</v>
      </c>
    </row>
    <row r="37" spans="1:9">
      <c r="H37" s="25" t="s">
        <v>119</v>
      </c>
      <c r="I37" s="25">
        <v>117</v>
      </c>
    </row>
    <row r="38" spans="1:9">
      <c r="H38" s="16" t="s">
        <v>236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31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5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500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237</v>
      </c>
      <c r="I44" s="25"/>
    </row>
    <row r="45" spans="1:9">
      <c r="B45" s="1" t="s">
        <v>20</v>
      </c>
      <c r="C45" s="1">
        <v>462</v>
      </c>
      <c r="D45" s="1">
        <v>4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1</v>
      </c>
      <c r="H46" s="25" t="s">
        <v>221</v>
      </c>
      <c r="I46" s="25">
        <v>525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238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514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20</v>
      </c>
    </row>
    <row r="51" spans="1:9">
      <c r="B51" s="1" t="s">
        <v>113</v>
      </c>
      <c r="C51" s="1">
        <v>2</v>
      </c>
      <c r="D51" s="1">
        <v>0</v>
      </c>
      <c r="H51" s="25" t="s">
        <v>230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11</v>
      </c>
    </row>
    <row r="53" spans="1:9">
      <c r="B53" s="1" t="s">
        <v>8</v>
      </c>
      <c r="C53" s="1">
        <f>SUM(C41:C52)</f>
        <v>762</v>
      </c>
      <c r="D53" s="1">
        <f>D41+D42+D43+D44+D45+D46+D47+D48+D49+D50+D51+D52</f>
        <v>5</v>
      </c>
      <c r="H53" s="25" t="s">
        <v>135</v>
      </c>
      <c r="I53" s="25">
        <v>5</v>
      </c>
    </row>
    <row r="54" spans="1:9">
      <c r="H54" s="25" t="s">
        <v>136</v>
      </c>
      <c r="I54" s="25">
        <v>78</v>
      </c>
    </row>
    <row r="55" spans="1:9">
      <c r="H55" s="25" t="s">
        <v>137</v>
      </c>
      <c r="I55" s="25">
        <v>223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54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>
        <v>43451</v>
      </c>
      <c r="B157">
        <v>101</v>
      </c>
      <c r="C157">
        <v>11</v>
      </c>
    </row>
    <row r="158" spans="1:4">
      <c r="A158" s="13">
        <v>43472</v>
      </c>
      <c r="B158">
        <v>102</v>
      </c>
      <c r="C158">
        <v>8</v>
      </c>
    </row>
    <row r="159" spans="1:4">
      <c r="A159" s="13">
        <v>43479</v>
      </c>
      <c r="B159">
        <v>103</v>
      </c>
      <c r="C159">
        <v>9</v>
      </c>
    </row>
    <row r="160" spans="1:4">
      <c r="A160" s="13">
        <v>43486</v>
      </c>
      <c r="B160">
        <v>104</v>
      </c>
      <c r="C160">
        <v>2</v>
      </c>
      <c r="D160" t="s">
        <v>50</v>
      </c>
    </row>
    <row r="161" spans="1:3">
      <c r="A161" s="13">
        <v>43493</v>
      </c>
      <c r="B161">
        <v>105</v>
      </c>
      <c r="C161">
        <v>2</v>
      </c>
    </row>
    <row r="162" spans="1:3">
      <c r="A162" s="13">
        <v>43500</v>
      </c>
      <c r="B162">
        <v>106</v>
      </c>
      <c r="C162">
        <v>7</v>
      </c>
    </row>
    <row r="163" spans="1:3">
      <c r="A163" s="13"/>
    </row>
    <row r="164" spans="1:3">
      <c r="A164" s="9" t="s">
        <v>70</v>
      </c>
      <c r="B164" s="9" t="s">
        <v>32</v>
      </c>
      <c r="C164" s="9" t="s">
        <v>33</v>
      </c>
    </row>
    <row r="165" spans="1:3">
      <c r="A165" s="13">
        <v>42737</v>
      </c>
      <c r="B165">
        <v>1</v>
      </c>
      <c r="C165">
        <v>1</v>
      </c>
    </row>
    <row r="166" spans="1:3">
      <c r="A166" s="13">
        <v>42744</v>
      </c>
      <c r="B166">
        <v>2</v>
      </c>
      <c r="C166">
        <v>10</v>
      </c>
    </row>
    <row r="167" spans="1:3">
      <c r="A167" s="13">
        <v>42751</v>
      </c>
      <c r="B167">
        <v>3</v>
      </c>
      <c r="C167">
        <v>20</v>
      </c>
    </row>
    <row r="168" spans="1:3">
      <c r="A168" s="13">
        <v>42758</v>
      </c>
      <c r="B168">
        <v>4</v>
      </c>
      <c r="C168">
        <v>31</v>
      </c>
    </row>
    <row r="169" spans="1:3">
      <c r="A169" s="13">
        <v>42765</v>
      </c>
      <c r="B169">
        <v>5</v>
      </c>
      <c r="C169">
        <v>43</v>
      </c>
    </row>
    <row r="170" spans="1:3">
      <c r="A170" s="13">
        <v>42772</v>
      </c>
      <c r="B170">
        <v>6</v>
      </c>
      <c r="C170">
        <v>56</v>
      </c>
    </row>
    <row r="171" spans="1:3">
      <c r="A171" s="13">
        <v>42779</v>
      </c>
      <c r="B171">
        <v>7</v>
      </c>
      <c r="C171">
        <v>63</v>
      </c>
    </row>
    <row r="172" spans="1:3">
      <c r="A172" s="13">
        <v>42786</v>
      </c>
      <c r="B172">
        <v>8</v>
      </c>
      <c r="C172">
        <v>70</v>
      </c>
    </row>
    <row r="173" spans="1:3">
      <c r="A173" s="13">
        <v>42793</v>
      </c>
      <c r="B173">
        <v>9</v>
      </c>
      <c r="C173">
        <v>84</v>
      </c>
    </row>
    <row r="174" spans="1:3">
      <c r="A174" s="13">
        <v>42800</v>
      </c>
      <c r="B174">
        <v>10</v>
      </c>
      <c r="C174">
        <v>100</v>
      </c>
    </row>
    <row r="175" spans="1:3">
      <c r="A175" s="13">
        <v>42807</v>
      </c>
      <c r="B175">
        <v>11</v>
      </c>
      <c r="C175">
        <v>114</v>
      </c>
    </row>
    <row r="176" spans="1:3">
      <c r="A176" s="13">
        <v>42814</v>
      </c>
      <c r="B176">
        <v>12</v>
      </c>
      <c r="C176">
        <v>131</v>
      </c>
    </row>
    <row r="177" spans="1:3">
      <c r="A177" s="13">
        <v>42821</v>
      </c>
      <c r="B177">
        <v>13</v>
      </c>
      <c r="C177">
        <v>145</v>
      </c>
    </row>
    <row r="178" spans="1:3">
      <c r="A178" s="13">
        <v>42828</v>
      </c>
      <c r="B178">
        <v>14</v>
      </c>
      <c r="C178">
        <v>154</v>
      </c>
    </row>
    <row r="179" spans="1:3">
      <c r="A179" s="13">
        <v>42835</v>
      </c>
      <c r="B179">
        <v>15</v>
      </c>
      <c r="C179">
        <v>166</v>
      </c>
    </row>
    <row r="180" spans="1:3">
      <c r="A180" s="13">
        <v>42842</v>
      </c>
      <c r="B180">
        <v>16</v>
      </c>
      <c r="C180">
        <v>185</v>
      </c>
    </row>
    <row r="181" spans="1:3">
      <c r="A181" s="13">
        <v>42849</v>
      </c>
      <c r="B181">
        <v>17</v>
      </c>
      <c r="C181">
        <v>189</v>
      </c>
    </row>
    <row r="182" spans="1:3">
      <c r="A182" s="13">
        <v>42856</v>
      </c>
      <c r="B182">
        <v>18</v>
      </c>
      <c r="C182">
        <v>199</v>
      </c>
    </row>
    <row r="183" spans="1:3">
      <c r="A183" s="13">
        <v>42863</v>
      </c>
      <c r="B183">
        <v>19</v>
      </c>
      <c r="C183">
        <v>217</v>
      </c>
    </row>
    <row r="184" spans="1:3">
      <c r="A184" s="13">
        <v>42870</v>
      </c>
      <c r="B184">
        <v>20</v>
      </c>
      <c r="C184">
        <v>233</v>
      </c>
    </row>
    <row r="185" spans="1:3">
      <c r="A185" s="13">
        <v>42877</v>
      </c>
      <c r="B185">
        <v>21</v>
      </c>
      <c r="C185">
        <v>239</v>
      </c>
    </row>
    <row r="186" spans="1:3">
      <c r="A186" s="13">
        <v>42884</v>
      </c>
      <c r="B186">
        <v>22</v>
      </c>
      <c r="C186">
        <v>244</v>
      </c>
    </row>
    <row r="187" spans="1:3">
      <c r="A187" s="13">
        <v>42891</v>
      </c>
      <c r="B187">
        <v>23</v>
      </c>
      <c r="C187">
        <v>260</v>
      </c>
    </row>
    <row r="188" spans="1:3">
      <c r="A188" s="13">
        <v>42898</v>
      </c>
      <c r="B188">
        <v>24</v>
      </c>
      <c r="C188">
        <v>276</v>
      </c>
    </row>
    <row r="189" spans="1:3">
      <c r="A189" s="13">
        <v>42905</v>
      </c>
      <c r="B189">
        <v>25</v>
      </c>
      <c r="C189">
        <v>286</v>
      </c>
    </row>
    <row r="190" spans="1:3">
      <c r="A190" s="13">
        <v>42912</v>
      </c>
      <c r="B190">
        <v>26</v>
      </c>
      <c r="C190">
        <v>299</v>
      </c>
    </row>
    <row r="191" spans="1:3">
      <c r="A191" s="13">
        <v>42919</v>
      </c>
      <c r="B191">
        <v>27</v>
      </c>
      <c r="C191">
        <v>303</v>
      </c>
    </row>
    <row r="192" spans="1:3">
      <c r="A192" s="13">
        <v>42926</v>
      </c>
      <c r="B192">
        <v>28</v>
      </c>
      <c r="C192">
        <v>316</v>
      </c>
    </row>
    <row r="193" spans="1:3">
      <c r="A193" s="13">
        <v>42933</v>
      </c>
      <c r="B193">
        <v>29</v>
      </c>
      <c r="C193">
        <v>322</v>
      </c>
    </row>
    <row r="194" spans="1:3">
      <c r="A194" s="13">
        <v>42940</v>
      </c>
      <c r="B194">
        <v>30</v>
      </c>
      <c r="C194">
        <v>330</v>
      </c>
    </row>
    <row r="195" spans="1:3">
      <c r="A195" s="13">
        <v>42947</v>
      </c>
      <c r="B195">
        <v>31</v>
      </c>
      <c r="C195">
        <v>335</v>
      </c>
    </row>
    <row r="196" spans="1:3">
      <c r="A196" s="13">
        <v>42954</v>
      </c>
      <c r="B196">
        <v>32</v>
      </c>
      <c r="C196">
        <v>348</v>
      </c>
    </row>
    <row r="197" spans="1:3">
      <c r="A197" s="13">
        <v>42961</v>
      </c>
      <c r="B197">
        <v>33</v>
      </c>
      <c r="C197">
        <v>367</v>
      </c>
    </row>
    <row r="198" spans="1:3">
      <c r="A198" s="13">
        <v>42968</v>
      </c>
      <c r="B198">
        <v>34</v>
      </c>
      <c r="C198">
        <v>392</v>
      </c>
    </row>
    <row r="199" spans="1:3">
      <c r="A199" s="13">
        <v>42975</v>
      </c>
      <c r="B199">
        <v>35</v>
      </c>
      <c r="C199">
        <v>402</v>
      </c>
    </row>
    <row r="200" spans="1:3">
      <c r="A200" s="13">
        <v>42982</v>
      </c>
      <c r="B200">
        <v>36</v>
      </c>
      <c r="C200">
        <v>410</v>
      </c>
    </row>
    <row r="201" spans="1:3">
      <c r="A201" s="13">
        <v>42989</v>
      </c>
      <c r="B201">
        <v>37</v>
      </c>
      <c r="C201">
        <v>415</v>
      </c>
    </row>
    <row r="202" spans="1:3">
      <c r="A202" s="13">
        <v>42996</v>
      </c>
      <c r="B202">
        <v>38</v>
      </c>
      <c r="C202">
        <v>438</v>
      </c>
    </row>
    <row r="203" spans="1:3">
      <c r="A203" s="13">
        <v>43003</v>
      </c>
      <c r="B203">
        <v>39</v>
      </c>
      <c r="C203">
        <v>460</v>
      </c>
    </row>
    <row r="204" spans="1:3">
      <c r="A204" s="13">
        <v>43010</v>
      </c>
      <c r="B204">
        <v>40</v>
      </c>
      <c r="C204">
        <v>478</v>
      </c>
    </row>
    <row r="205" spans="1:3">
      <c r="A205" s="13">
        <v>43017</v>
      </c>
      <c r="B205">
        <v>41</v>
      </c>
      <c r="C205">
        <v>486</v>
      </c>
    </row>
    <row r="206" spans="1:3">
      <c r="A206" s="13">
        <v>43024</v>
      </c>
      <c r="B206">
        <v>42</v>
      </c>
      <c r="C206">
        <v>497</v>
      </c>
    </row>
    <row r="207" spans="1:3">
      <c r="A207" s="13">
        <v>43031</v>
      </c>
      <c r="B207">
        <v>43</v>
      </c>
      <c r="C207">
        <v>501</v>
      </c>
    </row>
    <row r="208" spans="1:3">
      <c r="A208" s="13">
        <v>43038</v>
      </c>
      <c r="B208">
        <v>44</v>
      </c>
      <c r="C208">
        <v>506</v>
      </c>
    </row>
    <row r="209" spans="1:3">
      <c r="A209" s="13">
        <v>43045</v>
      </c>
      <c r="B209">
        <v>45</v>
      </c>
      <c r="C209">
        <v>514</v>
      </c>
    </row>
    <row r="210" spans="1:3">
      <c r="A210" s="13">
        <v>43052</v>
      </c>
      <c r="B210">
        <v>46</v>
      </c>
      <c r="C210">
        <v>521</v>
      </c>
    </row>
    <row r="211" spans="1:3">
      <c r="A211" s="13">
        <v>43059</v>
      </c>
      <c r="B211">
        <v>47</v>
      </c>
      <c r="C211">
        <v>531</v>
      </c>
    </row>
    <row r="212" spans="1:3">
      <c r="A212" s="13">
        <v>43066</v>
      </c>
      <c r="B212">
        <v>48</v>
      </c>
      <c r="C212">
        <v>534</v>
      </c>
    </row>
    <row r="213" spans="1:3">
      <c r="A213" s="13">
        <v>43073</v>
      </c>
      <c r="B213">
        <v>49</v>
      </c>
      <c r="C213">
        <v>541</v>
      </c>
    </row>
    <row r="214" spans="1:3">
      <c r="A214" s="13">
        <v>43080</v>
      </c>
      <c r="B214">
        <v>50</v>
      </c>
      <c r="C214">
        <v>546</v>
      </c>
    </row>
    <row r="215" spans="1:3">
      <c r="A215" s="13">
        <v>43087</v>
      </c>
      <c r="B215">
        <v>51</v>
      </c>
      <c r="C215">
        <v>549</v>
      </c>
    </row>
    <row r="216" spans="1:3">
      <c r="A216" s="13">
        <v>43101</v>
      </c>
      <c r="B216">
        <v>52</v>
      </c>
      <c r="C216">
        <v>553</v>
      </c>
    </row>
    <row r="217" spans="1:3">
      <c r="A217" s="13">
        <v>43108</v>
      </c>
      <c r="B217">
        <v>53</v>
      </c>
      <c r="C217">
        <v>566</v>
      </c>
    </row>
    <row r="218" spans="1:3">
      <c r="A218" s="13">
        <v>43115</v>
      </c>
      <c r="B218">
        <v>54</v>
      </c>
      <c r="C218">
        <v>568</v>
      </c>
    </row>
    <row r="219" spans="1:3">
      <c r="A219" s="13">
        <v>43122</v>
      </c>
      <c r="B219">
        <v>55</v>
      </c>
      <c r="C219">
        <v>575</v>
      </c>
    </row>
    <row r="220" spans="1:3">
      <c r="A220" s="13">
        <v>43129</v>
      </c>
      <c r="B220">
        <v>56</v>
      </c>
      <c r="C220">
        <v>574</v>
      </c>
    </row>
    <row r="221" spans="1:3">
      <c r="A221" s="13">
        <v>43136</v>
      </c>
      <c r="B221">
        <v>57</v>
      </c>
      <c r="C221">
        <v>578</v>
      </c>
    </row>
    <row r="222" spans="1:3">
      <c r="A222" s="13">
        <v>43143</v>
      </c>
      <c r="B222">
        <v>58</v>
      </c>
      <c r="C222">
        <v>584</v>
      </c>
    </row>
    <row r="223" spans="1:3">
      <c r="A223" s="13">
        <v>43150</v>
      </c>
      <c r="B223">
        <v>59</v>
      </c>
      <c r="C223">
        <v>587</v>
      </c>
    </row>
    <row r="224" spans="1:3">
      <c r="A224" s="13">
        <v>43157</v>
      </c>
      <c r="B224">
        <v>60</v>
      </c>
      <c r="C224">
        <v>592</v>
      </c>
    </row>
    <row r="225" spans="1:3">
      <c r="A225" s="13">
        <v>43164</v>
      </c>
      <c r="B225">
        <v>61</v>
      </c>
      <c r="C225">
        <v>595</v>
      </c>
    </row>
    <row r="226" spans="1:3">
      <c r="A226" s="13">
        <v>43171</v>
      </c>
      <c r="B226">
        <v>62</v>
      </c>
      <c r="C226">
        <v>601</v>
      </c>
    </row>
    <row r="227" spans="1:3">
      <c r="A227" s="13">
        <v>43178</v>
      </c>
      <c r="B227">
        <v>63</v>
      </c>
      <c r="C227">
        <v>610</v>
      </c>
    </row>
    <row r="228" spans="1:3">
      <c r="A228" s="13">
        <v>43185</v>
      </c>
      <c r="B228">
        <v>64</v>
      </c>
      <c r="C228">
        <v>612</v>
      </c>
    </row>
    <row r="229" spans="1:3">
      <c r="A229" s="13">
        <v>43192</v>
      </c>
      <c r="B229">
        <v>65</v>
      </c>
      <c r="C229">
        <v>620</v>
      </c>
    </row>
    <row r="230" spans="1:3">
      <c r="A230" s="13">
        <v>43199</v>
      </c>
      <c r="B230">
        <v>66</v>
      </c>
      <c r="C230">
        <v>625</v>
      </c>
    </row>
    <row r="231" spans="1:3">
      <c r="A231" s="13">
        <v>43206</v>
      </c>
      <c r="B231">
        <v>67</v>
      </c>
      <c r="C231">
        <v>627</v>
      </c>
    </row>
    <row r="232" spans="1:3">
      <c r="A232" s="13">
        <v>43213</v>
      </c>
      <c r="B232">
        <v>68</v>
      </c>
      <c r="C232">
        <v>632</v>
      </c>
    </row>
    <row r="233" spans="1:3">
      <c r="A233" s="13">
        <v>43220</v>
      </c>
      <c r="B233">
        <v>69</v>
      </c>
      <c r="C233">
        <v>634</v>
      </c>
    </row>
    <row r="234" spans="1:3">
      <c r="A234" s="13">
        <v>43227</v>
      </c>
      <c r="B234">
        <v>70</v>
      </c>
      <c r="C234">
        <v>638</v>
      </c>
    </row>
    <row r="235" spans="1:3">
      <c r="A235" s="13">
        <v>43234</v>
      </c>
      <c r="B235">
        <v>71</v>
      </c>
      <c r="C235">
        <v>644</v>
      </c>
    </row>
    <row r="236" spans="1:3">
      <c r="A236" s="13">
        <v>43241</v>
      </c>
      <c r="B236">
        <v>72</v>
      </c>
      <c r="C236">
        <v>652</v>
      </c>
    </row>
    <row r="237" spans="1:3">
      <c r="A237" s="13">
        <v>43248</v>
      </c>
      <c r="B237">
        <v>73</v>
      </c>
      <c r="C237">
        <v>655</v>
      </c>
    </row>
    <row r="238" spans="1:3">
      <c r="A238" s="13">
        <v>43255</v>
      </c>
      <c r="B238">
        <v>74</v>
      </c>
      <c r="C238">
        <v>660</v>
      </c>
    </row>
    <row r="239" spans="1:3">
      <c r="A239" s="13">
        <v>43262</v>
      </c>
      <c r="B239">
        <v>75</v>
      </c>
      <c r="C239">
        <v>663</v>
      </c>
    </row>
    <row r="240" spans="1:3">
      <c r="A240" s="13">
        <v>43269</v>
      </c>
      <c r="B240">
        <v>76</v>
      </c>
      <c r="C240">
        <v>674</v>
      </c>
    </row>
    <row r="241" spans="1:3">
      <c r="A241" s="13">
        <v>43276</v>
      </c>
      <c r="B241">
        <v>77</v>
      </c>
      <c r="C241">
        <v>677</v>
      </c>
    </row>
    <row r="242" spans="1:3">
      <c r="A242" s="13">
        <v>43283</v>
      </c>
      <c r="B242">
        <v>78</v>
      </c>
      <c r="C242">
        <v>679</v>
      </c>
    </row>
    <row r="243" spans="1:3">
      <c r="A243" s="13">
        <v>43290</v>
      </c>
      <c r="B243">
        <v>79</v>
      </c>
      <c r="C243">
        <v>683</v>
      </c>
    </row>
    <row r="244" spans="1:3">
      <c r="A244" s="13">
        <v>43297</v>
      </c>
      <c r="B244">
        <v>80</v>
      </c>
      <c r="C244">
        <v>689</v>
      </c>
    </row>
    <row r="245" spans="1:3">
      <c r="A245" s="13">
        <v>43304</v>
      </c>
      <c r="B245">
        <v>81</v>
      </c>
      <c r="C245">
        <v>696</v>
      </c>
    </row>
    <row r="246" spans="1:3">
      <c r="A246" s="13">
        <v>43311</v>
      </c>
      <c r="B246">
        <v>82</v>
      </c>
      <c r="C246">
        <v>697</v>
      </c>
    </row>
    <row r="247" spans="1:3">
      <c r="A247" s="13">
        <v>43318</v>
      </c>
      <c r="B247">
        <v>83</v>
      </c>
      <c r="C247">
        <v>700</v>
      </c>
    </row>
    <row r="248" spans="1:3">
      <c r="A248" s="13">
        <v>43325</v>
      </c>
      <c r="B248">
        <v>84</v>
      </c>
      <c r="C248">
        <v>702</v>
      </c>
    </row>
    <row r="249" spans="1:3">
      <c r="A249" s="13">
        <v>43332</v>
      </c>
      <c r="B249">
        <v>85</v>
      </c>
      <c r="C249">
        <v>709</v>
      </c>
    </row>
    <row r="250" spans="1:3">
      <c r="A250" s="13">
        <v>43339</v>
      </c>
      <c r="B250">
        <v>86</v>
      </c>
      <c r="C250">
        <v>712</v>
      </c>
    </row>
    <row r="251" spans="1:3">
      <c r="A251" s="13">
        <v>43346</v>
      </c>
      <c r="B251">
        <v>87</v>
      </c>
      <c r="C251">
        <v>718</v>
      </c>
    </row>
    <row r="252" spans="1:3">
      <c r="A252" s="13">
        <v>43353</v>
      </c>
      <c r="B252">
        <v>88</v>
      </c>
      <c r="C252">
        <v>726</v>
      </c>
    </row>
    <row r="253" spans="1:3">
      <c r="A253" s="13">
        <v>43360</v>
      </c>
      <c r="B253">
        <v>89</v>
      </c>
      <c r="C253">
        <v>734</v>
      </c>
    </row>
    <row r="254" spans="1:3">
      <c r="A254" s="13">
        <v>43367</v>
      </c>
      <c r="B254">
        <v>90</v>
      </c>
      <c r="C254">
        <v>741</v>
      </c>
    </row>
    <row r="255" spans="1:3">
      <c r="A255" s="13">
        <v>43374</v>
      </c>
      <c r="B255">
        <v>91</v>
      </c>
      <c r="C255">
        <v>754</v>
      </c>
    </row>
    <row r="256" spans="1:3">
      <c r="A256" s="13">
        <v>43381</v>
      </c>
      <c r="B256">
        <v>92</v>
      </c>
      <c r="C256">
        <v>755</v>
      </c>
    </row>
    <row r="257" spans="1:7">
      <c r="A257" s="13">
        <v>43388</v>
      </c>
      <c r="B257">
        <v>93</v>
      </c>
      <c r="C257">
        <v>758</v>
      </c>
    </row>
    <row r="258" spans="1:7">
      <c r="A258" s="13">
        <v>43395</v>
      </c>
      <c r="B258">
        <v>94</v>
      </c>
      <c r="C258">
        <v>764</v>
      </c>
    </row>
    <row r="259" spans="1:7">
      <c r="A259" s="13">
        <v>43402</v>
      </c>
      <c r="B259">
        <v>95</v>
      </c>
      <c r="C259">
        <v>771</v>
      </c>
    </row>
    <row r="260" spans="1:7">
      <c r="A260" s="13">
        <v>43409</v>
      </c>
      <c r="B260">
        <v>96</v>
      </c>
      <c r="C260">
        <v>775</v>
      </c>
    </row>
    <row r="261" spans="1:7">
      <c r="A261" s="13">
        <v>43416</v>
      </c>
      <c r="B261">
        <v>97</v>
      </c>
      <c r="C261">
        <v>786</v>
      </c>
    </row>
    <row r="262" spans="1:7">
      <c r="A262" s="13">
        <v>43430</v>
      </c>
      <c r="B262">
        <v>98</v>
      </c>
      <c r="C262">
        <v>791</v>
      </c>
    </row>
    <row r="263" spans="1:7">
      <c r="A263" s="13">
        <v>43437</v>
      </c>
      <c r="B263">
        <v>99</v>
      </c>
      <c r="C263">
        <v>805</v>
      </c>
    </row>
    <row r="264" spans="1:7">
      <c r="A264" s="13">
        <v>43444</v>
      </c>
      <c r="B264">
        <v>100</v>
      </c>
      <c r="C264">
        <v>819</v>
      </c>
    </row>
    <row r="265" spans="1:7">
      <c r="A265" s="13">
        <v>43451</v>
      </c>
      <c r="B265">
        <v>101</v>
      </c>
      <c r="C265">
        <v>830</v>
      </c>
    </row>
    <row r="266" spans="1:7">
      <c r="A266" s="13">
        <v>43472</v>
      </c>
      <c r="B266">
        <v>102</v>
      </c>
      <c r="C266">
        <v>838</v>
      </c>
    </row>
    <row r="267" spans="1:7">
      <c r="A267" s="13">
        <v>43479</v>
      </c>
      <c r="B267">
        <v>103</v>
      </c>
      <c r="C267">
        <v>847</v>
      </c>
    </row>
    <row r="268" spans="1:7">
      <c r="A268" s="13">
        <v>43486</v>
      </c>
      <c r="B268">
        <v>104</v>
      </c>
      <c r="C268">
        <v>849</v>
      </c>
    </row>
    <row r="269" spans="1:7">
      <c r="A269" s="13">
        <v>43493</v>
      </c>
      <c r="B269">
        <v>105</v>
      </c>
      <c r="C269">
        <v>851</v>
      </c>
    </row>
    <row r="270" spans="1:7">
      <c r="A270" s="13">
        <v>43500</v>
      </c>
      <c r="B270">
        <v>106</v>
      </c>
      <c r="C270">
        <v>858</v>
      </c>
    </row>
    <row r="272" spans="1:7">
      <c r="B272" s="10" t="s">
        <v>60</v>
      </c>
      <c r="C272" s="10"/>
      <c r="D272" s="10"/>
      <c r="E272" s="10"/>
      <c r="F272" s="10"/>
      <c r="G272" s="10"/>
    </row>
    <row r="273" spans="2:3">
      <c r="B273" s="49">
        <f>1/1</f>
        <v>1</v>
      </c>
      <c r="C273" t="s">
        <v>52</v>
      </c>
    </row>
    <row r="274" spans="2:3">
      <c r="B274" s="46">
        <f>2/11</f>
        <v>0.18181818181818182</v>
      </c>
      <c r="C274" t="s">
        <v>53</v>
      </c>
    </row>
    <row r="275" spans="2:3">
      <c r="B275" s="47">
        <v>0</v>
      </c>
      <c r="C275" t="s">
        <v>54</v>
      </c>
    </row>
    <row r="276" spans="2:3">
      <c r="B276" s="46">
        <v>0</v>
      </c>
      <c r="C276" t="s">
        <v>56</v>
      </c>
    </row>
    <row r="277" spans="2:3">
      <c r="B277" s="46">
        <v>0</v>
      </c>
      <c r="C277" t="s">
        <v>184</v>
      </c>
    </row>
    <row r="278" spans="2:3">
      <c r="B278" s="46">
        <v>0</v>
      </c>
      <c r="C278" t="s">
        <v>214</v>
      </c>
    </row>
    <row r="279" spans="2:3">
      <c r="B279" s="46">
        <f>1/4</f>
        <v>0.25</v>
      </c>
      <c r="C279" t="s">
        <v>223</v>
      </c>
    </row>
    <row r="281" spans="2:3">
      <c r="B281" s="10" t="s">
        <v>102</v>
      </c>
    </row>
    <row r="282" spans="2:3">
      <c r="B282" s="47">
        <f>1/5</f>
        <v>0.2</v>
      </c>
      <c r="C282" t="s">
        <v>52</v>
      </c>
    </row>
    <row r="283" spans="2:3">
      <c r="B283" s="47">
        <f>2/5</f>
        <v>0.4</v>
      </c>
      <c r="C283" t="s">
        <v>53</v>
      </c>
    </row>
    <row r="284" spans="2:3">
      <c r="B284" s="47">
        <v>0</v>
      </c>
      <c r="C284" t="s">
        <v>54</v>
      </c>
    </row>
    <row r="285" spans="2:3">
      <c r="B285" s="47">
        <v>0</v>
      </c>
      <c r="C285" t="s">
        <v>56</v>
      </c>
    </row>
    <row r="286" spans="2:3">
      <c r="B286" s="46">
        <v>0</v>
      </c>
      <c r="C286" t="s">
        <v>184</v>
      </c>
    </row>
    <row r="287" spans="2:3">
      <c r="B287" s="47">
        <v>0</v>
      </c>
      <c r="C287" t="s">
        <v>214</v>
      </c>
    </row>
    <row r="288" spans="2:3">
      <c r="B288" s="47">
        <f>1/5</f>
        <v>0.2</v>
      </c>
      <c r="C288" t="s">
        <v>223</v>
      </c>
    </row>
    <row r="289" spans="2:3">
      <c r="B289" s="46">
        <f>1/5</f>
        <v>0.2</v>
      </c>
      <c r="C289" t="s">
        <v>67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82C13-569F-4ED8-A1DE-DE7108D188E7}">
  <dimension ref="A1:I291"/>
  <sheetViews>
    <sheetView topLeftCell="A16" workbookViewId="0">
      <selection activeCell="I22" sqref="I22"/>
    </sheetView>
  </sheetViews>
  <sheetFormatPr defaultRowHeight="15"/>
  <cols>
    <col min="1" max="1" width="20.85546875" customWidth="1"/>
    <col min="2" max="2" width="26.85546875" customWidth="1"/>
    <col min="4" max="4" width="28.42578125" customWidth="1"/>
    <col min="6" max="6" width="24" customWidth="1"/>
    <col min="8" max="8" width="37.570312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812</v>
      </c>
      <c r="C2" s="1">
        <v>4</v>
      </c>
      <c r="D2" s="1">
        <v>67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797</v>
      </c>
      <c r="C5" s="1">
        <f t="shared" si="0"/>
        <v>4</v>
      </c>
      <c r="D5" s="1">
        <f t="shared" si="0"/>
        <v>66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521</v>
      </c>
      <c r="C9" s="1">
        <v>3</v>
      </c>
      <c r="D9" s="1">
        <v>402</v>
      </c>
      <c r="E9" s="2">
        <v>7</v>
      </c>
      <c r="F9" s="1">
        <v>300</v>
      </c>
      <c r="G9" s="2">
        <v>0</v>
      </c>
      <c r="H9" s="1">
        <v>96</v>
      </c>
      <c r="I9" s="1">
        <v>0</v>
      </c>
    </row>
    <row r="10" spans="1:9">
      <c r="A10" s="1" t="s">
        <v>31</v>
      </c>
      <c r="B10" s="1">
        <v>38</v>
      </c>
      <c r="C10" s="1">
        <v>0</v>
      </c>
      <c r="D10" s="1">
        <v>157</v>
      </c>
      <c r="E10" s="2">
        <v>-4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559</v>
      </c>
      <c r="C11" s="1">
        <f t="shared" si="1"/>
        <v>3</v>
      </c>
      <c r="D11" s="1">
        <f t="shared" si="1"/>
        <v>559</v>
      </c>
      <c r="E11" s="2">
        <f t="shared" si="1"/>
        <v>3</v>
      </c>
      <c r="F11" s="1">
        <f t="shared" si="1"/>
        <v>309</v>
      </c>
      <c r="G11" s="2">
        <f t="shared" si="1"/>
        <v>0</v>
      </c>
      <c r="H11" s="1">
        <f t="shared" si="1"/>
        <v>96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259</v>
      </c>
      <c r="C15" s="5">
        <v>2</v>
      </c>
      <c r="D15" s="5">
        <v>86</v>
      </c>
      <c r="E15" s="3">
        <v>0</v>
      </c>
      <c r="F15" s="1">
        <v>165</v>
      </c>
      <c r="G15" s="2">
        <v>0</v>
      </c>
      <c r="H15" s="16" t="s">
        <v>86</v>
      </c>
      <c r="I15" s="16">
        <v>521</v>
      </c>
    </row>
    <row r="16" spans="1:9">
      <c r="A16" s="1" t="s">
        <v>89</v>
      </c>
      <c r="B16" s="1">
        <v>188</v>
      </c>
      <c r="C16" s="1">
        <v>1</v>
      </c>
      <c r="D16" s="1">
        <v>81</v>
      </c>
      <c r="E16" s="2">
        <v>0</v>
      </c>
      <c r="F16" s="1">
        <v>165</v>
      </c>
      <c r="G16" s="2">
        <v>0</v>
      </c>
      <c r="H16" s="25" t="s">
        <v>87</v>
      </c>
      <c r="I16" s="25">
        <v>402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169</v>
      </c>
      <c r="H18" s="25" t="s">
        <v>10</v>
      </c>
      <c r="I18" s="25">
        <v>345</v>
      </c>
    </row>
    <row r="19" spans="1:9" ht="54" customHeight="1">
      <c r="A19" s="1" t="s">
        <v>74</v>
      </c>
      <c r="B19" s="1">
        <v>11</v>
      </c>
      <c r="C19" s="1">
        <v>0</v>
      </c>
      <c r="D19" s="34" t="s">
        <v>170</v>
      </c>
      <c r="H19" s="16" t="s">
        <v>105</v>
      </c>
      <c r="I19" s="16">
        <v>165</v>
      </c>
    </row>
    <row r="20" spans="1:9" ht="52.5" customHeight="1">
      <c r="A20" s="1" t="s">
        <v>75</v>
      </c>
      <c r="B20" s="1">
        <v>4</v>
      </c>
      <c r="C20" s="1">
        <v>0</v>
      </c>
      <c r="D20" s="34" t="s">
        <v>171</v>
      </c>
      <c r="H20" s="25" t="s">
        <v>88</v>
      </c>
      <c r="I20" s="25">
        <v>321</v>
      </c>
    </row>
    <row r="21" spans="1:9" ht="81.75" customHeight="1">
      <c r="A21" s="1" t="s">
        <v>76</v>
      </c>
      <c r="B21" s="1">
        <v>14</v>
      </c>
      <c r="C21" s="1">
        <v>0</v>
      </c>
      <c r="D21" s="34" t="s">
        <v>232</v>
      </c>
      <c r="H21" s="16" t="s">
        <v>93</v>
      </c>
      <c r="I21" s="16">
        <v>11</v>
      </c>
    </row>
    <row r="22" spans="1:9" ht="54.7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269</v>
      </c>
    </row>
    <row r="23" spans="1:9">
      <c r="H23" s="16" t="s">
        <v>91</v>
      </c>
      <c r="I23" s="16">
        <v>185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2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20</v>
      </c>
    </row>
    <row r="28" spans="1:9">
      <c r="A28" s="1" t="s">
        <v>5</v>
      </c>
      <c r="B28" s="1">
        <v>57</v>
      </c>
      <c r="C28" s="1">
        <v>0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v>81</v>
      </c>
      <c r="C30" s="1">
        <v>0</v>
      </c>
      <c r="D30" s="1">
        <f>D28+D29</f>
        <v>55</v>
      </c>
      <c r="E30" s="1">
        <v>0</v>
      </c>
    </row>
    <row r="31" spans="1:9">
      <c r="H31" t="s">
        <v>233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234</v>
      </c>
      <c r="I33" s="16">
        <v>49.96</v>
      </c>
    </row>
    <row r="34" spans="1:9">
      <c r="A34" s="1" t="s">
        <v>5</v>
      </c>
      <c r="B34" s="1">
        <v>128</v>
      </c>
      <c r="C34" s="1">
        <v>0</v>
      </c>
      <c r="D34" s="1">
        <v>89</v>
      </c>
      <c r="E34" s="1">
        <v>0</v>
      </c>
      <c r="H34" s="16" t="s">
        <v>116</v>
      </c>
      <c r="I34" s="16">
        <v>13.24</v>
      </c>
    </row>
    <row r="35" spans="1:9">
      <c r="A35" s="1" t="s">
        <v>7</v>
      </c>
      <c r="B35" s="1">
        <v>55</v>
      </c>
      <c r="C35" s="1">
        <v>0</v>
      </c>
      <c r="D35" s="1">
        <v>17</v>
      </c>
      <c r="E35" s="1">
        <v>0</v>
      </c>
      <c r="H35" s="25" t="s">
        <v>235</v>
      </c>
      <c r="I35" s="25"/>
    </row>
    <row r="36" spans="1:9">
      <c r="A36" s="1" t="s">
        <v>8</v>
      </c>
      <c r="B36" s="1">
        <v>183</v>
      </c>
      <c r="C36" s="1">
        <v>0</v>
      </c>
      <c r="D36" s="1">
        <f>D34+D35</f>
        <v>106</v>
      </c>
      <c r="E36" s="1">
        <f>E34+E35</f>
        <v>0</v>
      </c>
      <c r="H36" s="25" t="s">
        <v>118</v>
      </c>
      <c r="I36" s="25">
        <v>423</v>
      </c>
    </row>
    <row r="37" spans="1:9">
      <c r="H37" s="25" t="s">
        <v>119</v>
      </c>
      <c r="I37" s="25">
        <v>117</v>
      </c>
    </row>
    <row r="38" spans="1:9">
      <c r="H38" s="16" t="s">
        <v>236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31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5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500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237</v>
      </c>
      <c r="I44" s="25"/>
    </row>
    <row r="45" spans="1:9">
      <c r="B45" s="1" t="s">
        <v>20</v>
      </c>
      <c r="C45" s="1">
        <v>466</v>
      </c>
      <c r="D45" s="1">
        <v>4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525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238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514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20</v>
      </c>
    </row>
    <row r="51" spans="1:9">
      <c r="B51" s="1" t="s">
        <v>113</v>
      </c>
      <c r="C51" s="1">
        <v>2</v>
      </c>
      <c r="D51" s="1">
        <v>0</v>
      </c>
      <c r="H51" s="25" t="s">
        <v>230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11</v>
      </c>
    </row>
    <row r="53" spans="1:9">
      <c r="B53" s="1" t="s">
        <v>8</v>
      </c>
      <c r="C53" s="1">
        <f>SUM(C41:C52)</f>
        <v>766</v>
      </c>
      <c r="D53" s="1">
        <f>D41+D42+D43+D44+D45+D46+D47+D48+D49+D50+D51+D52</f>
        <v>4</v>
      </c>
      <c r="H53" s="25" t="s">
        <v>135</v>
      </c>
      <c r="I53" s="25">
        <v>5</v>
      </c>
    </row>
    <row r="54" spans="1:9">
      <c r="H54" s="25" t="s">
        <v>136</v>
      </c>
      <c r="I54" s="25">
        <v>78</v>
      </c>
    </row>
    <row r="55" spans="1:9">
      <c r="H55" s="25" t="s">
        <v>137</v>
      </c>
      <c r="I55" s="25">
        <v>223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54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>
        <v>43451</v>
      </c>
      <c r="B157">
        <v>101</v>
      </c>
      <c r="C157">
        <v>11</v>
      </c>
    </row>
    <row r="158" spans="1:4">
      <c r="A158" s="13">
        <v>43472</v>
      </c>
      <c r="B158">
        <v>102</v>
      </c>
      <c r="C158">
        <v>8</v>
      </c>
    </row>
    <row r="159" spans="1:4">
      <c r="A159" s="13">
        <v>43479</v>
      </c>
      <c r="B159">
        <v>103</v>
      </c>
      <c r="C159">
        <v>9</v>
      </c>
    </row>
    <row r="160" spans="1:4">
      <c r="A160" s="13">
        <v>43486</v>
      </c>
      <c r="B160">
        <v>104</v>
      </c>
      <c r="C160">
        <v>2</v>
      </c>
      <c r="D160" t="s">
        <v>50</v>
      </c>
    </row>
    <row r="161" spans="1:3">
      <c r="A161" s="13">
        <v>43493</v>
      </c>
      <c r="B161">
        <v>105</v>
      </c>
      <c r="C161">
        <v>2</v>
      </c>
    </row>
    <row r="162" spans="1:3">
      <c r="A162" s="13">
        <v>43500</v>
      </c>
      <c r="B162">
        <v>106</v>
      </c>
      <c r="C162">
        <v>7</v>
      </c>
    </row>
    <row r="163" spans="1:3">
      <c r="A163" s="13">
        <v>43507</v>
      </c>
      <c r="B163">
        <v>107</v>
      </c>
      <c r="C163">
        <v>5</v>
      </c>
    </row>
    <row r="164" spans="1:3">
      <c r="A164" s="13"/>
    </row>
    <row r="165" spans="1:3">
      <c r="A165" s="9" t="s">
        <v>70</v>
      </c>
      <c r="B165" s="9" t="s">
        <v>32</v>
      </c>
      <c r="C165" s="9" t="s">
        <v>33</v>
      </c>
    </row>
    <row r="166" spans="1:3">
      <c r="A166" s="13">
        <v>42737</v>
      </c>
      <c r="B166">
        <v>1</v>
      </c>
      <c r="C166">
        <v>1</v>
      </c>
    </row>
    <row r="167" spans="1:3">
      <c r="A167" s="13">
        <v>42744</v>
      </c>
      <c r="B167">
        <v>2</v>
      </c>
      <c r="C167">
        <v>10</v>
      </c>
    </row>
    <row r="168" spans="1:3">
      <c r="A168" s="13">
        <v>42751</v>
      </c>
      <c r="B168">
        <v>3</v>
      </c>
      <c r="C168">
        <v>20</v>
      </c>
    </row>
    <row r="169" spans="1:3">
      <c r="A169" s="13">
        <v>42758</v>
      </c>
      <c r="B169">
        <v>4</v>
      </c>
      <c r="C169">
        <v>31</v>
      </c>
    </row>
    <row r="170" spans="1:3">
      <c r="A170" s="13">
        <v>42765</v>
      </c>
      <c r="B170">
        <v>5</v>
      </c>
      <c r="C170">
        <v>43</v>
      </c>
    </row>
    <row r="171" spans="1:3">
      <c r="A171" s="13">
        <v>42772</v>
      </c>
      <c r="B171">
        <v>6</v>
      </c>
      <c r="C171">
        <v>56</v>
      </c>
    </row>
    <row r="172" spans="1:3">
      <c r="A172" s="13">
        <v>42779</v>
      </c>
      <c r="B172">
        <v>7</v>
      </c>
      <c r="C172">
        <v>63</v>
      </c>
    </row>
    <row r="173" spans="1:3">
      <c r="A173" s="13">
        <v>42786</v>
      </c>
      <c r="B173">
        <v>8</v>
      </c>
      <c r="C173">
        <v>70</v>
      </c>
    </row>
    <row r="174" spans="1:3">
      <c r="A174" s="13">
        <v>42793</v>
      </c>
      <c r="B174">
        <v>9</v>
      </c>
      <c r="C174">
        <v>84</v>
      </c>
    </row>
    <row r="175" spans="1:3">
      <c r="A175" s="13">
        <v>42800</v>
      </c>
      <c r="B175">
        <v>10</v>
      </c>
      <c r="C175">
        <v>100</v>
      </c>
    </row>
    <row r="176" spans="1:3">
      <c r="A176" s="13">
        <v>42807</v>
      </c>
      <c r="B176">
        <v>11</v>
      </c>
      <c r="C176">
        <v>114</v>
      </c>
    </row>
    <row r="177" spans="1:3">
      <c r="A177" s="13">
        <v>42814</v>
      </c>
      <c r="B177">
        <v>12</v>
      </c>
      <c r="C177">
        <v>131</v>
      </c>
    </row>
    <row r="178" spans="1:3">
      <c r="A178" s="13">
        <v>42821</v>
      </c>
      <c r="B178">
        <v>13</v>
      </c>
      <c r="C178">
        <v>145</v>
      </c>
    </row>
    <row r="179" spans="1:3">
      <c r="A179" s="13">
        <v>42828</v>
      </c>
      <c r="B179">
        <v>14</v>
      </c>
      <c r="C179">
        <v>154</v>
      </c>
    </row>
    <row r="180" spans="1:3">
      <c r="A180" s="13">
        <v>42835</v>
      </c>
      <c r="B180">
        <v>15</v>
      </c>
      <c r="C180">
        <v>166</v>
      </c>
    </row>
    <row r="181" spans="1:3">
      <c r="A181" s="13">
        <v>42842</v>
      </c>
      <c r="B181">
        <v>16</v>
      </c>
      <c r="C181">
        <v>185</v>
      </c>
    </row>
    <row r="182" spans="1:3">
      <c r="A182" s="13">
        <v>42849</v>
      </c>
      <c r="B182">
        <v>17</v>
      </c>
      <c r="C182">
        <v>189</v>
      </c>
    </row>
    <row r="183" spans="1:3">
      <c r="A183" s="13">
        <v>42856</v>
      </c>
      <c r="B183">
        <v>18</v>
      </c>
      <c r="C183">
        <v>199</v>
      </c>
    </row>
    <row r="184" spans="1:3">
      <c r="A184" s="13">
        <v>42863</v>
      </c>
      <c r="B184">
        <v>19</v>
      </c>
      <c r="C184">
        <v>217</v>
      </c>
    </row>
    <row r="185" spans="1:3">
      <c r="A185" s="13">
        <v>42870</v>
      </c>
      <c r="B185">
        <v>20</v>
      </c>
      <c r="C185">
        <v>233</v>
      </c>
    </row>
    <row r="186" spans="1:3">
      <c r="A186" s="13">
        <v>42877</v>
      </c>
      <c r="B186">
        <v>21</v>
      </c>
      <c r="C186">
        <v>239</v>
      </c>
    </row>
    <row r="187" spans="1:3">
      <c r="A187" s="13">
        <v>42884</v>
      </c>
      <c r="B187">
        <v>22</v>
      </c>
      <c r="C187">
        <v>244</v>
      </c>
    </row>
    <row r="188" spans="1:3">
      <c r="A188" s="13">
        <v>42891</v>
      </c>
      <c r="B188">
        <v>23</v>
      </c>
      <c r="C188">
        <v>260</v>
      </c>
    </row>
    <row r="189" spans="1:3">
      <c r="A189" s="13">
        <v>42898</v>
      </c>
      <c r="B189">
        <v>24</v>
      </c>
      <c r="C189">
        <v>276</v>
      </c>
    </row>
    <row r="190" spans="1:3">
      <c r="A190" s="13">
        <v>42905</v>
      </c>
      <c r="B190">
        <v>25</v>
      </c>
      <c r="C190">
        <v>286</v>
      </c>
    </row>
    <row r="191" spans="1:3">
      <c r="A191" s="13">
        <v>42912</v>
      </c>
      <c r="B191">
        <v>26</v>
      </c>
      <c r="C191">
        <v>299</v>
      </c>
    </row>
    <row r="192" spans="1:3">
      <c r="A192" s="13">
        <v>42919</v>
      </c>
      <c r="B192">
        <v>27</v>
      </c>
      <c r="C192">
        <v>303</v>
      </c>
    </row>
    <row r="193" spans="1:3">
      <c r="A193" s="13">
        <v>42926</v>
      </c>
      <c r="B193">
        <v>28</v>
      </c>
      <c r="C193">
        <v>316</v>
      </c>
    </row>
    <row r="194" spans="1:3">
      <c r="A194" s="13">
        <v>42933</v>
      </c>
      <c r="B194">
        <v>29</v>
      </c>
      <c r="C194">
        <v>322</v>
      </c>
    </row>
    <row r="195" spans="1:3">
      <c r="A195" s="13">
        <v>42940</v>
      </c>
      <c r="B195">
        <v>30</v>
      </c>
      <c r="C195">
        <v>330</v>
      </c>
    </row>
    <row r="196" spans="1:3">
      <c r="A196" s="13">
        <v>42947</v>
      </c>
      <c r="B196">
        <v>31</v>
      </c>
      <c r="C196">
        <v>335</v>
      </c>
    </row>
    <row r="197" spans="1:3">
      <c r="A197" s="13">
        <v>42954</v>
      </c>
      <c r="B197">
        <v>32</v>
      </c>
      <c r="C197">
        <v>348</v>
      </c>
    </row>
    <row r="198" spans="1:3">
      <c r="A198" s="13">
        <v>42961</v>
      </c>
      <c r="B198">
        <v>33</v>
      </c>
      <c r="C198">
        <v>367</v>
      </c>
    </row>
    <row r="199" spans="1:3">
      <c r="A199" s="13">
        <v>42968</v>
      </c>
      <c r="B199">
        <v>34</v>
      </c>
      <c r="C199">
        <v>392</v>
      </c>
    </row>
    <row r="200" spans="1:3">
      <c r="A200" s="13">
        <v>42975</v>
      </c>
      <c r="B200">
        <v>35</v>
      </c>
      <c r="C200">
        <v>402</v>
      </c>
    </row>
    <row r="201" spans="1:3">
      <c r="A201" s="13">
        <v>42982</v>
      </c>
      <c r="B201">
        <v>36</v>
      </c>
      <c r="C201">
        <v>410</v>
      </c>
    </row>
    <row r="202" spans="1:3">
      <c r="A202" s="13">
        <v>42989</v>
      </c>
      <c r="B202">
        <v>37</v>
      </c>
      <c r="C202">
        <v>415</v>
      </c>
    </row>
    <row r="203" spans="1:3">
      <c r="A203" s="13">
        <v>42996</v>
      </c>
      <c r="B203">
        <v>38</v>
      </c>
      <c r="C203">
        <v>438</v>
      </c>
    </row>
    <row r="204" spans="1:3">
      <c r="A204" s="13">
        <v>43003</v>
      </c>
      <c r="B204">
        <v>39</v>
      </c>
      <c r="C204">
        <v>460</v>
      </c>
    </row>
    <row r="205" spans="1:3">
      <c r="A205" s="13">
        <v>43010</v>
      </c>
      <c r="B205">
        <v>40</v>
      </c>
      <c r="C205">
        <v>478</v>
      </c>
    </row>
    <row r="206" spans="1:3">
      <c r="A206" s="13">
        <v>43017</v>
      </c>
      <c r="B206">
        <v>41</v>
      </c>
      <c r="C206">
        <v>486</v>
      </c>
    </row>
    <row r="207" spans="1:3">
      <c r="A207" s="13">
        <v>43024</v>
      </c>
      <c r="B207">
        <v>42</v>
      </c>
      <c r="C207">
        <v>497</v>
      </c>
    </row>
    <row r="208" spans="1:3">
      <c r="A208" s="13">
        <v>43031</v>
      </c>
      <c r="B208">
        <v>43</v>
      </c>
      <c r="C208">
        <v>501</v>
      </c>
    </row>
    <row r="209" spans="1:3">
      <c r="A209" s="13">
        <v>43038</v>
      </c>
      <c r="B209">
        <v>44</v>
      </c>
      <c r="C209">
        <v>506</v>
      </c>
    </row>
    <row r="210" spans="1:3">
      <c r="A210" s="13">
        <v>43045</v>
      </c>
      <c r="B210">
        <v>45</v>
      </c>
      <c r="C210">
        <v>514</v>
      </c>
    </row>
    <row r="211" spans="1:3">
      <c r="A211" s="13">
        <v>43052</v>
      </c>
      <c r="B211">
        <v>46</v>
      </c>
      <c r="C211">
        <v>521</v>
      </c>
    </row>
    <row r="212" spans="1:3">
      <c r="A212" s="13">
        <v>43059</v>
      </c>
      <c r="B212">
        <v>47</v>
      </c>
      <c r="C212">
        <v>531</v>
      </c>
    </row>
    <row r="213" spans="1:3">
      <c r="A213" s="13">
        <v>43066</v>
      </c>
      <c r="B213">
        <v>48</v>
      </c>
      <c r="C213">
        <v>534</v>
      </c>
    </row>
    <row r="214" spans="1:3">
      <c r="A214" s="13">
        <v>43073</v>
      </c>
      <c r="B214">
        <v>49</v>
      </c>
      <c r="C214">
        <v>541</v>
      </c>
    </row>
    <row r="215" spans="1:3">
      <c r="A215" s="13">
        <v>43080</v>
      </c>
      <c r="B215">
        <v>50</v>
      </c>
      <c r="C215">
        <v>546</v>
      </c>
    </row>
    <row r="216" spans="1:3">
      <c r="A216" s="13">
        <v>43087</v>
      </c>
      <c r="B216">
        <v>51</v>
      </c>
      <c r="C216">
        <v>549</v>
      </c>
    </row>
    <row r="217" spans="1:3">
      <c r="A217" s="13">
        <v>43101</v>
      </c>
      <c r="B217">
        <v>52</v>
      </c>
      <c r="C217">
        <v>553</v>
      </c>
    </row>
    <row r="218" spans="1:3">
      <c r="A218" s="13">
        <v>43108</v>
      </c>
      <c r="B218">
        <v>53</v>
      </c>
      <c r="C218">
        <v>566</v>
      </c>
    </row>
    <row r="219" spans="1:3">
      <c r="A219" s="13">
        <v>43115</v>
      </c>
      <c r="B219">
        <v>54</v>
      </c>
      <c r="C219">
        <v>568</v>
      </c>
    </row>
    <row r="220" spans="1:3">
      <c r="A220" s="13">
        <v>43122</v>
      </c>
      <c r="B220">
        <v>55</v>
      </c>
      <c r="C220">
        <v>575</v>
      </c>
    </row>
    <row r="221" spans="1:3">
      <c r="A221" s="13">
        <v>43129</v>
      </c>
      <c r="B221">
        <v>56</v>
      </c>
      <c r="C221">
        <v>574</v>
      </c>
    </row>
    <row r="222" spans="1:3">
      <c r="A222" s="13">
        <v>43136</v>
      </c>
      <c r="B222">
        <v>57</v>
      </c>
      <c r="C222">
        <v>578</v>
      </c>
    </row>
    <row r="223" spans="1:3">
      <c r="A223" s="13">
        <v>43143</v>
      </c>
      <c r="B223">
        <v>58</v>
      </c>
      <c r="C223">
        <v>584</v>
      </c>
    </row>
    <row r="224" spans="1:3">
      <c r="A224" s="13">
        <v>43150</v>
      </c>
      <c r="B224">
        <v>59</v>
      </c>
      <c r="C224">
        <v>587</v>
      </c>
    </row>
    <row r="225" spans="1:3">
      <c r="A225" s="13">
        <v>43157</v>
      </c>
      <c r="B225">
        <v>60</v>
      </c>
      <c r="C225">
        <v>592</v>
      </c>
    </row>
    <row r="226" spans="1:3">
      <c r="A226" s="13">
        <v>43164</v>
      </c>
      <c r="B226">
        <v>61</v>
      </c>
      <c r="C226">
        <v>595</v>
      </c>
    </row>
    <row r="227" spans="1:3">
      <c r="A227" s="13">
        <v>43171</v>
      </c>
      <c r="B227">
        <v>62</v>
      </c>
      <c r="C227">
        <v>601</v>
      </c>
    </row>
    <row r="228" spans="1:3">
      <c r="A228" s="13">
        <v>43178</v>
      </c>
      <c r="B228">
        <v>63</v>
      </c>
      <c r="C228">
        <v>610</v>
      </c>
    </row>
    <row r="229" spans="1:3">
      <c r="A229" s="13">
        <v>43185</v>
      </c>
      <c r="B229">
        <v>64</v>
      </c>
      <c r="C229">
        <v>612</v>
      </c>
    </row>
    <row r="230" spans="1:3">
      <c r="A230" s="13">
        <v>43192</v>
      </c>
      <c r="B230">
        <v>65</v>
      </c>
      <c r="C230">
        <v>620</v>
      </c>
    </row>
    <row r="231" spans="1:3">
      <c r="A231" s="13">
        <v>43199</v>
      </c>
      <c r="B231">
        <v>66</v>
      </c>
      <c r="C231">
        <v>625</v>
      </c>
    </row>
    <row r="232" spans="1:3">
      <c r="A232" s="13">
        <v>43206</v>
      </c>
      <c r="B232">
        <v>67</v>
      </c>
      <c r="C232">
        <v>627</v>
      </c>
    </row>
    <row r="233" spans="1:3">
      <c r="A233" s="13">
        <v>43213</v>
      </c>
      <c r="B233">
        <v>68</v>
      </c>
      <c r="C233">
        <v>632</v>
      </c>
    </row>
    <row r="234" spans="1:3">
      <c r="A234" s="13">
        <v>43220</v>
      </c>
      <c r="B234">
        <v>69</v>
      </c>
      <c r="C234">
        <v>634</v>
      </c>
    </row>
    <row r="235" spans="1:3">
      <c r="A235" s="13">
        <v>43227</v>
      </c>
      <c r="B235">
        <v>70</v>
      </c>
      <c r="C235">
        <v>638</v>
      </c>
    </row>
    <row r="236" spans="1:3">
      <c r="A236" s="13">
        <v>43234</v>
      </c>
      <c r="B236">
        <v>71</v>
      </c>
      <c r="C236">
        <v>644</v>
      </c>
    </row>
    <row r="237" spans="1:3">
      <c r="A237" s="13">
        <v>43241</v>
      </c>
      <c r="B237">
        <v>72</v>
      </c>
      <c r="C237">
        <v>652</v>
      </c>
    </row>
    <row r="238" spans="1:3">
      <c r="A238" s="13">
        <v>43248</v>
      </c>
      <c r="B238">
        <v>73</v>
      </c>
      <c r="C238">
        <v>655</v>
      </c>
    </row>
    <row r="239" spans="1:3">
      <c r="A239" s="13">
        <v>43255</v>
      </c>
      <c r="B239">
        <v>74</v>
      </c>
      <c r="C239">
        <v>660</v>
      </c>
    </row>
    <row r="240" spans="1:3">
      <c r="A240" s="13">
        <v>43262</v>
      </c>
      <c r="B240">
        <v>75</v>
      </c>
      <c r="C240">
        <v>663</v>
      </c>
    </row>
    <row r="241" spans="1:3">
      <c r="A241" s="13">
        <v>43269</v>
      </c>
      <c r="B241">
        <v>76</v>
      </c>
      <c r="C241">
        <v>674</v>
      </c>
    </row>
    <row r="242" spans="1:3">
      <c r="A242" s="13">
        <v>43276</v>
      </c>
      <c r="B242">
        <v>77</v>
      </c>
      <c r="C242">
        <v>677</v>
      </c>
    </row>
    <row r="243" spans="1:3">
      <c r="A243" s="13">
        <v>43283</v>
      </c>
      <c r="B243">
        <v>78</v>
      </c>
      <c r="C243">
        <v>679</v>
      </c>
    </row>
    <row r="244" spans="1:3">
      <c r="A244" s="13">
        <v>43290</v>
      </c>
      <c r="B244">
        <v>79</v>
      </c>
      <c r="C244">
        <v>683</v>
      </c>
    </row>
    <row r="245" spans="1:3">
      <c r="A245" s="13">
        <v>43297</v>
      </c>
      <c r="B245">
        <v>80</v>
      </c>
      <c r="C245">
        <v>689</v>
      </c>
    </row>
    <row r="246" spans="1:3">
      <c r="A246" s="13">
        <v>43304</v>
      </c>
      <c r="B246">
        <v>81</v>
      </c>
      <c r="C246">
        <v>696</v>
      </c>
    </row>
    <row r="247" spans="1:3">
      <c r="A247" s="13">
        <v>43311</v>
      </c>
      <c r="B247">
        <v>82</v>
      </c>
      <c r="C247">
        <v>697</v>
      </c>
    </row>
    <row r="248" spans="1:3">
      <c r="A248" s="13">
        <v>43318</v>
      </c>
      <c r="B248">
        <v>83</v>
      </c>
      <c r="C248">
        <v>700</v>
      </c>
    </row>
    <row r="249" spans="1:3">
      <c r="A249" s="13">
        <v>43325</v>
      </c>
      <c r="B249">
        <v>84</v>
      </c>
      <c r="C249">
        <v>702</v>
      </c>
    </row>
    <row r="250" spans="1:3">
      <c r="A250" s="13">
        <v>43332</v>
      </c>
      <c r="B250">
        <v>85</v>
      </c>
      <c r="C250">
        <v>709</v>
      </c>
    </row>
    <row r="251" spans="1:3">
      <c r="A251" s="13">
        <v>43339</v>
      </c>
      <c r="B251">
        <v>86</v>
      </c>
      <c r="C251">
        <v>712</v>
      </c>
    </row>
    <row r="252" spans="1:3">
      <c r="A252" s="13">
        <v>43346</v>
      </c>
      <c r="B252">
        <v>87</v>
      </c>
      <c r="C252">
        <v>718</v>
      </c>
    </row>
    <row r="253" spans="1:3">
      <c r="A253" s="13">
        <v>43353</v>
      </c>
      <c r="B253">
        <v>88</v>
      </c>
      <c r="C253">
        <v>726</v>
      </c>
    </row>
    <row r="254" spans="1:3">
      <c r="A254" s="13">
        <v>43360</v>
      </c>
      <c r="B254">
        <v>89</v>
      </c>
      <c r="C254">
        <v>734</v>
      </c>
    </row>
    <row r="255" spans="1:3">
      <c r="A255" s="13">
        <v>43367</v>
      </c>
      <c r="B255">
        <v>90</v>
      </c>
      <c r="C255">
        <v>741</v>
      </c>
    </row>
    <row r="256" spans="1:3">
      <c r="A256" s="13">
        <v>43374</v>
      </c>
      <c r="B256">
        <v>91</v>
      </c>
      <c r="C256">
        <v>754</v>
      </c>
    </row>
    <row r="257" spans="1:3">
      <c r="A257" s="13">
        <v>43381</v>
      </c>
      <c r="B257">
        <v>92</v>
      </c>
      <c r="C257">
        <v>755</v>
      </c>
    </row>
    <row r="258" spans="1:3">
      <c r="A258" s="13">
        <v>43388</v>
      </c>
      <c r="B258">
        <v>93</v>
      </c>
      <c r="C258">
        <v>758</v>
      </c>
    </row>
    <row r="259" spans="1:3">
      <c r="A259" s="13">
        <v>43395</v>
      </c>
      <c r="B259">
        <v>94</v>
      </c>
      <c r="C259">
        <v>764</v>
      </c>
    </row>
    <row r="260" spans="1:3">
      <c r="A260" s="13">
        <v>43402</v>
      </c>
      <c r="B260">
        <v>95</v>
      </c>
      <c r="C260">
        <v>771</v>
      </c>
    </row>
    <row r="261" spans="1:3">
      <c r="A261" s="13">
        <v>43409</v>
      </c>
      <c r="B261">
        <v>96</v>
      </c>
      <c r="C261">
        <v>775</v>
      </c>
    </row>
    <row r="262" spans="1:3">
      <c r="A262" s="13">
        <v>43416</v>
      </c>
      <c r="B262">
        <v>97</v>
      </c>
      <c r="C262">
        <v>786</v>
      </c>
    </row>
    <row r="263" spans="1:3">
      <c r="A263" s="13">
        <v>43430</v>
      </c>
      <c r="B263">
        <v>98</v>
      </c>
      <c r="C263">
        <v>791</v>
      </c>
    </row>
    <row r="264" spans="1:3">
      <c r="A264" s="13">
        <v>43437</v>
      </c>
      <c r="B264">
        <v>99</v>
      </c>
      <c r="C264">
        <v>805</v>
      </c>
    </row>
    <row r="265" spans="1:3">
      <c r="A265" s="13">
        <v>43444</v>
      </c>
      <c r="B265">
        <v>100</v>
      </c>
      <c r="C265">
        <v>819</v>
      </c>
    </row>
    <row r="266" spans="1:3">
      <c r="A266" s="13">
        <v>43451</v>
      </c>
      <c r="B266">
        <v>101</v>
      </c>
      <c r="C266">
        <v>830</v>
      </c>
    </row>
    <row r="267" spans="1:3">
      <c r="A267" s="13">
        <v>43472</v>
      </c>
      <c r="B267">
        <v>102</v>
      </c>
      <c r="C267">
        <v>838</v>
      </c>
    </row>
    <row r="268" spans="1:3">
      <c r="A268" s="13">
        <v>43479</v>
      </c>
      <c r="B268">
        <v>103</v>
      </c>
      <c r="C268">
        <v>847</v>
      </c>
    </row>
    <row r="269" spans="1:3">
      <c r="A269" s="13">
        <v>43486</v>
      </c>
      <c r="B269">
        <v>104</v>
      </c>
      <c r="C269">
        <v>849</v>
      </c>
    </row>
    <row r="270" spans="1:3">
      <c r="A270" s="13">
        <v>43493</v>
      </c>
      <c r="B270">
        <v>105</v>
      </c>
      <c r="C270">
        <v>851</v>
      </c>
    </row>
    <row r="271" spans="1:3">
      <c r="A271" s="13">
        <v>43500</v>
      </c>
      <c r="B271">
        <v>106</v>
      </c>
      <c r="C271">
        <v>858</v>
      </c>
    </row>
    <row r="272" spans="1:3">
      <c r="A272" s="13">
        <v>43507</v>
      </c>
      <c r="B272">
        <v>107</v>
      </c>
      <c r="C272">
        <v>863</v>
      </c>
    </row>
    <row r="274" spans="2:7">
      <c r="B274" s="10" t="s">
        <v>60</v>
      </c>
      <c r="C274" s="10"/>
      <c r="D274" s="10"/>
      <c r="E274" s="10"/>
      <c r="F274" s="10"/>
      <c r="G274" s="10"/>
    </row>
    <row r="275" spans="2:7">
      <c r="B275" s="49">
        <f>1/1</f>
        <v>1</v>
      </c>
      <c r="C275" t="s">
        <v>52</v>
      </c>
    </row>
    <row r="276" spans="2:7">
      <c r="B276" s="46">
        <f>4/12</f>
        <v>0.33333333333333331</v>
      </c>
      <c r="C276" t="s">
        <v>53</v>
      </c>
    </row>
    <row r="277" spans="2:7">
      <c r="B277" s="47">
        <v>0</v>
      </c>
      <c r="C277" t="s">
        <v>54</v>
      </c>
    </row>
    <row r="278" spans="2:7">
      <c r="B278" s="46">
        <v>0</v>
      </c>
      <c r="C278" t="s">
        <v>56</v>
      </c>
    </row>
    <row r="279" spans="2:7">
      <c r="B279" s="46">
        <v>0</v>
      </c>
      <c r="C279" t="s">
        <v>184</v>
      </c>
    </row>
    <row r="280" spans="2:7">
      <c r="B280" s="46">
        <v>0</v>
      </c>
      <c r="C280" t="s">
        <v>214</v>
      </c>
    </row>
    <row r="281" spans="2:7">
      <c r="B281" s="46">
        <v>0</v>
      </c>
      <c r="C281" t="s">
        <v>223</v>
      </c>
    </row>
    <row r="283" spans="2:7">
      <c r="B283" s="10" t="s">
        <v>102</v>
      </c>
    </row>
    <row r="284" spans="2:7">
      <c r="B284" s="47">
        <f>1/5</f>
        <v>0.2</v>
      </c>
      <c r="C284" t="s">
        <v>52</v>
      </c>
    </row>
    <row r="285" spans="2:7">
      <c r="B285" s="47">
        <f>4/5</f>
        <v>0.8</v>
      </c>
      <c r="C285" t="s">
        <v>53</v>
      </c>
    </row>
    <row r="286" spans="2:7">
      <c r="B286" s="47">
        <v>0</v>
      </c>
      <c r="C286" t="s">
        <v>54</v>
      </c>
    </row>
    <row r="287" spans="2:7">
      <c r="B287" s="47">
        <v>0</v>
      </c>
      <c r="C287" t="s">
        <v>56</v>
      </c>
    </row>
    <row r="288" spans="2:7">
      <c r="B288" s="46">
        <v>0</v>
      </c>
      <c r="C288" t="s">
        <v>184</v>
      </c>
    </row>
    <row r="289" spans="2:3">
      <c r="B289" s="47">
        <v>0</v>
      </c>
      <c r="C289" t="s">
        <v>214</v>
      </c>
    </row>
    <row r="290" spans="2:3">
      <c r="B290" s="47">
        <v>0</v>
      </c>
      <c r="C290" t="s">
        <v>223</v>
      </c>
    </row>
    <row r="291" spans="2:3">
      <c r="B291" s="46"/>
      <c r="C291" t="s">
        <v>67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8875-12AF-4541-B35E-878409A0FF02}">
  <dimension ref="A1:I293"/>
  <sheetViews>
    <sheetView topLeftCell="B11" workbookViewId="0">
      <selection activeCell="I22" sqref="I22"/>
    </sheetView>
  </sheetViews>
  <sheetFormatPr defaultRowHeight="15"/>
  <cols>
    <col min="1" max="1" width="20.85546875" customWidth="1"/>
    <col min="2" max="2" width="26.85546875" customWidth="1"/>
    <col min="4" max="4" width="28.42578125" customWidth="1"/>
    <col min="6" max="6" width="24" customWidth="1"/>
    <col min="8" max="8" width="37.5703125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9">
      <c r="A2" s="1" t="s">
        <v>5</v>
      </c>
      <c r="B2" s="1">
        <v>817</v>
      </c>
      <c r="C2" s="1">
        <v>5</v>
      </c>
      <c r="D2" s="1">
        <v>69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9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9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9">
      <c r="A5" s="1" t="s">
        <v>8</v>
      </c>
      <c r="B5" s="1">
        <f t="shared" ref="B5:I5" si="0">B2+B3-B4</f>
        <v>802</v>
      </c>
      <c r="C5" s="1">
        <f t="shared" si="0"/>
        <v>5</v>
      </c>
      <c r="D5" s="1">
        <f t="shared" si="0"/>
        <v>68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9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</row>
    <row r="9" spans="1:9">
      <c r="A9" s="1" t="s">
        <v>5</v>
      </c>
      <c r="B9" s="1">
        <v>521</v>
      </c>
      <c r="C9" s="1">
        <v>0</v>
      </c>
      <c r="D9" s="1">
        <v>402</v>
      </c>
      <c r="E9" s="2">
        <v>0</v>
      </c>
      <c r="F9" s="1">
        <v>300</v>
      </c>
      <c r="G9" s="2">
        <v>0</v>
      </c>
      <c r="H9" s="1">
        <v>96</v>
      </c>
      <c r="I9" s="1">
        <v>0</v>
      </c>
    </row>
    <row r="10" spans="1:9">
      <c r="A10" s="1" t="s">
        <v>31</v>
      </c>
      <c r="B10" s="1">
        <v>38</v>
      </c>
      <c r="C10" s="1">
        <v>0</v>
      </c>
      <c r="D10" s="1">
        <v>157</v>
      </c>
      <c r="E10" s="2">
        <v>0</v>
      </c>
      <c r="F10" s="1">
        <v>9</v>
      </c>
      <c r="G10" s="2">
        <v>0</v>
      </c>
      <c r="H10" s="1">
        <v>0</v>
      </c>
      <c r="I10" s="1">
        <v>0</v>
      </c>
    </row>
    <row r="11" spans="1:9">
      <c r="A11" s="1" t="s">
        <v>8</v>
      </c>
      <c r="B11" s="1">
        <f t="shared" ref="B11:I11" si="1">B9+B10</f>
        <v>559</v>
      </c>
      <c r="C11" s="1">
        <f t="shared" si="1"/>
        <v>0</v>
      </c>
      <c r="D11" s="1">
        <f t="shared" si="1"/>
        <v>559</v>
      </c>
      <c r="E11" s="2">
        <f t="shared" si="1"/>
        <v>0</v>
      </c>
      <c r="F11" s="1">
        <f t="shared" si="1"/>
        <v>309</v>
      </c>
      <c r="G11" s="2">
        <f t="shared" si="1"/>
        <v>0</v>
      </c>
      <c r="H11" s="1">
        <f t="shared" si="1"/>
        <v>96</v>
      </c>
      <c r="I11" s="1">
        <f t="shared" si="1"/>
        <v>0</v>
      </c>
    </row>
    <row r="14" spans="1:9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9">
      <c r="A15" s="5" t="s">
        <v>8</v>
      </c>
      <c r="B15" s="5">
        <v>260</v>
      </c>
      <c r="C15" s="5">
        <v>1</v>
      </c>
      <c r="D15" s="5">
        <v>86</v>
      </c>
      <c r="E15" s="3">
        <v>0</v>
      </c>
      <c r="F15" s="1">
        <v>166</v>
      </c>
      <c r="G15" s="2">
        <v>1</v>
      </c>
      <c r="H15" s="16" t="s">
        <v>86</v>
      </c>
      <c r="I15" s="16">
        <v>521</v>
      </c>
    </row>
    <row r="16" spans="1:9">
      <c r="A16" s="1" t="s">
        <v>89</v>
      </c>
      <c r="B16" s="1">
        <v>189</v>
      </c>
      <c r="C16" s="1">
        <v>1</v>
      </c>
      <c r="D16" s="1">
        <v>81</v>
      </c>
      <c r="E16" s="2">
        <v>0</v>
      </c>
      <c r="F16" s="1">
        <v>166</v>
      </c>
      <c r="G16" s="2">
        <v>1</v>
      </c>
      <c r="H16" s="25" t="s">
        <v>87</v>
      </c>
      <c r="I16" s="25">
        <v>402</v>
      </c>
    </row>
    <row r="17" spans="1:9">
      <c r="H17" s="16" t="s">
        <v>108</v>
      </c>
      <c r="I17" s="16">
        <v>300</v>
      </c>
    </row>
    <row r="18" spans="1:9">
      <c r="A18" s="1"/>
      <c r="B18" s="1" t="s">
        <v>73</v>
      </c>
      <c r="C18" s="1" t="s">
        <v>1</v>
      </c>
      <c r="D18" t="s">
        <v>240</v>
      </c>
      <c r="H18" s="25" t="s">
        <v>10</v>
      </c>
      <c r="I18" s="25">
        <v>346</v>
      </c>
    </row>
    <row r="19" spans="1:9" ht="54" customHeight="1">
      <c r="A19" s="1" t="s">
        <v>74</v>
      </c>
      <c r="B19" s="1">
        <v>11</v>
      </c>
      <c r="C19" s="1">
        <v>0</v>
      </c>
      <c r="D19" s="34" t="s">
        <v>241</v>
      </c>
      <c r="H19" s="16" t="s">
        <v>105</v>
      </c>
      <c r="I19" s="16">
        <v>166</v>
      </c>
    </row>
    <row r="20" spans="1:9" ht="52.5" customHeight="1">
      <c r="A20" s="1" t="s">
        <v>75</v>
      </c>
      <c r="B20" s="1">
        <v>4</v>
      </c>
      <c r="C20" s="1">
        <v>0</v>
      </c>
      <c r="D20" s="34" t="s">
        <v>242</v>
      </c>
      <c r="H20" s="25" t="s">
        <v>88</v>
      </c>
      <c r="I20" s="25">
        <v>321</v>
      </c>
    </row>
    <row r="21" spans="1:9" ht="81.75" customHeight="1">
      <c r="A21" s="1" t="s">
        <v>76</v>
      </c>
      <c r="B21" s="1">
        <v>15</v>
      </c>
      <c r="C21" s="1">
        <v>1</v>
      </c>
      <c r="D21" s="34" t="s">
        <v>243</v>
      </c>
      <c r="H21" s="16" t="s">
        <v>93</v>
      </c>
      <c r="I21" s="16">
        <v>11</v>
      </c>
    </row>
    <row r="22" spans="1:9" ht="54.75" customHeight="1">
      <c r="A22" s="1" t="s">
        <v>77</v>
      </c>
      <c r="B22" s="1">
        <v>5</v>
      </c>
      <c r="C22" s="1">
        <v>0</v>
      </c>
      <c r="D22" s="34" t="s">
        <v>173</v>
      </c>
      <c r="H22" s="25" t="s">
        <v>90</v>
      </c>
      <c r="I22" s="25">
        <v>270</v>
      </c>
    </row>
    <row r="23" spans="1:9">
      <c r="H23" s="16" t="s">
        <v>91</v>
      </c>
      <c r="I23" s="16">
        <v>185</v>
      </c>
    </row>
    <row r="24" spans="1:9">
      <c r="A24" s="1"/>
      <c r="B24" s="1" t="s">
        <v>93</v>
      </c>
      <c r="C24" s="1" t="s">
        <v>1</v>
      </c>
      <c r="H24" s="25" t="s">
        <v>92</v>
      </c>
      <c r="I24" s="25">
        <v>1</v>
      </c>
    </row>
    <row r="25" spans="1:9">
      <c r="A25" s="1" t="s">
        <v>8</v>
      </c>
      <c r="B25" s="1">
        <v>11</v>
      </c>
      <c r="C25" s="1">
        <v>0</v>
      </c>
      <c r="H25" s="16" t="s">
        <v>141</v>
      </c>
      <c r="I25" s="16"/>
    </row>
    <row r="26" spans="1:9">
      <c r="H26" s="16" t="s">
        <v>142</v>
      </c>
      <c r="I26" s="16">
        <v>1</v>
      </c>
    </row>
    <row r="27" spans="1:9">
      <c r="A27" s="1"/>
      <c r="B27" s="1" t="s">
        <v>12</v>
      </c>
      <c r="C27" s="1" t="s">
        <v>1</v>
      </c>
      <c r="D27" s="1" t="s">
        <v>25</v>
      </c>
      <c r="E27" s="1" t="s">
        <v>1</v>
      </c>
      <c r="H27" s="16" t="s">
        <v>143</v>
      </c>
      <c r="I27" s="16">
        <v>20</v>
      </c>
    </row>
    <row r="28" spans="1:9">
      <c r="A28" s="1" t="s">
        <v>5</v>
      </c>
      <c r="B28" s="1">
        <v>57</v>
      </c>
      <c r="C28" s="1">
        <v>0</v>
      </c>
      <c r="D28" s="1">
        <v>48</v>
      </c>
      <c r="E28" s="1">
        <v>0</v>
      </c>
      <c r="H28" s="16" t="s">
        <v>144</v>
      </c>
      <c r="I28" s="16">
        <v>0</v>
      </c>
    </row>
    <row r="29" spans="1:9">
      <c r="A29" s="1" t="s">
        <v>7</v>
      </c>
      <c r="B29" s="1">
        <v>22</v>
      </c>
      <c r="C29" s="1">
        <v>0</v>
      </c>
      <c r="D29" s="1">
        <v>7</v>
      </c>
      <c r="E29" s="1">
        <v>0</v>
      </c>
      <c r="H29" s="16" t="s">
        <v>145</v>
      </c>
      <c r="I29" s="16">
        <v>1</v>
      </c>
    </row>
    <row r="30" spans="1:9">
      <c r="A30" s="1" t="s">
        <v>8</v>
      </c>
      <c r="B30" s="1">
        <v>81</v>
      </c>
      <c r="C30" s="1">
        <v>0</v>
      </c>
      <c r="D30" s="1">
        <f>D28+D29</f>
        <v>55</v>
      </c>
      <c r="E30" s="1">
        <v>0</v>
      </c>
    </row>
    <row r="31" spans="1:9">
      <c r="H31" t="s">
        <v>233</v>
      </c>
    </row>
    <row r="32" spans="1:9">
      <c r="H32" s="30" t="s">
        <v>114</v>
      </c>
      <c r="I32" s="33" t="s">
        <v>85</v>
      </c>
    </row>
    <row r="33" spans="1:9">
      <c r="A33" s="1"/>
      <c r="B33" s="1" t="s">
        <v>38</v>
      </c>
      <c r="C33" s="1" t="s">
        <v>1</v>
      </c>
      <c r="D33" s="1" t="s">
        <v>39</v>
      </c>
      <c r="E33" s="1" t="s">
        <v>1</v>
      </c>
      <c r="H33" s="16" t="s">
        <v>234</v>
      </c>
      <c r="I33" s="16">
        <v>49.96</v>
      </c>
    </row>
    <row r="34" spans="1:9">
      <c r="A34" s="1" t="s">
        <v>5</v>
      </c>
      <c r="B34" s="1">
        <v>128</v>
      </c>
      <c r="C34" s="1">
        <v>0</v>
      </c>
      <c r="D34" s="1">
        <v>89</v>
      </c>
      <c r="E34" s="1">
        <v>0</v>
      </c>
      <c r="H34" s="16" t="s">
        <v>116</v>
      </c>
      <c r="I34" s="16">
        <v>13.24</v>
      </c>
    </row>
    <row r="35" spans="1:9">
      <c r="A35" s="1" t="s">
        <v>7</v>
      </c>
      <c r="B35" s="1">
        <v>55</v>
      </c>
      <c r="C35" s="1">
        <v>0</v>
      </c>
      <c r="D35" s="1">
        <v>17</v>
      </c>
      <c r="E35" s="1">
        <v>0</v>
      </c>
      <c r="H35" s="25" t="s">
        <v>235</v>
      </c>
      <c r="I35" s="25"/>
    </row>
    <row r="36" spans="1:9">
      <c r="A36" s="1" t="s">
        <v>8</v>
      </c>
      <c r="B36" s="1">
        <v>183</v>
      </c>
      <c r="C36" s="1">
        <v>0</v>
      </c>
      <c r="D36" s="1">
        <f>D34+D35</f>
        <v>106</v>
      </c>
      <c r="E36" s="1">
        <f>E34+E35</f>
        <v>0</v>
      </c>
      <c r="H36" s="25" t="s">
        <v>118</v>
      </c>
      <c r="I36" s="25">
        <v>423</v>
      </c>
    </row>
    <row r="37" spans="1:9">
      <c r="H37" s="25" t="s">
        <v>119</v>
      </c>
      <c r="I37" s="25">
        <v>117</v>
      </c>
    </row>
    <row r="38" spans="1:9">
      <c r="H38" s="16" t="s">
        <v>236</v>
      </c>
      <c r="I38" s="16"/>
    </row>
    <row r="39" spans="1:9">
      <c r="B39" s="1" t="s">
        <v>14</v>
      </c>
      <c r="C39" s="1"/>
      <c r="D39" s="1"/>
      <c r="H39" s="16" t="s">
        <v>121</v>
      </c>
      <c r="I39" s="16">
        <v>31</v>
      </c>
    </row>
    <row r="40" spans="1:9">
      <c r="B40" s="1"/>
      <c r="C40" s="1" t="s">
        <v>15</v>
      </c>
      <c r="D40" s="1" t="s">
        <v>1</v>
      </c>
      <c r="H40" s="16" t="s">
        <v>122</v>
      </c>
      <c r="I40" s="22">
        <v>5</v>
      </c>
    </row>
    <row r="41" spans="1:9">
      <c r="B41" s="1" t="s">
        <v>37</v>
      </c>
      <c r="C41" s="1">
        <v>204</v>
      </c>
      <c r="D41" s="1">
        <v>0</v>
      </c>
      <c r="H41" s="16" t="s">
        <v>123</v>
      </c>
      <c r="I41" s="16">
        <v>500</v>
      </c>
    </row>
    <row r="42" spans="1:9">
      <c r="B42" s="1" t="s">
        <v>26</v>
      </c>
      <c r="C42" s="1">
        <v>42</v>
      </c>
      <c r="D42" s="1">
        <v>0</v>
      </c>
      <c r="H42" s="16" t="s">
        <v>124</v>
      </c>
      <c r="I42" s="16">
        <v>3</v>
      </c>
    </row>
    <row r="43" spans="1:9">
      <c r="B43" s="1" t="s">
        <v>18</v>
      </c>
      <c r="C43" s="1">
        <v>20</v>
      </c>
      <c r="D43" s="1">
        <v>0</v>
      </c>
      <c r="H43" s="16" t="s">
        <v>125</v>
      </c>
      <c r="I43" s="16">
        <v>7</v>
      </c>
    </row>
    <row r="44" spans="1:9">
      <c r="B44" s="1" t="s">
        <v>19</v>
      </c>
      <c r="C44" s="1">
        <v>0</v>
      </c>
      <c r="D44" s="1">
        <v>0</v>
      </c>
      <c r="H44" s="25" t="s">
        <v>237</v>
      </c>
      <c r="I44" s="25"/>
    </row>
    <row r="45" spans="1:9">
      <c r="B45" s="1" t="s">
        <v>20</v>
      </c>
      <c r="C45" s="1">
        <v>473</v>
      </c>
      <c r="D45" s="1">
        <v>7</v>
      </c>
      <c r="H45" s="25" t="s">
        <v>127</v>
      </c>
      <c r="I45" s="25">
        <v>7</v>
      </c>
    </row>
    <row r="46" spans="1:9">
      <c r="B46" s="1" t="s">
        <v>95</v>
      </c>
      <c r="C46" s="1">
        <v>3</v>
      </c>
      <c r="D46" s="1">
        <v>0</v>
      </c>
      <c r="H46" s="25" t="s">
        <v>221</v>
      </c>
      <c r="I46" s="25">
        <v>525</v>
      </c>
    </row>
    <row r="47" spans="1:9">
      <c r="B47" s="1" t="s">
        <v>22</v>
      </c>
      <c r="C47" s="1">
        <v>1</v>
      </c>
      <c r="D47" s="1">
        <v>0</v>
      </c>
      <c r="H47" s="25" t="s">
        <v>129</v>
      </c>
      <c r="I47" s="25">
        <v>16</v>
      </c>
    </row>
    <row r="48" spans="1:9">
      <c r="B48" s="1" t="s">
        <v>59</v>
      </c>
      <c r="C48" s="1">
        <v>10</v>
      </c>
      <c r="D48" s="1">
        <v>0</v>
      </c>
      <c r="H48" s="16" t="s">
        <v>238</v>
      </c>
      <c r="I48" s="16"/>
    </row>
    <row r="49" spans="1:9">
      <c r="B49" s="1" t="s">
        <v>24</v>
      </c>
      <c r="C49" s="1">
        <v>1</v>
      </c>
      <c r="D49" s="1">
        <v>0</v>
      </c>
      <c r="H49" s="16" t="s">
        <v>131</v>
      </c>
      <c r="I49" s="16">
        <v>514</v>
      </c>
    </row>
    <row r="50" spans="1:9">
      <c r="B50" s="1" t="s">
        <v>69</v>
      </c>
      <c r="C50" s="1">
        <v>9</v>
      </c>
      <c r="D50" s="1">
        <v>0</v>
      </c>
      <c r="H50" s="16" t="s">
        <v>132</v>
      </c>
      <c r="I50" s="16">
        <v>20</v>
      </c>
    </row>
    <row r="51" spans="1:9">
      <c r="B51" s="1" t="s">
        <v>113</v>
      </c>
      <c r="C51" s="1">
        <v>2</v>
      </c>
      <c r="D51" s="1">
        <v>0</v>
      </c>
      <c r="H51" s="25" t="s">
        <v>230</v>
      </c>
      <c r="I51" s="25"/>
    </row>
    <row r="52" spans="1:9">
      <c r="B52" s="1" t="s">
        <v>151</v>
      </c>
      <c r="C52" s="1">
        <v>8</v>
      </c>
      <c r="D52" s="1">
        <v>0</v>
      </c>
      <c r="H52" s="25" t="s">
        <v>134</v>
      </c>
      <c r="I52" s="25">
        <v>11</v>
      </c>
    </row>
    <row r="53" spans="1:9">
      <c r="B53" s="1" t="s">
        <v>8</v>
      </c>
      <c r="C53" s="1">
        <f>SUM(C41:C52)</f>
        <v>773</v>
      </c>
      <c r="D53" s="1">
        <f>D41+D42+D43+D44+D45+D46+D47+D48+D49+D50+D51+D52</f>
        <v>7</v>
      </c>
      <c r="H53" s="25" t="s">
        <v>135</v>
      </c>
      <c r="I53" s="25">
        <v>5</v>
      </c>
    </row>
    <row r="54" spans="1:9">
      <c r="H54" s="25" t="s">
        <v>136</v>
      </c>
      <c r="I54" s="25">
        <v>78</v>
      </c>
    </row>
    <row r="55" spans="1:9">
      <c r="H55" s="25" t="s">
        <v>137</v>
      </c>
      <c r="I55" s="25">
        <v>223</v>
      </c>
    </row>
    <row r="56" spans="1:9">
      <c r="A56" s="9" t="s">
        <v>70</v>
      </c>
      <c r="B56" s="9" t="s">
        <v>32</v>
      </c>
      <c r="C56" s="9" t="s">
        <v>33</v>
      </c>
      <c r="H56" s="25" t="s">
        <v>138</v>
      </c>
      <c r="I56" s="25">
        <v>54</v>
      </c>
    </row>
    <row r="57" spans="1:9">
      <c r="A57" s="13">
        <v>42737</v>
      </c>
      <c r="B57">
        <v>1</v>
      </c>
      <c r="C57">
        <v>1</v>
      </c>
      <c r="H57" s="25" t="s">
        <v>139</v>
      </c>
      <c r="I57" s="25">
        <v>26</v>
      </c>
    </row>
    <row r="58" spans="1:9">
      <c r="A58" s="13">
        <v>42744</v>
      </c>
      <c r="B58">
        <v>2</v>
      </c>
      <c r="C58">
        <v>9</v>
      </c>
      <c r="H58" s="25" t="s">
        <v>140</v>
      </c>
      <c r="I58" s="25">
        <v>8</v>
      </c>
    </row>
    <row r="59" spans="1:9">
      <c r="A59" s="13">
        <v>42751</v>
      </c>
      <c r="B59">
        <v>3</v>
      </c>
      <c r="C59">
        <v>10</v>
      </c>
    </row>
    <row r="60" spans="1:9">
      <c r="A60" s="13">
        <v>42758</v>
      </c>
      <c r="B60">
        <v>4</v>
      </c>
      <c r="C60">
        <v>11</v>
      </c>
    </row>
    <row r="61" spans="1:9">
      <c r="A61" s="13">
        <v>42765</v>
      </c>
      <c r="B61">
        <v>5</v>
      </c>
      <c r="C61">
        <v>12</v>
      </c>
    </row>
    <row r="62" spans="1:9">
      <c r="A62" s="13">
        <v>42772</v>
      </c>
      <c r="B62">
        <v>6</v>
      </c>
      <c r="C62">
        <v>13</v>
      </c>
    </row>
    <row r="63" spans="1:9">
      <c r="A63" s="13">
        <v>42779</v>
      </c>
      <c r="B63">
        <v>7</v>
      </c>
      <c r="C63">
        <v>7</v>
      </c>
    </row>
    <row r="64" spans="1:9">
      <c r="A64" s="13">
        <v>42786</v>
      </c>
      <c r="B64">
        <v>8</v>
      </c>
      <c r="C64">
        <v>7</v>
      </c>
    </row>
    <row r="65" spans="1:4">
      <c r="A65" s="13">
        <v>42793</v>
      </c>
      <c r="B65">
        <v>9</v>
      </c>
      <c r="C65">
        <v>14</v>
      </c>
    </row>
    <row r="66" spans="1:4">
      <c r="A66" s="13">
        <v>42800</v>
      </c>
      <c r="B66">
        <v>10</v>
      </c>
      <c r="C66">
        <v>16</v>
      </c>
    </row>
    <row r="67" spans="1:4">
      <c r="A67" s="13">
        <v>42807</v>
      </c>
      <c r="B67">
        <v>11</v>
      </c>
      <c r="C67">
        <v>14</v>
      </c>
    </row>
    <row r="68" spans="1:4">
      <c r="A68" s="13">
        <v>42814</v>
      </c>
      <c r="B68">
        <v>12</v>
      </c>
      <c r="C68">
        <v>14</v>
      </c>
    </row>
    <row r="69" spans="1:4">
      <c r="A69" s="13">
        <v>42821</v>
      </c>
      <c r="B69">
        <v>13</v>
      </c>
      <c r="C69">
        <v>14</v>
      </c>
    </row>
    <row r="70" spans="1:4">
      <c r="A70" s="13">
        <v>42828</v>
      </c>
      <c r="B70">
        <v>14</v>
      </c>
      <c r="C70">
        <v>9</v>
      </c>
      <c r="D70" t="s">
        <v>47</v>
      </c>
    </row>
    <row r="71" spans="1:4">
      <c r="A71" s="13">
        <v>42835</v>
      </c>
      <c r="B71">
        <v>15</v>
      </c>
      <c r="C71">
        <v>12</v>
      </c>
    </row>
    <row r="72" spans="1:4">
      <c r="A72" s="13">
        <v>42842</v>
      </c>
      <c r="B72">
        <v>16</v>
      </c>
      <c r="C72">
        <v>18</v>
      </c>
    </row>
    <row r="73" spans="1:4">
      <c r="A73" s="13">
        <v>42849</v>
      </c>
      <c r="B73">
        <v>17</v>
      </c>
      <c r="C73">
        <v>4</v>
      </c>
      <c r="D73" t="s">
        <v>48</v>
      </c>
    </row>
    <row r="74" spans="1:4">
      <c r="A74" s="13">
        <v>42856</v>
      </c>
      <c r="B74">
        <v>18</v>
      </c>
      <c r="C74">
        <v>10</v>
      </c>
    </row>
    <row r="75" spans="1:4">
      <c r="A75" s="13">
        <v>42863</v>
      </c>
      <c r="B75">
        <v>19</v>
      </c>
      <c r="C75">
        <v>18</v>
      </c>
    </row>
    <row r="76" spans="1:4">
      <c r="A76" s="13">
        <v>42870</v>
      </c>
      <c r="B76">
        <v>20</v>
      </c>
      <c r="C76">
        <v>15</v>
      </c>
    </row>
    <row r="77" spans="1:4">
      <c r="A77" s="13">
        <v>42877</v>
      </c>
      <c r="B77">
        <v>21</v>
      </c>
      <c r="C77">
        <v>6</v>
      </c>
      <c r="D77" t="s">
        <v>49</v>
      </c>
    </row>
    <row r="78" spans="1:4">
      <c r="A78" s="13">
        <v>42884</v>
      </c>
      <c r="B78">
        <v>22</v>
      </c>
      <c r="C78">
        <v>5</v>
      </c>
      <c r="D78" t="s">
        <v>50</v>
      </c>
    </row>
    <row r="79" spans="1:4">
      <c r="A79" s="13">
        <v>42891</v>
      </c>
      <c r="B79">
        <v>23</v>
      </c>
      <c r="C79">
        <v>15</v>
      </c>
    </row>
    <row r="80" spans="1:4">
      <c r="A80" s="13">
        <v>42898</v>
      </c>
      <c r="B80">
        <v>24</v>
      </c>
      <c r="C80">
        <v>15</v>
      </c>
    </row>
    <row r="81" spans="1:4">
      <c r="A81" s="13">
        <v>42905</v>
      </c>
      <c r="B81">
        <v>25</v>
      </c>
      <c r="C81">
        <v>9</v>
      </c>
    </row>
    <row r="82" spans="1:4">
      <c r="A82" s="13">
        <v>42912</v>
      </c>
      <c r="B82">
        <v>26</v>
      </c>
      <c r="C82">
        <v>13</v>
      </c>
    </row>
    <row r="83" spans="1:4">
      <c r="A83" s="13">
        <v>42919</v>
      </c>
      <c r="B83">
        <v>27</v>
      </c>
      <c r="C83">
        <v>4</v>
      </c>
    </row>
    <row r="84" spans="1:4">
      <c r="A84" s="13">
        <v>42926</v>
      </c>
      <c r="B84">
        <v>28</v>
      </c>
      <c r="C84">
        <v>13</v>
      </c>
    </row>
    <row r="85" spans="1:4">
      <c r="A85" s="13">
        <v>42933</v>
      </c>
      <c r="B85">
        <v>29</v>
      </c>
      <c r="C85">
        <v>6</v>
      </c>
    </row>
    <row r="86" spans="1:4">
      <c r="A86" s="13">
        <v>42940</v>
      </c>
      <c r="B86">
        <v>30</v>
      </c>
      <c r="C86">
        <v>8</v>
      </c>
    </row>
    <row r="87" spans="1:4">
      <c r="A87" s="13">
        <v>42947</v>
      </c>
      <c r="B87">
        <v>31</v>
      </c>
      <c r="C87">
        <v>5</v>
      </c>
    </row>
    <row r="88" spans="1:4">
      <c r="A88" s="13">
        <v>42954</v>
      </c>
      <c r="B88">
        <v>32</v>
      </c>
      <c r="C88">
        <v>13</v>
      </c>
    </row>
    <row r="89" spans="1:4">
      <c r="A89" s="13">
        <v>42961</v>
      </c>
      <c r="B89">
        <v>33</v>
      </c>
      <c r="C89">
        <v>19</v>
      </c>
    </row>
    <row r="90" spans="1:4">
      <c r="A90" s="13">
        <v>42968</v>
      </c>
      <c r="B90">
        <v>34</v>
      </c>
      <c r="C90">
        <v>26</v>
      </c>
    </row>
    <row r="91" spans="1:4">
      <c r="A91" s="13">
        <v>42975</v>
      </c>
      <c r="B91">
        <v>35</v>
      </c>
      <c r="C91">
        <v>10</v>
      </c>
    </row>
    <row r="92" spans="1:4">
      <c r="A92" s="13">
        <v>42982</v>
      </c>
      <c r="B92">
        <v>36</v>
      </c>
      <c r="C92">
        <v>8</v>
      </c>
      <c r="D92" t="s">
        <v>79</v>
      </c>
    </row>
    <row r="93" spans="1:4">
      <c r="A93" s="13">
        <v>42989</v>
      </c>
      <c r="B93">
        <v>37</v>
      </c>
      <c r="C93">
        <v>5</v>
      </c>
      <c r="D93" t="s">
        <v>80</v>
      </c>
    </row>
    <row r="94" spans="1:4">
      <c r="A94" s="13">
        <v>42996</v>
      </c>
      <c r="B94">
        <v>38</v>
      </c>
      <c r="C94">
        <v>23</v>
      </c>
      <c r="D94" t="s">
        <v>83</v>
      </c>
    </row>
    <row r="95" spans="1:4">
      <c r="A95" s="13">
        <v>43003</v>
      </c>
      <c r="B95">
        <v>39</v>
      </c>
      <c r="C95">
        <v>22</v>
      </c>
      <c r="D95" t="s">
        <v>84</v>
      </c>
    </row>
    <row r="96" spans="1:4">
      <c r="A96" s="13">
        <v>43010</v>
      </c>
      <c r="B96">
        <v>40</v>
      </c>
      <c r="C96">
        <v>18</v>
      </c>
    </row>
    <row r="97" spans="1:4">
      <c r="A97" s="13">
        <v>43017</v>
      </c>
      <c r="B97">
        <v>41</v>
      </c>
      <c r="C97">
        <v>7</v>
      </c>
    </row>
    <row r="98" spans="1:4">
      <c r="A98" s="13">
        <v>43024</v>
      </c>
      <c r="B98">
        <v>42</v>
      </c>
      <c r="C98">
        <v>11</v>
      </c>
    </row>
    <row r="99" spans="1:4">
      <c r="A99" s="13">
        <v>43031</v>
      </c>
      <c r="B99">
        <v>43</v>
      </c>
      <c r="C99">
        <v>4</v>
      </c>
    </row>
    <row r="100" spans="1:4">
      <c r="A100" s="13">
        <v>43038</v>
      </c>
      <c r="B100">
        <v>44</v>
      </c>
      <c r="C100">
        <v>5</v>
      </c>
    </row>
    <row r="101" spans="1:4">
      <c r="A101" s="13">
        <v>43045</v>
      </c>
      <c r="B101">
        <v>45</v>
      </c>
      <c r="C101">
        <v>8</v>
      </c>
      <c r="D101" t="s">
        <v>98</v>
      </c>
    </row>
    <row r="102" spans="1:4">
      <c r="A102" s="13">
        <v>43052</v>
      </c>
      <c r="B102">
        <v>46</v>
      </c>
      <c r="C102">
        <v>7</v>
      </c>
    </row>
    <row r="103" spans="1:4">
      <c r="A103" s="13">
        <v>43059</v>
      </c>
      <c r="B103">
        <v>47</v>
      </c>
      <c r="C103">
        <v>10</v>
      </c>
      <c r="D103" t="s">
        <v>99</v>
      </c>
    </row>
    <row r="104" spans="1:4">
      <c r="A104" s="13">
        <v>43066</v>
      </c>
      <c r="B104">
        <v>48</v>
      </c>
      <c r="C104">
        <v>4</v>
      </c>
    </row>
    <row r="105" spans="1:4">
      <c r="A105" s="13">
        <v>43073</v>
      </c>
      <c r="B105">
        <v>49</v>
      </c>
      <c r="C105">
        <v>6</v>
      </c>
    </row>
    <row r="106" spans="1:4">
      <c r="A106" s="13">
        <v>43080</v>
      </c>
      <c r="B106">
        <v>50</v>
      </c>
      <c r="C106">
        <v>5</v>
      </c>
    </row>
    <row r="107" spans="1:4">
      <c r="A107" s="13">
        <v>43087</v>
      </c>
      <c r="B107">
        <v>51</v>
      </c>
      <c r="C107">
        <v>3</v>
      </c>
      <c r="D107" t="s">
        <v>50</v>
      </c>
    </row>
    <row r="108" spans="1:4">
      <c r="A108" s="13">
        <v>43101</v>
      </c>
      <c r="B108">
        <v>52</v>
      </c>
      <c r="C108">
        <v>5</v>
      </c>
      <c r="D108" t="s">
        <v>50</v>
      </c>
    </row>
    <row r="109" spans="1:4">
      <c r="A109" s="13">
        <v>43108</v>
      </c>
      <c r="B109">
        <v>53</v>
      </c>
      <c r="C109">
        <v>13</v>
      </c>
    </row>
    <row r="110" spans="1:4">
      <c r="A110" s="13">
        <v>43115</v>
      </c>
      <c r="B110">
        <v>54</v>
      </c>
      <c r="C110">
        <v>2</v>
      </c>
      <c r="D110" t="s">
        <v>107</v>
      </c>
    </row>
    <row r="111" spans="1:4">
      <c r="A111" s="13">
        <v>43122</v>
      </c>
      <c r="B111">
        <v>55</v>
      </c>
      <c r="C111">
        <v>7</v>
      </c>
    </row>
    <row r="112" spans="1:4">
      <c r="A112" s="13">
        <v>43129</v>
      </c>
      <c r="B112">
        <v>56</v>
      </c>
      <c r="C112">
        <v>8</v>
      </c>
    </row>
    <row r="113" spans="1:4">
      <c r="A113" s="13">
        <v>43136</v>
      </c>
      <c r="B113">
        <v>57</v>
      </c>
      <c r="C113">
        <v>5</v>
      </c>
      <c r="D113" t="s">
        <v>110</v>
      </c>
    </row>
    <row r="114" spans="1:4">
      <c r="A114" s="13">
        <v>43143</v>
      </c>
      <c r="B114">
        <v>58</v>
      </c>
      <c r="C114">
        <v>7</v>
      </c>
    </row>
    <row r="115" spans="1:4">
      <c r="A115" s="13">
        <v>43150</v>
      </c>
      <c r="B115">
        <v>59</v>
      </c>
      <c r="C115">
        <v>3</v>
      </c>
      <c r="D115" t="s">
        <v>112</v>
      </c>
    </row>
    <row r="116" spans="1:4">
      <c r="A116" s="13">
        <v>43157</v>
      </c>
      <c r="B116">
        <v>60</v>
      </c>
      <c r="C116">
        <v>5</v>
      </c>
    </row>
    <row r="117" spans="1:4">
      <c r="A117" s="13">
        <v>43164</v>
      </c>
      <c r="B117">
        <v>61</v>
      </c>
      <c r="C117">
        <v>3</v>
      </c>
      <c r="D117" t="s">
        <v>50</v>
      </c>
    </row>
    <row r="118" spans="1:4">
      <c r="A118" s="13">
        <v>43171</v>
      </c>
      <c r="B118">
        <v>62</v>
      </c>
      <c r="C118">
        <v>6</v>
      </c>
    </row>
    <row r="119" spans="1:4">
      <c r="A119" s="13">
        <v>43178</v>
      </c>
      <c r="B119">
        <v>63</v>
      </c>
      <c r="C119">
        <v>9</v>
      </c>
    </row>
    <row r="120" spans="1:4">
      <c r="A120" s="13">
        <v>43185</v>
      </c>
      <c r="B120">
        <v>64</v>
      </c>
      <c r="C120">
        <v>2</v>
      </c>
    </row>
    <row r="121" spans="1:4">
      <c r="A121" s="13">
        <v>43192</v>
      </c>
      <c r="B121">
        <v>65</v>
      </c>
      <c r="C121">
        <v>8</v>
      </c>
    </row>
    <row r="122" spans="1:4">
      <c r="A122" s="13">
        <v>43199</v>
      </c>
      <c r="B122">
        <v>66</v>
      </c>
      <c r="C122">
        <v>5</v>
      </c>
    </row>
    <row r="123" spans="1:4">
      <c r="A123" s="13">
        <v>43206</v>
      </c>
      <c r="B123">
        <v>67</v>
      </c>
      <c r="C123">
        <v>2</v>
      </c>
      <c r="D123" t="s">
        <v>154</v>
      </c>
    </row>
    <row r="124" spans="1:4">
      <c r="A124" s="13">
        <v>43213</v>
      </c>
      <c r="B124">
        <v>68</v>
      </c>
      <c r="C124">
        <v>5</v>
      </c>
    </row>
    <row r="125" spans="1:4">
      <c r="A125" s="13">
        <v>43220</v>
      </c>
      <c r="B125">
        <v>69</v>
      </c>
      <c r="C125">
        <v>2</v>
      </c>
      <c r="D125" t="s">
        <v>163</v>
      </c>
    </row>
    <row r="126" spans="1:4">
      <c r="A126" s="13">
        <v>43227</v>
      </c>
      <c r="B126">
        <v>70</v>
      </c>
      <c r="C126">
        <v>4</v>
      </c>
    </row>
    <row r="127" spans="1:4">
      <c r="A127" s="13">
        <v>43234</v>
      </c>
      <c r="B127">
        <v>71</v>
      </c>
      <c r="C127">
        <v>6</v>
      </c>
    </row>
    <row r="128" spans="1:4">
      <c r="A128" s="13">
        <v>43241</v>
      </c>
      <c r="B128">
        <v>72</v>
      </c>
      <c r="C128">
        <v>8</v>
      </c>
    </row>
    <row r="129" spans="1:4">
      <c r="A129" s="13">
        <v>43248</v>
      </c>
      <c r="B129">
        <v>73</v>
      </c>
      <c r="C129">
        <v>3</v>
      </c>
      <c r="D129" t="s">
        <v>166</v>
      </c>
    </row>
    <row r="130" spans="1:4">
      <c r="A130" s="13">
        <v>43255</v>
      </c>
      <c r="B130">
        <v>74</v>
      </c>
      <c r="C130">
        <v>5</v>
      </c>
      <c r="D130" t="s">
        <v>168</v>
      </c>
    </row>
    <row r="131" spans="1:4">
      <c r="A131" s="13">
        <v>43262</v>
      </c>
      <c r="B131">
        <v>75</v>
      </c>
      <c r="C131">
        <v>3</v>
      </c>
      <c r="D131" t="s">
        <v>174</v>
      </c>
    </row>
    <row r="132" spans="1:4">
      <c r="A132" s="13">
        <v>43269</v>
      </c>
      <c r="B132">
        <v>76</v>
      </c>
      <c r="C132">
        <v>11</v>
      </c>
    </row>
    <row r="133" spans="1:4">
      <c r="A133" s="13">
        <v>43276</v>
      </c>
      <c r="B133">
        <v>77</v>
      </c>
      <c r="C133">
        <v>3</v>
      </c>
    </row>
    <row r="134" spans="1:4">
      <c r="A134" s="13">
        <v>43283</v>
      </c>
      <c r="B134">
        <v>78</v>
      </c>
      <c r="C134">
        <v>2</v>
      </c>
      <c r="D134" t="s">
        <v>50</v>
      </c>
    </row>
    <row r="135" spans="1:4">
      <c r="A135" s="13">
        <v>43290</v>
      </c>
      <c r="B135">
        <v>79</v>
      </c>
      <c r="C135">
        <v>4</v>
      </c>
    </row>
    <row r="136" spans="1:4">
      <c r="A136" s="13">
        <v>43297</v>
      </c>
      <c r="B136">
        <v>80</v>
      </c>
      <c r="C136">
        <v>6</v>
      </c>
    </row>
    <row r="137" spans="1:4">
      <c r="A137" s="13">
        <v>43304</v>
      </c>
      <c r="B137">
        <v>81</v>
      </c>
      <c r="C137">
        <v>7</v>
      </c>
    </row>
    <row r="138" spans="1:4">
      <c r="A138" s="13">
        <v>43311</v>
      </c>
      <c r="B138">
        <v>82</v>
      </c>
      <c r="C138">
        <v>2</v>
      </c>
    </row>
    <row r="139" spans="1:4">
      <c r="A139" s="13">
        <v>43318</v>
      </c>
      <c r="B139">
        <v>83</v>
      </c>
      <c r="C139">
        <v>4</v>
      </c>
      <c r="D139" t="s">
        <v>190</v>
      </c>
    </row>
    <row r="140" spans="1:4">
      <c r="A140" s="13">
        <v>43325</v>
      </c>
      <c r="B140">
        <v>84</v>
      </c>
      <c r="C140">
        <v>2</v>
      </c>
    </row>
    <row r="141" spans="1:4">
      <c r="A141" s="13">
        <v>43332</v>
      </c>
      <c r="B141">
        <v>85</v>
      </c>
      <c r="C141">
        <v>7</v>
      </c>
    </row>
    <row r="142" spans="1:4">
      <c r="A142" s="13">
        <v>43339</v>
      </c>
      <c r="B142">
        <v>86</v>
      </c>
      <c r="C142">
        <v>3</v>
      </c>
    </row>
    <row r="143" spans="1:4">
      <c r="A143" s="13">
        <v>43346</v>
      </c>
      <c r="B143">
        <v>87</v>
      </c>
      <c r="C143">
        <v>6</v>
      </c>
      <c r="D143" t="s">
        <v>50</v>
      </c>
    </row>
    <row r="144" spans="1:4">
      <c r="A144" s="13">
        <v>43353</v>
      </c>
      <c r="B144">
        <v>88</v>
      </c>
      <c r="C144">
        <v>8</v>
      </c>
    </row>
    <row r="145" spans="1:4">
      <c r="A145" s="13">
        <v>43360</v>
      </c>
      <c r="B145">
        <v>89</v>
      </c>
      <c r="C145">
        <v>8</v>
      </c>
    </row>
    <row r="146" spans="1:4">
      <c r="A146" s="13">
        <v>43367</v>
      </c>
      <c r="B146">
        <v>90</v>
      </c>
      <c r="C146">
        <v>7</v>
      </c>
      <c r="D146" t="s">
        <v>198</v>
      </c>
    </row>
    <row r="147" spans="1:4">
      <c r="A147" s="13">
        <v>43374</v>
      </c>
      <c r="B147">
        <v>91</v>
      </c>
      <c r="C147">
        <v>13</v>
      </c>
    </row>
    <row r="148" spans="1:4">
      <c r="A148" s="13">
        <v>43381</v>
      </c>
      <c r="B148">
        <v>92</v>
      </c>
      <c r="C148">
        <v>1</v>
      </c>
      <c r="D148" t="s">
        <v>206</v>
      </c>
    </row>
    <row r="149" spans="1:4">
      <c r="A149" s="13">
        <v>43388</v>
      </c>
      <c r="B149">
        <v>93</v>
      </c>
      <c r="C149">
        <v>3</v>
      </c>
    </row>
    <row r="150" spans="1:4">
      <c r="A150" s="13">
        <v>43395</v>
      </c>
      <c r="B150">
        <v>94</v>
      </c>
      <c r="C150">
        <v>6</v>
      </c>
    </row>
    <row r="151" spans="1:4">
      <c r="A151" s="13">
        <v>43402</v>
      </c>
      <c r="B151">
        <v>95</v>
      </c>
      <c r="C151">
        <v>7</v>
      </c>
    </row>
    <row r="152" spans="1:4">
      <c r="A152" s="13">
        <v>43409</v>
      </c>
      <c r="B152">
        <v>96</v>
      </c>
      <c r="C152">
        <v>4</v>
      </c>
    </row>
    <row r="153" spans="1:4">
      <c r="A153" s="13">
        <v>43416</v>
      </c>
      <c r="B153">
        <v>97</v>
      </c>
      <c r="C153">
        <v>11</v>
      </c>
    </row>
    <row r="154" spans="1:4">
      <c r="A154" s="13">
        <v>43430</v>
      </c>
      <c r="B154">
        <v>98</v>
      </c>
      <c r="C154">
        <v>5</v>
      </c>
    </row>
    <row r="155" spans="1:4">
      <c r="A155" s="13">
        <v>43437</v>
      </c>
      <c r="B155">
        <v>99</v>
      </c>
      <c r="C155">
        <v>14</v>
      </c>
    </row>
    <row r="156" spans="1:4">
      <c r="A156" s="13">
        <v>43444</v>
      </c>
      <c r="B156">
        <v>100</v>
      </c>
      <c r="C156">
        <v>14</v>
      </c>
    </row>
    <row r="157" spans="1:4">
      <c r="A157" s="13">
        <v>43451</v>
      </c>
      <c r="B157">
        <v>101</v>
      </c>
      <c r="C157">
        <v>11</v>
      </c>
    </row>
    <row r="158" spans="1:4">
      <c r="A158" s="13">
        <v>43472</v>
      </c>
      <c r="B158">
        <v>102</v>
      </c>
      <c r="C158">
        <v>8</v>
      </c>
    </row>
    <row r="159" spans="1:4">
      <c r="A159" s="13">
        <v>43479</v>
      </c>
      <c r="B159">
        <v>103</v>
      </c>
      <c r="C159">
        <v>9</v>
      </c>
    </row>
    <row r="160" spans="1:4">
      <c r="A160" s="13">
        <v>43486</v>
      </c>
      <c r="B160">
        <v>104</v>
      </c>
      <c r="C160">
        <v>2</v>
      </c>
      <c r="D160" t="s">
        <v>50</v>
      </c>
    </row>
    <row r="161" spans="1:3">
      <c r="A161" s="13">
        <v>43493</v>
      </c>
      <c r="B161">
        <v>105</v>
      </c>
      <c r="C161">
        <v>2</v>
      </c>
    </row>
    <row r="162" spans="1:3">
      <c r="A162" s="13">
        <v>43500</v>
      </c>
      <c r="B162">
        <v>106</v>
      </c>
      <c r="C162">
        <v>7</v>
      </c>
    </row>
    <row r="163" spans="1:3">
      <c r="A163" s="13">
        <v>43507</v>
      </c>
      <c r="B163">
        <v>107</v>
      </c>
      <c r="C163">
        <v>5</v>
      </c>
    </row>
    <row r="164" spans="1:3">
      <c r="A164" s="13">
        <v>43514</v>
      </c>
      <c r="B164">
        <v>108</v>
      </c>
      <c r="C164">
        <v>7</v>
      </c>
    </row>
    <row r="165" spans="1:3">
      <c r="A165" s="13"/>
    </row>
    <row r="166" spans="1:3">
      <c r="A166" s="9" t="s">
        <v>70</v>
      </c>
      <c r="B166" s="9" t="s">
        <v>32</v>
      </c>
      <c r="C166" s="9" t="s">
        <v>33</v>
      </c>
    </row>
    <row r="167" spans="1:3">
      <c r="A167" s="13">
        <v>42737</v>
      </c>
      <c r="B167">
        <v>1</v>
      </c>
      <c r="C167">
        <v>1</v>
      </c>
    </row>
    <row r="168" spans="1:3">
      <c r="A168" s="13">
        <v>42744</v>
      </c>
      <c r="B168">
        <v>2</v>
      </c>
      <c r="C168">
        <v>10</v>
      </c>
    </row>
    <row r="169" spans="1:3">
      <c r="A169" s="13">
        <v>42751</v>
      </c>
      <c r="B169">
        <v>3</v>
      </c>
      <c r="C169">
        <v>20</v>
      </c>
    </row>
    <row r="170" spans="1:3">
      <c r="A170" s="13">
        <v>42758</v>
      </c>
      <c r="B170">
        <v>4</v>
      </c>
      <c r="C170">
        <v>31</v>
      </c>
    </row>
    <row r="171" spans="1:3">
      <c r="A171" s="13">
        <v>42765</v>
      </c>
      <c r="B171">
        <v>5</v>
      </c>
      <c r="C171">
        <v>43</v>
      </c>
    </row>
    <row r="172" spans="1:3">
      <c r="A172" s="13">
        <v>42772</v>
      </c>
      <c r="B172">
        <v>6</v>
      </c>
      <c r="C172">
        <v>56</v>
      </c>
    </row>
    <row r="173" spans="1:3">
      <c r="A173" s="13">
        <v>42779</v>
      </c>
      <c r="B173">
        <v>7</v>
      </c>
      <c r="C173">
        <v>63</v>
      </c>
    </row>
    <row r="174" spans="1:3">
      <c r="A174" s="13">
        <v>42786</v>
      </c>
      <c r="B174">
        <v>8</v>
      </c>
      <c r="C174">
        <v>70</v>
      </c>
    </row>
    <row r="175" spans="1:3">
      <c r="A175" s="13">
        <v>42793</v>
      </c>
      <c r="B175">
        <v>9</v>
      </c>
      <c r="C175">
        <v>84</v>
      </c>
    </row>
    <row r="176" spans="1:3">
      <c r="A176" s="13">
        <v>42800</v>
      </c>
      <c r="B176">
        <v>10</v>
      </c>
      <c r="C176">
        <v>100</v>
      </c>
    </row>
    <row r="177" spans="1:3">
      <c r="A177" s="13">
        <v>42807</v>
      </c>
      <c r="B177">
        <v>11</v>
      </c>
      <c r="C177">
        <v>114</v>
      </c>
    </row>
    <row r="178" spans="1:3">
      <c r="A178" s="13">
        <v>42814</v>
      </c>
      <c r="B178">
        <v>12</v>
      </c>
      <c r="C178">
        <v>131</v>
      </c>
    </row>
    <row r="179" spans="1:3">
      <c r="A179" s="13">
        <v>42821</v>
      </c>
      <c r="B179">
        <v>13</v>
      </c>
      <c r="C179">
        <v>145</v>
      </c>
    </row>
    <row r="180" spans="1:3">
      <c r="A180" s="13">
        <v>42828</v>
      </c>
      <c r="B180">
        <v>14</v>
      </c>
      <c r="C180">
        <v>154</v>
      </c>
    </row>
    <row r="181" spans="1:3">
      <c r="A181" s="13">
        <v>42835</v>
      </c>
      <c r="B181">
        <v>15</v>
      </c>
      <c r="C181">
        <v>166</v>
      </c>
    </row>
    <row r="182" spans="1:3">
      <c r="A182" s="13">
        <v>42842</v>
      </c>
      <c r="B182">
        <v>16</v>
      </c>
      <c r="C182">
        <v>185</v>
      </c>
    </row>
    <row r="183" spans="1:3">
      <c r="A183" s="13">
        <v>42849</v>
      </c>
      <c r="B183">
        <v>17</v>
      </c>
      <c r="C183">
        <v>189</v>
      </c>
    </row>
    <row r="184" spans="1:3">
      <c r="A184" s="13">
        <v>42856</v>
      </c>
      <c r="B184">
        <v>18</v>
      </c>
      <c r="C184">
        <v>199</v>
      </c>
    </row>
    <row r="185" spans="1:3">
      <c r="A185" s="13">
        <v>42863</v>
      </c>
      <c r="B185">
        <v>19</v>
      </c>
      <c r="C185">
        <v>217</v>
      </c>
    </row>
    <row r="186" spans="1:3">
      <c r="A186" s="13">
        <v>42870</v>
      </c>
      <c r="B186">
        <v>20</v>
      </c>
      <c r="C186">
        <v>233</v>
      </c>
    </row>
    <row r="187" spans="1:3">
      <c r="A187" s="13">
        <v>42877</v>
      </c>
      <c r="B187">
        <v>21</v>
      </c>
      <c r="C187">
        <v>239</v>
      </c>
    </row>
    <row r="188" spans="1:3">
      <c r="A188" s="13">
        <v>42884</v>
      </c>
      <c r="B188">
        <v>22</v>
      </c>
      <c r="C188">
        <v>244</v>
      </c>
    </row>
    <row r="189" spans="1:3">
      <c r="A189" s="13">
        <v>42891</v>
      </c>
      <c r="B189">
        <v>23</v>
      </c>
      <c r="C189">
        <v>260</v>
      </c>
    </row>
    <row r="190" spans="1:3">
      <c r="A190" s="13">
        <v>42898</v>
      </c>
      <c r="B190">
        <v>24</v>
      </c>
      <c r="C190">
        <v>276</v>
      </c>
    </row>
    <row r="191" spans="1:3">
      <c r="A191" s="13">
        <v>42905</v>
      </c>
      <c r="B191">
        <v>25</v>
      </c>
      <c r="C191">
        <v>286</v>
      </c>
    </row>
    <row r="192" spans="1:3">
      <c r="A192" s="13">
        <v>42912</v>
      </c>
      <c r="B192">
        <v>26</v>
      </c>
      <c r="C192">
        <v>299</v>
      </c>
    </row>
    <row r="193" spans="1:3">
      <c r="A193" s="13">
        <v>42919</v>
      </c>
      <c r="B193">
        <v>27</v>
      </c>
      <c r="C193">
        <v>303</v>
      </c>
    </row>
    <row r="194" spans="1:3">
      <c r="A194" s="13">
        <v>42926</v>
      </c>
      <c r="B194">
        <v>28</v>
      </c>
      <c r="C194">
        <v>316</v>
      </c>
    </row>
    <row r="195" spans="1:3">
      <c r="A195" s="13">
        <v>42933</v>
      </c>
      <c r="B195">
        <v>29</v>
      </c>
      <c r="C195">
        <v>322</v>
      </c>
    </row>
    <row r="196" spans="1:3">
      <c r="A196" s="13">
        <v>42940</v>
      </c>
      <c r="B196">
        <v>30</v>
      </c>
      <c r="C196">
        <v>330</v>
      </c>
    </row>
    <row r="197" spans="1:3">
      <c r="A197" s="13">
        <v>42947</v>
      </c>
      <c r="B197">
        <v>31</v>
      </c>
      <c r="C197">
        <v>335</v>
      </c>
    </row>
    <row r="198" spans="1:3">
      <c r="A198" s="13">
        <v>42954</v>
      </c>
      <c r="B198">
        <v>32</v>
      </c>
      <c r="C198">
        <v>348</v>
      </c>
    </row>
    <row r="199" spans="1:3">
      <c r="A199" s="13">
        <v>42961</v>
      </c>
      <c r="B199">
        <v>33</v>
      </c>
      <c r="C199">
        <v>367</v>
      </c>
    </row>
    <row r="200" spans="1:3">
      <c r="A200" s="13">
        <v>42968</v>
      </c>
      <c r="B200">
        <v>34</v>
      </c>
      <c r="C200">
        <v>392</v>
      </c>
    </row>
    <row r="201" spans="1:3">
      <c r="A201" s="13">
        <v>42975</v>
      </c>
      <c r="B201">
        <v>35</v>
      </c>
      <c r="C201">
        <v>402</v>
      </c>
    </row>
    <row r="202" spans="1:3">
      <c r="A202" s="13">
        <v>42982</v>
      </c>
      <c r="B202">
        <v>36</v>
      </c>
      <c r="C202">
        <v>410</v>
      </c>
    </row>
    <row r="203" spans="1:3">
      <c r="A203" s="13">
        <v>42989</v>
      </c>
      <c r="B203">
        <v>37</v>
      </c>
      <c r="C203">
        <v>415</v>
      </c>
    </row>
    <row r="204" spans="1:3">
      <c r="A204" s="13">
        <v>42996</v>
      </c>
      <c r="B204">
        <v>38</v>
      </c>
      <c r="C204">
        <v>438</v>
      </c>
    </row>
    <row r="205" spans="1:3">
      <c r="A205" s="13">
        <v>43003</v>
      </c>
      <c r="B205">
        <v>39</v>
      </c>
      <c r="C205">
        <v>460</v>
      </c>
    </row>
    <row r="206" spans="1:3">
      <c r="A206" s="13">
        <v>43010</v>
      </c>
      <c r="B206">
        <v>40</v>
      </c>
      <c r="C206">
        <v>478</v>
      </c>
    </row>
    <row r="207" spans="1:3">
      <c r="A207" s="13">
        <v>43017</v>
      </c>
      <c r="B207">
        <v>41</v>
      </c>
      <c r="C207">
        <v>486</v>
      </c>
    </row>
    <row r="208" spans="1:3">
      <c r="A208" s="13">
        <v>43024</v>
      </c>
      <c r="B208">
        <v>42</v>
      </c>
      <c r="C208">
        <v>497</v>
      </c>
    </row>
    <row r="209" spans="1:3">
      <c r="A209" s="13">
        <v>43031</v>
      </c>
      <c r="B209">
        <v>43</v>
      </c>
      <c r="C209">
        <v>501</v>
      </c>
    </row>
    <row r="210" spans="1:3">
      <c r="A210" s="13">
        <v>43038</v>
      </c>
      <c r="B210">
        <v>44</v>
      </c>
      <c r="C210">
        <v>506</v>
      </c>
    </row>
    <row r="211" spans="1:3">
      <c r="A211" s="13">
        <v>43045</v>
      </c>
      <c r="B211">
        <v>45</v>
      </c>
      <c r="C211">
        <v>514</v>
      </c>
    </row>
    <row r="212" spans="1:3">
      <c r="A212" s="13">
        <v>43052</v>
      </c>
      <c r="B212">
        <v>46</v>
      </c>
      <c r="C212">
        <v>521</v>
      </c>
    </row>
    <row r="213" spans="1:3">
      <c r="A213" s="13">
        <v>43059</v>
      </c>
      <c r="B213">
        <v>47</v>
      </c>
      <c r="C213">
        <v>531</v>
      </c>
    </row>
    <row r="214" spans="1:3">
      <c r="A214" s="13">
        <v>43066</v>
      </c>
      <c r="B214">
        <v>48</v>
      </c>
      <c r="C214">
        <v>534</v>
      </c>
    </row>
    <row r="215" spans="1:3">
      <c r="A215" s="13">
        <v>43073</v>
      </c>
      <c r="B215">
        <v>49</v>
      </c>
      <c r="C215">
        <v>541</v>
      </c>
    </row>
    <row r="216" spans="1:3">
      <c r="A216" s="13">
        <v>43080</v>
      </c>
      <c r="B216">
        <v>50</v>
      </c>
      <c r="C216">
        <v>546</v>
      </c>
    </row>
    <row r="217" spans="1:3">
      <c r="A217" s="13">
        <v>43087</v>
      </c>
      <c r="B217">
        <v>51</v>
      </c>
      <c r="C217">
        <v>549</v>
      </c>
    </row>
    <row r="218" spans="1:3">
      <c r="A218" s="13">
        <v>43101</v>
      </c>
      <c r="B218">
        <v>52</v>
      </c>
      <c r="C218">
        <v>553</v>
      </c>
    </row>
    <row r="219" spans="1:3">
      <c r="A219" s="13">
        <v>43108</v>
      </c>
      <c r="B219">
        <v>53</v>
      </c>
      <c r="C219">
        <v>566</v>
      </c>
    </row>
    <row r="220" spans="1:3">
      <c r="A220" s="13">
        <v>43115</v>
      </c>
      <c r="B220">
        <v>54</v>
      </c>
      <c r="C220">
        <v>568</v>
      </c>
    </row>
    <row r="221" spans="1:3">
      <c r="A221" s="13">
        <v>43122</v>
      </c>
      <c r="B221">
        <v>55</v>
      </c>
      <c r="C221">
        <v>575</v>
      </c>
    </row>
    <row r="222" spans="1:3">
      <c r="A222" s="13">
        <v>43129</v>
      </c>
      <c r="B222">
        <v>56</v>
      </c>
      <c r="C222">
        <v>574</v>
      </c>
    </row>
    <row r="223" spans="1:3">
      <c r="A223" s="13">
        <v>43136</v>
      </c>
      <c r="B223">
        <v>57</v>
      </c>
      <c r="C223">
        <v>578</v>
      </c>
    </row>
    <row r="224" spans="1:3">
      <c r="A224" s="13">
        <v>43143</v>
      </c>
      <c r="B224">
        <v>58</v>
      </c>
      <c r="C224">
        <v>584</v>
      </c>
    </row>
    <row r="225" spans="1:3">
      <c r="A225" s="13">
        <v>43150</v>
      </c>
      <c r="B225">
        <v>59</v>
      </c>
      <c r="C225">
        <v>587</v>
      </c>
    </row>
    <row r="226" spans="1:3">
      <c r="A226" s="13">
        <v>43157</v>
      </c>
      <c r="B226">
        <v>60</v>
      </c>
      <c r="C226">
        <v>592</v>
      </c>
    </row>
    <row r="227" spans="1:3">
      <c r="A227" s="13">
        <v>43164</v>
      </c>
      <c r="B227">
        <v>61</v>
      </c>
      <c r="C227">
        <v>595</v>
      </c>
    </row>
    <row r="228" spans="1:3">
      <c r="A228" s="13">
        <v>43171</v>
      </c>
      <c r="B228">
        <v>62</v>
      </c>
      <c r="C228">
        <v>601</v>
      </c>
    </row>
    <row r="229" spans="1:3">
      <c r="A229" s="13">
        <v>43178</v>
      </c>
      <c r="B229">
        <v>63</v>
      </c>
      <c r="C229">
        <v>610</v>
      </c>
    </row>
    <row r="230" spans="1:3">
      <c r="A230" s="13">
        <v>43185</v>
      </c>
      <c r="B230">
        <v>64</v>
      </c>
      <c r="C230">
        <v>612</v>
      </c>
    </row>
    <row r="231" spans="1:3">
      <c r="A231" s="13">
        <v>43192</v>
      </c>
      <c r="B231">
        <v>65</v>
      </c>
      <c r="C231">
        <v>620</v>
      </c>
    </row>
    <row r="232" spans="1:3">
      <c r="A232" s="13">
        <v>43199</v>
      </c>
      <c r="B232">
        <v>66</v>
      </c>
      <c r="C232">
        <v>625</v>
      </c>
    </row>
    <row r="233" spans="1:3">
      <c r="A233" s="13">
        <v>43206</v>
      </c>
      <c r="B233">
        <v>67</v>
      </c>
      <c r="C233">
        <v>627</v>
      </c>
    </row>
    <row r="234" spans="1:3">
      <c r="A234" s="13">
        <v>43213</v>
      </c>
      <c r="B234">
        <v>68</v>
      </c>
      <c r="C234">
        <v>632</v>
      </c>
    </row>
    <row r="235" spans="1:3">
      <c r="A235" s="13">
        <v>43220</v>
      </c>
      <c r="B235">
        <v>69</v>
      </c>
      <c r="C235">
        <v>634</v>
      </c>
    </row>
    <row r="236" spans="1:3">
      <c r="A236" s="13">
        <v>43227</v>
      </c>
      <c r="B236">
        <v>70</v>
      </c>
      <c r="C236">
        <v>638</v>
      </c>
    </row>
    <row r="237" spans="1:3">
      <c r="A237" s="13">
        <v>43234</v>
      </c>
      <c r="B237">
        <v>71</v>
      </c>
      <c r="C237">
        <v>644</v>
      </c>
    </row>
    <row r="238" spans="1:3">
      <c r="A238" s="13">
        <v>43241</v>
      </c>
      <c r="B238">
        <v>72</v>
      </c>
      <c r="C238">
        <v>652</v>
      </c>
    </row>
    <row r="239" spans="1:3">
      <c r="A239" s="13">
        <v>43248</v>
      </c>
      <c r="B239">
        <v>73</v>
      </c>
      <c r="C239">
        <v>655</v>
      </c>
    </row>
    <row r="240" spans="1:3">
      <c r="A240" s="13">
        <v>43255</v>
      </c>
      <c r="B240">
        <v>74</v>
      </c>
      <c r="C240">
        <v>660</v>
      </c>
    </row>
    <row r="241" spans="1:3">
      <c r="A241" s="13">
        <v>43262</v>
      </c>
      <c r="B241">
        <v>75</v>
      </c>
      <c r="C241">
        <v>663</v>
      </c>
    </row>
    <row r="242" spans="1:3">
      <c r="A242" s="13">
        <v>43269</v>
      </c>
      <c r="B242">
        <v>76</v>
      </c>
      <c r="C242">
        <v>674</v>
      </c>
    </row>
    <row r="243" spans="1:3">
      <c r="A243" s="13">
        <v>43276</v>
      </c>
      <c r="B243">
        <v>77</v>
      </c>
      <c r="C243">
        <v>677</v>
      </c>
    </row>
    <row r="244" spans="1:3">
      <c r="A244" s="13">
        <v>43283</v>
      </c>
      <c r="B244">
        <v>78</v>
      </c>
      <c r="C244">
        <v>679</v>
      </c>
    </row>
    <row r="245" spans="1:3">
      <c r="A245" s="13">
        <v>43290</v>
      </c>
      <c r="B245">
        <v>79</v>
      </c>
      <c r="C245">
        <v>683</v>
      </c>
    </row>
    <row r="246" spans="1:3">
      <c r="A246" s="13">
        <v>43297</v>
      </c>
      <c r="B246">
        <v>80</v>
      </c>
      <c r="C246">
        <v>689</v>
      </c>
    </row>
    <row r="247" spans="1:3">
      <c r="A247" s="13">
        <v>43304</v>
      </c>
      <c r="B247">
        <v>81</v>
      </c>
      <c r="C247">
        <v>696</v>
      </c>
    </row>
    <row r="248" spans="1:3">
      <c r="A248" s="13">
        <v>43311</v>
      </c>
      <c r="B248">
        <v>82</v>
      </c>
      <c r="C248">
        <v>697</v>
      </c>
    </row>
    <row r="249" spans="1:3">
      <c r="A249" s="13">
        <v>43318</v>
      </c>
      <c r="B249">
        <v>83</v>
      </c>
      <c r="C249">
        <v>700</v>
      </c>
    </row>
    <row r="250" spans="1:3">
      <c r="A250" s="13">
        <v>43325</v>
      </c>
      <c r="B250">
        <v>84</v>
      </c>
      <c r="C250">
        <v>702</v>
      </c>
    </row>
    <row r="251" spans="1:3">
      <c r="A251" s="13">
        <v>43332</v>
      </c>
      <c r="B251">
        <v>85</v>
      </c>
      <c r="C251">
        <v>709</v>
      </c>
    </row>
    <row r="252" spans="1:3">
      <c r="A252" s="13">
        <v>43339</v>
      </c>
      <c r="B252">
        <v>86</v>
      </c>
      <c r="C252">
        <v>712</v>
      </c>
    </row>
    <row r="253" spans="1:3">
      <c r="A253" s="13">
        <v>43346</v>
      </c>
      <c r="B253">
        <v>87</v>
      </c>
      <c r="C253">
        <v>718</v>
      </c>
    </row>
    <row r="254" spans="1:3">
      <c r="A254" s="13">
        <v>43353</v>
      </c>
      <c r="B254">
        <v>88</v>
      </c>
      <c r="C254">
        <v>726</v>
      </c>
    </row>
    <row r="255" spans="1:3">
      <c r="A255" s="13">
        <v>43360</v>
      </c>
      <c r="B255">
        <v>89</v>
      </c>
      <c r="C255">
        <v>734</v>
      </c>
    </row>
    <row r="256" spans="1:3">
      <c r="A256" s="13">
        <v>43367</v>
      </c>
      <c r="B256">
        <v>90</v>
      </c>
      <c r="C256">
        <v>741</v>
      </c>
    </row>
    <row r="257" spans="1:3">
      <c r="A257" s="13">
        <v>43374</v>
      </c>
      <c r="B257">
        <v>91</v>
      </c>
      <c r="C257">
        <v>754</v>
      </c>
    </row>
    <row r="258" spans="1:3">
      <c r="A258" s="13">
        <v>43381</v>
      </c>
      <c r="B258">
        <v>92</v>
      </c>
      <c r="C258">
        <v>755</v>
      </c>
    </row>
    <row r="259" spans="1:3">
      <c r="A259" s="13">
        <v>43388</v>
      </c>
      <c r="B259">
        <v>93</v>
      </c>
      <c r="C259">
        <v>758</v>
      </c>
    </row>
    <row r="260" spans="1:3">
      <c r="A260" s="13">
        <v>43395</v>
      </c>
      <c r="B260">
        <v>94</v>
      </c>
      <c r="C260">
        <v>764</v>
      </c>
    </row>
    <row r="261" spans="1:3">
      <c r="A261" s="13">
        <v>43402</v>
      </c>
      <c r="B261">
        <v>95</v>
      </c>
      <c r="C261">
        <v>771</v>
      </c>
    </row>
    <row r="262" spans="1:3">
      <c r="A262" s="13">
        <v>43409</v>
      </c>
      <c r="B262">
        <v>96</v>
      </c>
      <c r="C262">
        <v>775</v>
      </c>
    </row>
    <row r="263" spans="1:3">
      <c r="A263" s="13">
        <v>43416</v>
      </c>
      <c r="B263">
        <v>97</v>
      </c>
      <c r="C263">
        <v>786</v>
      </c>
    </row>
    <row r="264" spans="1:3">
      <c r="A264" s="13">
        <v>43430</v>
      </c>
      <c r="B264">
        <v>98</v>
      </c>
      <c r="C264">
        <v>791</v>
      </c>
    </row>
    <row r="265" spans="1:3">
      <c r="A265" s="13">
        <v>43437</v>
      </c>
      <c r="B265">
        <v>99</v>
      </c>
      <c r="C265">
        <v>805</v>
      </c>
    </row>
    <row r="266" spans="1:3">
      <c r="A266" s="13">
        <v>43444</v>
      </c>
      <c r="B266">
        <v>100</v>
      </c>
      <c r="C266">
        <v>819</v>
      </c>
    </row>
    <row r="267" spans="1:3">
      <c r="A267" s="13">
        <v>43451</v>
      </c>
      <c r="B267">
        <v>101</v>
      </c>
      <c r="C267">
        <v>830</v>
      </c>
    </row>
    <row r="268" spans="1:3">
      <c r="A268" s="13">
        <v>43472</v>
      </c>
      <c r="B268">
        <v>102</v>
      </c>
      <c r="C268">
        <v>838</v>
      </c>
    </row>
    <row r="269" spans="1:3">
      <c r="A269" s="13">
        <v>43479</v>
      </c>
      <c r="B269">
        <v>103</v>
      </c>
      <c r="C269">
        <v>847</v>
      </c>
    </row>
    <row r="270" spans="1:3">
      <c r="A270" s="13">
        <v>43486</v>
      </c>
      <c r="B270">
        <v>104</v>
      </c>
      <c r="C270">
        <v>849</v>
      </c>
    </row>
    <row r="271" spans="1:3">
      <c r="A271" s="13">
        <v>43493</v>
      </c>
      <c r="B271">
        <v>105</v>
      </c>
      <c r="C271">
        <v>851</v>
      </c>
    </row>
    <row r="272" spans="1:3">
      <c r="A272" s="13">
        <v>43500</v>
      </c>
      <c r="B272">
        <v>106</v>
      </c>
      <c r="C272">
        <v>858</v>
      </c>
    </row>
    <row r="273" spans="1:7">
      <c r="A273" s="13">
        <v>43507</v>
      </c>
      <c r="B273">
        <v>107</v>
      </c>
      <c r="C273">
        <v>863</v>
      </c>
    </row>
    <row r="274" spans="1:7">
      <c r="A274" s="13">
        <v>43514</v>
      </c>
      <c r="B274">
        <v>108</v>
      </c>
      <c r="C274">
        <v>870</v>
      </c>
    </row>
    <row r="276" spans="1:7">
      <c r="B276" s="10" t="s">
        <v>60</v>
      </c>
      <c r="C276" s="10"/>
      <c r="D276" s="10"/>
      <c r="E276" s="10"/>
      <c r="F276" s="10"/>
      <c r="G276" s="10"/>
    </row>
    <row r="277" spans="1:7">
      <c r="B277" s="49">
        <f>1/1</f>
        <v>1</v>
      </c>
      <c r="C277" t="s">
        <v>52</v>
      </c>
    </row>
    <row r="278" spans="1:7">
      <c r="B278" s="46">
        <f>3/14</f>
        <v>0.21428571428571427</v>
      </c>
      <c r="C278" t="s">
        <v>53</v>
      </c>
    </row>
    <row r="279" spans="1:7">
      <c r="B279" s="47">
        <f>1/15</f>
        <v>6.6666666666666666E-2</v>
      </c>
      <c r="C279" t="s">
        <v>54</v>
      </c>
    </row>
    <row r="280" spans="1:7">
      <c r="B280" s="46">
        <v>0</v>
      </c>
      <c r="C280" t="s">
        <v>56</v>
      </c>
    </row>
    <row r="281" spans="1:7">
      <c r="B281" s="46">
        <v>0</v>
      </c>
      <c r="C281" t="s">
        <v>184</v>
      </c>
    </row>
    <row r="282" spans="1:7">
      <c r="B282" s="46">
        <v>0</v>
      </c>
      <c r="C282" t="s">
        <v>214</v>
      </c>
    </row>
    <row r="283" spans="1:7">
      <c r="B283" s="47" t="s">
        <v>6</v>
      </c>
      <c r="C283" t="s">
        <v>223</v>
      </c>
      <c r="D283" t="s">
        <v>153</v>
      </c>
    </row>
    <row r="285" spans="1:7">
      <c r="B285" s="10" t="s">
        <v>102</v>
      </c>
    </row>
    <row r="286" spans="1:7">
      <c r="B286" s="47">
        <f>1/7</f>
        <v>0.14285714285714285</v>
      </c>
      <c r="C286" t="s">
        <v>52</v>
      </c>
    </row>
    <row r="287" spans="1:7">
      <c r="B287" s="47">
        <f>3/7</f>
        <v>0.42857142857142855</v>
      </c>
      <c r="C287" t="s">
        <v>53</v>
      </c>
    </row>
    <row r="288" spans="1:7">
      <c r="B288" s="47">
        <f>1/7</f>
        <v>0.14285714285714285</v>
      </c>
      <c r="C288" t="s">
        <v>54</v>
      </c>
    </row>
    <row r="289" spans="2:4">
      <c r="B289" s="47">
        <v>0</v>
      </c>
      <c r="C289" t="s">
        <v>56</v>
      </c>
    </row>
    <row r="290" spans="2:4">
      <c r="B290" s="46">
        <v>0</v>
      </c>
      <c r="C290" t="s">
        <v>184</v>
      </c>
    </row>
    <row r="291" spans="2:4">
      <c r="B291" s="47">
        <v>0</v>
      </c>
      <c r="C291" t="s">
        <v>214</v>
      </c>
    </row>
    <row r="292" spans="2:4">
      <c r="B292" s="47" t="s">
        <v>6</v>
      </c>
      <c r="C292" t="s">
        <v>223</v>
      </c>
      <c r="D292" t="s">
        <v>153</v>
      </c>
    </row>
    <row r="293" spans="2:4">
      <c r="B293" s="46">
        <f>1/7</f>
        <v>0.14285714285714285</v>
      </c>
      <c r="C293" t="s">
        <v>67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183B3-0E92-4B5F-A48F-B4C797A9E873}">
  <dimension ref="A1:K296"/>
  <sheetViews>
    <sheetView topLeftCell="A20" workbookViewId="0">
      <selection activeCell="C37" sqref="C37"/>
    </sheetView>
  </sheetViews>
  <sheetFormatPr defaultRowHeight="15"/>
  <cols>
    <col min="1" max="1" width="19" bestFit="1" customWidth="1"/>
    <col min="2" max="2" width="22.140625" customWidth="1"/>
    <col min="4" max="4" width="32.5703125" customWidth="1"/>
    <col min="5" max="5" width="29.85546875" customWidth="1"/>
    <col min="6" max="6" width="26.7109375" customWidth="1"/>
    <col min="8" max="8" width="31.42578125" customWidth="1"/>
    <col min="10" max="10" width="20.85546875" customWidth="1"/>
    <col min="11" max="11" width="11.1406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818</v>
      </c>
      <c r="C2" s="1">
        <v>1</v>
      </c>
      <c r="D2" s="1">
        <v>70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803</v>
      </c>
      <c r="C5" s="1">
        <f t="shared" si="0"/>
        <v>1</v>
      </c>
      <c r="D5" s="1">
        <f t="shared" si="0"/>
        <v>69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539</v>
      </c>
      <c r="C9" s="1">
        <v>18</v>
      </c>
      <c r="D9" s="1">
        <v>407</v>
      </c>
      <c r="E9" s="2">
        <v>5</v>
      </c>
      <c r="F9" s="1">
        <v>300</v>
      </c>
      <c r="G9" s="2">
        <v>0</v>
      </c>
      <c r="H9" s="1">
        <v>96</v>
      </c>
      <c r="I9" s="1">
        <v>0</v>
      </c>
      <c r="J9" s="1">
        <v>205</v>
      </c>
      <c r="K9" s="1">
        <v>205</v>
      </c>
    </row>
    <row r="10" spans="1:11">
      <c r="A10" s="1" t="s">
        <v>31</v>
      </c>
      <c r="B10" s="1">
        <v>38</v>
      </c>
      <c r="C10" s="1">
        <v>0</v>
      </c>
      <c r="D10" s="1">
        <v>159</v>
      </c>
      <c r="E10" s="2">
        <v>2</v>
      </c>
      <c r="F10" s="1">
        <v>9</v>
      </c>
      <c r="G10" s="2">
        <v>0</v>
      </c>
      <c r="H10" s="1">
        <v>0</v>
      </c>
      <c r="I10" s="1">
        <v>0</v>
      </c>
      <c r="J10" s="1">
        <v>13</v>
      </c>
      <c r="K10" s="1">
        <v>13</v>
      </c>
    </row>
    <row r="11" spans="1:11">
      <c r="A11" s="1" t="s">
        <v>8</v>
      </c>
      <c r="B11" s="1">
        <f t="shared" ref="B11:K11" si="1">B9+B10</f>
        <v>577</v>
      </c>
      <c r="C11" s="1">
        <f t="shared" si="1"/>
        <v>18</v>
      </c>
      <c r="D11" s="1">
        <f t="shared" si="1"/>
        <v>566</v>
      </c>
      <c r="E11" s="2">
        <f t="shared" si="1"/>
        <v>7</v>
      </c>
      <c r="F11" s="1">
        <f t="shared" si="1"/>
        <v>309</v>
      </c>
      <c r="G11" s="2">
        <f t="shared" si="1"/>
        <v>0</v>
      </c>
      <c r="H11" s="1">
        <f t="shared" si="1"/>
        <v>96</v>
      </c>
      <c r="I11" s="1">
        <f t="shared" si="1"/>
        <v>0</v>
      </c>
      <c r="J11" s="1">
        <f t="shared" si="1"/>
        <v>218</v>
      </c>
      <c r="K11" s="1">
        <f t="shared" si="1"/>
        <v>218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261</v>
      </c>
      <c r="C15" s="5">
        <v>1</v>
      </c>
      <c r="D15" s="5">
        <v>86</v>
      </c>
      <c r="E15" s="3">
        <v>0</v>
      </c>
      <c r="F15" s="1">
        <v>166</v>
      </c>
      <c r="G15" s="2">
        <v>0</v>
      </c>
      <c r="H15" s="16" t="s">
        <v>86</v>
      </c>
      <c r="I15" s="16">
        <v>539</v>
      </c>
    </row>
    <row r="16" spans="1:11">
      <c r="A16" s="1" t="s">
        <v>89</v>
      </c>
      <c r="B16" s="1">
        <v>189</v>
      </c>
      <c r="C16" s="1">
        <v>0</v>
      </c>
      <c r="D16" s="1">
        <v>81</v>
      </c>
      <c r="E16" s="2">
        <v>0</v>
      </c>
      <c r="F16" s="1">
        <v>166</v>
      </c>
      <c r="G16" s="2">
        <v>0</v>
      </c>
      <c r="H16" s="25" t="s">
        <v>87</v>
      </c>
      <c r="I16" s="25">
        <v>407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205</v>
      </c>
    </row>
    <row r="19" spans="1:9">
      <c r="A19" s="1"/>
      <c r="B19" s="1" t="s">
        <v>73</v>
      </c>
      <c r="C19" s="1" t="s">
        <v>1</v>
      </c>
      <c r="D19" t="s">
        <v>169</v>
      </c>
      <c r="H19" s="25" t="s">
        <v>10</v>
      </c>
      <c r="I19" s="25">
        <v>347</v>
      </c>
    </row>
    <row r="20" spans="1:9" ht="69.75" customHeight="1">
      <c r="A20" s="1" t="s">
        <v>74</v>
      </c>
      <c r="B20" s="1">
        <v>11</v>
      </c>
      <c r="C20" s="1">
        <v>0</v>
      </c>
      <c r="D20" s="34" t="s">
        <v>241</v>
      </c>
      <c r="H20" s="16" t="s">
        <v>105</v>
      </c>
      <c r="I20" s="16">
        <v>166</v>
      </c>
    </row>
    <row r="21" spans="1:9" ht="66.75" customHeight="1">
      <c r="A21" s="1" t="s">
        <v>75</v>
      </c>
      <c r="B21" s="1">
        <v>4</v>
      </c>
      <c r="C21" s="1">
        <v>0</v>
      </c>
      <c r="D21" s="34" t="s">
        <v>242</v>
      </c>
      <c r="H21" s="25" t="s">
        <v>88</v>
      </c>
      <c r="I21" s="25">
        <v>323</v>
      </c>
    </row>
    <row r="22" spans="1:9" ht="83.25" customHeight="1">
      <c r="A22" s="1" t="s">
        <v>76</v>
      </c>
      <c r="B22" s="1">
        <v>16</v>
      </c>
      <c r="C22" s="1">
        <v>1</v>
      </c>
      <c r="D22" s="34" t="s">
        <v>246</v>
      </c>
      <c r="H22" s="16" t="s">
        <v>93</v>
      </c>
      <c r="I22" s="16">
        <v>11</v>
      </c>
    </row>
    <row r="23" spans="1:9" ht="69.75" customHeight="1">
      <c r="A23" s="1" t="s">
        <v>77</v>
      </c>
      <c r="B23" s="1">
        <v>5</v>
      </c>
      <c r="C23" s="1">
        <v>0</v>
      </c>
      <c r="D23" s="34" t="s">
        <v>173</v>
      </c>
      <c r="H23" s="25" t="s">
        <v>90</v>
      </c>
      <c r="I23" s="25">
        <v>268</v>
      </c>
    </row>
    <row r="24" spans="1:9">
      <c r="H24" s="16" t="s">
        <v>91</v>
      </c>
      <c r="I24" s="16">
        <v>185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0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20</v>
      </c>
    </row>
    <row r="29" spans="1:9">
      <c r="A29" s="1" t="s">
        <v>5</v>
      </c>
      <c r="B29" s="1">
        <v>57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22</v>
      </c>
      <c r="C30" s="1">
        <v>0</v>
      </c>
      <c r="D30" s="1">
        <v>7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f>D29+D30</f>
        <v>55</v>
      </c>
      <c r="E31" s="1">
        <v>0</v>
      </c>
    </row>
    <row r="32" spans="1:9">
      <c r="H32" t="s">
        <v>247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248</v>
      </c>
      <c r="I34" s="16">
        <v>50.48</v>
      </c>
    </row>
    <row r="35" spans="1:9">
      <c r="A35" s="1" t="s">
        <v>5</v>
      </c>
      <c r="B35" s="1">
        <v>130</v>
      </c>
      <c r="C35" s="1">
        <v>2</v>
      </c>
      <c r="D35" s="1">
        <v>89</v>
      </c>
      <c r="E35" s="1">
        <v>0</v>
      </c>
      <c r="H35" s="16" t="s">
        <v>116</v>
      </c>
      <c r="I35" s="16">
        <v>12.63</v>
      </c>
    </row>
    <row r="36" spans="1:9">
      <c r="A36" s="1" t="s">
        <v>7</v>
      </c>
      <c r="B36" s="1">
        <v>53</v>
      </c>
      <c r="C36" s="1">
        <v>-2</v>
      </c>
      <c r="D36" s="1">
        <v>17</v>
      </c>
      <c r="E36" s="1">
        <v>0</v>
      </c>
      <c r="H36" s="25" t="s">
        <v>249</v>
      </c>
      <c r="I36" s="25"/>
    </row>
    <row r="37" spans="1:9">
      <c r="A37" s="1" t="s">
        <v>8</v>
      </c>
      <c r="B37" s="1">
        <v>183</v>
      </c>
      <c r="C37" s="1">
        <v>0</v>
      </c>
      <c r="D37" s="1">
        <f>D35+D36</f>
        <v>106</v>
      </c>
      <c r="E37" s="1">
        <f>E35+E36</f>
        <v>0</v>
      </c>
      <c r="H37" s="25" t="s">
        <v>118</v>
      </c>
      <c r="I37" s="25">
        <v>436</v>
      </c>
    </row>
    <row r="38" spans="1:9">
      <c r="H38" s="25" t="s">
        <v>119</v>
      </c>
      <c r="I38" s="25">
        <v>118</v>
      </c>
    </row>
    <row r="39" spans="1:9">
      <c r="H39" s="16" t="s">
        <v>250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204</v>
      </c>
      <c r="D42" s="1">
        <v>0</v>
      </c>
      <c r="H42" s="16" t="s">
        <v>123</v>
      </c>
      <c r="I42" s="16">
        <v>507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20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237</v>
      </c>
      <c r="I45" s="25"/>
    </row>
    <row r="46" spans="1:9">
      <c r="B46" s="1" t="s">
        <v>20</v>
      </c>
      <c r="C46" s="1">
        <v>475</v>
      </c>
      <c r="D46" s="1">
        <v>2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525</v>
      </c>
    </row>
    <row r="48" spans="1:9">
      <c r="B48" s="1" t="s">
        <v>22</v>
      </c>
      <c r="C48" s="1">
        <v>1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251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518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252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775</v>
      </c>
      <c r="D54" s="1">
        <f>D42+D43+D44+D45+D46+D47+D48+D49+D50+D51+D52+D53</f>
        <v>2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57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/>
    </row>
    <row r="168" spans="1:4">
      <c r="A168" s="9" t="s">
        <v>70</v>
      </c>
      <c r="B168" s="9" t="s">
        <v>32</v>
      </c>
      <c r="C168" s="9" t="s">
        <v>33</v>
      </c>
    </row>
    <row r="169" spans="1:4">
      <c r="A169" s="13">
        <v>42737</v>
      </c>
      <c r="B169">
        <v>1</v>
      </c>
      <c r="C169">
        <v>1</v>
      </c>
    </row>
    <row r="170" spans="1:4">
      <c r="A170" s="13">
        <v>42744</v>
      </c>
      <c r="B170">
        <v>2</v>
      </c>
      <c r="C170">
        <v>10</v>
      </c>
    </row>
    <row r="171" spans="1:4">
      <c r="A171" s="13">
        <v>42751</v>
      </c>
      <c r="B171">
        <v>3</v>
      </c>
      <c r="C171">
        <v>20</v>
      </c>
    </row>
    <row r="172" spans="1:4">
      <c r="A172" s="13">
        <v>42758</v>
      </c>
      <c r="B172">
        <v>4</v>
      </c>
      <c r="C172">
        <v>31</v>
      </c>
    </row>
    <row r="173" spans="1:4">
      <c r="A173" s="13">
        <v>42765</v>
      </c>
      <c r="B173">
        <v>5</v>
      </c>
      <c r="C173">
        <v>43</v>
      </c>
    </row>
    <row r="174" spans="1:4">
      <c r="A174" s="13">
        <v>42772</v>
      </c>
      <c r="B174">
        <v>6</v>
      </c>
      <c r="C174">
        <v>56</v>
      </c>
    </row>
    <row r="175" spans="1:4">
      <c r="A175" s="13">
        <v>42779</v>
      </c>
      <c r="B175">
        <v>7</v>
      </c>
      <c r="C175">
        <v>63</v>
      </c>
    </row>
    <row r="176" spans="1:4">
      <c r="A176" s="13">
        <v>42786</v>
      </c>
      <c r="B176">
        <v>8</v>
      </c>
      <c r="C176">
        <v>70</v>
      </c>
    </row>
    <row r="177" spans="1:3">
      <c r="A177" s="13">
        <v>42793</v>
      </c>
      <c r="B177">
        <v>9</v>
      </c>
      <c r="C177">
        <v>84</v>
      </c>
    </row>
    <row r="178" spans="1:3">
      <c r="A178" s="13">
        <v>42800</v>
      </c>
      <c r="B178">
        <v>10</v>
      </c>
      <c r="C178">
        <v>100</v>
      </c>
    </row>
    <row r="179" spans="1:3">
      <c r="A179" s="13">
        <v>42807</v>
      </c>
      <c r="B179">
        <v>11</v>
      </c>
      <c r="C179">
        <v>114</v>
      </c>
    </row>
    <row r="180" spans="1:3">
      <c r="A180" s="13">
        <v>42814</v>
      </c>
      <c r="B180">
        <v>12</v>
      </c>
      <c r="C180">
        <v>131</v>
      </c>
    </row>
    <row r="181" spans="1:3">
      <c r="A181" s="13">
        <v>42821</v>
      </c>
      <c r="B181">
        <v>13</v>
      </c>
      <c r="C181">
        <v>145</v>
      </c>
    </row>
    <row r="182" spans="1:3">
      <c r="A182" s="13">
        <v>42828</v>
      </c>
      <c r="B182">
        <v>14</v>
      </c>
      <c r="C182">
        <v>154</v>
      </c>
    </row>
    <row r="183" spans="1:3">
      <c r="A183" s="13">
        <v>42835</v>
      </c>
      <c r="B183">
        <v>15</v>
      </c>
      <c r="C183">
        <v>166</v>
      </c>
    </row>
    <row r="184" spans="1:3">
      <c r="A184" s="13">
        <v>42842</v>
      </c>
      <c r="B184">
        <v>16</v>
      </c>
      <c r="C184">
        <v>185</v>
      </c>
    </row>
    <row r="185" spans="1:3">
      <c r="A185" s="13">
        <v>42849</v>
      </c>
      <c r="B185">
        <v>17</v>
      </c>
      <c r="C185">
        <v>189</v>
      </c>
    </row>
    <row r="186" spans="1:3">
      <c r="A186" s="13">
        <v>42856</v>
      </c>
      <c r="B186">
        <v>18</v>
      </c>
      <c r="C186">
        <v>199</v>
      </c>
    </row>
    <row r="187" spans="1:3">
      <c r="A187" s="13">
        <v>42863</v>
      </c>
      <c r="B187">
        <v>19</v>
      </c>
      <c r="C187">
        <v>217</v>
      </c>
    </row>
    <row r="188" spans="1:3">
      <c r="A188" s="13">
        <v>42870</v>
      </c>
      <c r="B188">
        <v>20</v>
      </c>
      <c r="C188">
        <v>233</v>
      </c>
    </row>
    <row r="189" spans="1:3">
      <c r="A189" s="13">
        <v>42877</v>
      </c>
      <c r="B189">
        <v>21</v>
      </c>
      <c r="C189">
        <v>239</v>
      </c>
    </row>
    <row r="190" spans="1:3">
      <c r="A190" s="13">
        <v>42884</v>
      </c>
      <c r="B190">
        <v>22</v>
      </c>
      <c r="C190">
        <v>244</v>
      </c>
    </row>
    <row r="191" spans="1:3">
      <c r="A191" s="13">
        <v>42891</v>
      </c>
      <c r="B191">
        <v>23</v>
      </c>
      <c r="C191">
        <v>260</v>
      </c>
    </row>
    <row r="192" spans="1:3">
      <c r="A192" s="13">
        <v>42898</v>
      </c>
      <c r="B192">
        <v>24</v>
      </c>
      <c r="C192">
        <v>276</v>
      </c>
    </row>
    <row r="193" spans="1:3">
      <c r="A193" s="13">
        <v>42905</v>
      </c>
      <c r="B193">
        <v>25</v>
      </c>
      <c r="C193">
        <v>286</v>
      </c>
    </row>
    <row r="194" spans="1:3">
      <c r="A194" s="13">
        <v>42912</v>
      </c>
      <c r="B194">
        <v>26</v>
      </c>
      <c r="C194">
        <v>299</v>
      </c>
    </row>
    <row r="195" spans="1:3">
      <c r="A195" s="13">
        <v>42919</v>
      </c>
      <c r="B195">
        <v>27</v>
      </c>
      <c r="C195">
        <v>303</v>
      </c>
    </row>
    <row r="196" spans="1:3">
      <c r="A196" s="13">
        <v>42926</v>
      </c>
      <c r="B196">
        <v>28</v>
      </c>
      <c r="C196">
        <v>316</v>
      </c>
    </row>
    <row r="197" spans="1:3">
      <c r="A197" s="13">
        <v>42933</v>
      </c>
      <c r="B197">
        <v>29</v>
      </c>
      <c r="C197">
        <v>322</v>
      </c>
    </row>
    <row r="198" spans="1:3">
      <c r="A198" s="13">
        <v>42940</v>
      </c>
      <c r="B198">
        <v>30</v>
      </c>
      <c r="C198">
        <v>330</v>
      </c>
    </row>
    <row r="199" spans="1:3">
      <c r="A199" s="13">
        <v>42947</v>
      </c>
      <c r="B199">
        <v>31</v>
      </c>
      <c r="C199">
        <v>335</v>
      </c>
    </row>
    <row r="200" spans="1:3">
      <c r="A200" s="13">
        <v>42954</v>
      </c>
      <c r="B200">
        <v>32</v>
      </c>
      <c r="C200">
        <v>348</v>
      </c>
    </row>
    <row r="201" spans="1:3">
      <c r="A201" s="13">
        <v>42961</v>
      </c>
      <c r="B201">
        <v>33</v>
      </c>
      <c r="C201">
        <v>367</v>
      </c>
    </row>
    <row r="202" spans="1:3">
      <c r="A202" s="13">
        <v>42968</v>
      </c>
      <c r="B202">
        <v>34</v>
      </c>
      <c r="C202">
        <v>392</v>
      </c>
    </row>
    <row r="203" spans="1:3">
      <c r="A203" s="13">
        <v>42975</v>
      </c>
      <c r="B203">
        <v>35</v>
      </c>
      <c r="C203">
        <v>402</v>
      </c>
    </row>
    <row r="204" spans="1:3">
      <c r="A204" s="13">
        <v>42982</v>
      </c>
      <c r="B204">
        <v>36</v>
      </c>
      <c r="C204">
        <v>410</v>
      </c>
    </row>
    <row r="205" spans="1:3">
      <c r="A205" s="13">
        <v>42989</v>
      </c>
      <c r="B205">
        <v>37</v>
      </c>
      <c r="C205">
        <v>415</v>
      </c>
    </row>
    <row r="206" spans="1:3">
      <c r="A206" s="13">
        <v>42996</v>
      </c>
      <c r="B206">
        <v>38</v>
      </c>
      <c r="C206">
        <v>438</v>
      </c>
    </row>
    <row r="207" spans="1:3">
      <c r="A207" s="13">
        <v>43003</v>
      </c>
      <c r="B207">
        <v>39</v>
      </c>
      <c r="C207">
        <v>460</v>
      </c>
    </row>
    <row r="208" spans="1:3">
      <c r="A208" s="13">
        <v>43010</v>
      </c>
      <c r="B208">
        <v>40</v>
      </c>
      <c r="C208">
        <v>478</v>
      </c>
    </row>
    <row r="209" spans="1:3">
      <c r="A209" s="13">
        <v>43017</v>
      </c>
      <c r="B209">
        <v>41</v>
      </c>
      <c r="C209">
        <v>486</v>
      </c>
    </row>
    <row r="210" spans="1:3">
      <c r="A210" s="13">
        <v>43024</v>
      </c>
      <c r="B210">
        <v>42</v>
      </c>
      <c r="C210">
        <v>497</v>
      </c>
    </row>
    <row r="211" spans="1:3">
      <c r="A211" s="13">
        <v>43031</v>
      </c>
      <c r="B211">
        <v>43</v>
      </c>
      <c r="C211">
        <v>501</v>
      </c>
    </row>
    <row r="212" spans="1:3">
      <c r="A212" s="13">
        <v>43038</v>
      </c>
      <c r="B212">
        <v>44</v>
      </c>
      <c r="C212">
        <v>506</v>
      </c>
    </row>
    <row r="213" spans="1:3">
      <c r="A213" s="13">
        <v>43045</v>
      </c>
      <c r="B213">
        <v>45</v>
      </c>
      <c r="C213">
        <v>514</v>
      </c>
    </row>
    <row r="214" spans="1:3">
      <c r="A214" s="13">
        <v>43052</v>
      </c>
      <c r="B214">
        <v>46</v>
      </c>
      <c r="C214">
        <v>521</v>
      </c>
    </row>
    <row r="215" spans="1:3">
      <c r="A215" s="13">
        <v>43059</v>
      </c>
      <c r="B215">
        <v>47</v>
      </c>
      <c r="C215">
        <v>531</v>
      </c>
    </row>
    <row r="216" spans="1:3">
      <c r="A216" s="13">
        <v>43066</v>
      </c>
      <c r="B216">
        <v>48</v>
      </c>
      <c r="C216">
        <v>534</v>
      </c>
    </row>
    <row r="217" spans="1:3">
      <c r="A217" s="13">
        <v>43073</v>
      </c>
      <c r="B217">
        <v>49</v>
      </c>
      <c r="C217">
        <v>541</v>
      </c>
    </row>
    <row r="218" spans="1:3">
      <c r="A218" s="13">
        <v>43080</v>
      </c>
      <c r="B218">
        <v>50</v>
      </c>
      <c r="C218">
        <v>546</v>
      </c>
    </row>
    <row r="219" spans="1:3">
      <c r="A219" s="13">
        <v>43087</v>
      </c>
      <c r="B219">
        <v>51</v>
      </c>
      <c r="C219">
        <v>549</v>
      </c>
    </row>
    <row r="220" spans="1:3">
      <c r="A220" s="13">
        <v>43101</v>
      </c>
      <c r="B220">
        <v>52</v>
      </c>
      <c r="C220">
        <v>553</v>
      </c>
    </row>
    <row r="221" spans="1:3">
      <c r="A221" s="13">
        <v>43108</v>
      </c>
      <c r="B221">
        <v>53</v>
      </c>
      <c r="C221">
        <v>566</v>
      </c>
    </row>
    <row r="222" spans="1:3">
      <c r="A222" s="13">
        <v>43115</v>
      </c>
      <c r="B222">
        <v>54</v>
      </c>
      <c r="C222">
        <v>568</v>
      </c>
    </row>
    <row r="223" spans="1:3">
      <c r="A223" s="13">
        <v>43122</v>
      </c>
      <c r="B223">
        <v>55</v>
      </c>
      <c r="C223">
        <v>575</v>
      </c>
    </row>
    <row r="224" spans="1:3">
      <c r="A224" s="13">
        <v>43129</v>
      </c>
      <c r="B224">
        <v>56</v>
      </c>
      <c r="C224">
        <v>574</v>
      </c>
    </row>
    <row r="225" spans="1:3">
      <c r="A225" s="13">
        <v>43136</v>
      </c>
      <c r="B225">
        <v>57</v>
      </c>
      <c r="C225">
        <v>578</v>
      </c>
    </row>
    <row r="226" spans="1:3">
      <c r="A226" s="13">
        <v>43143</v>
      </c>
      <c r="B226">
        <v>58</v>
      </c>
      <c r="C226">
        <v>584</v>
      </c>
    </row>
    <row r="227" spans="1:3">
      <c r="A227" s="13">
        <v>43150</v>
      </c>
      <c r="B227">
        <v>59</v>
      </c>
      <c r="C227">
        <v>587</v>
      </c>
    </row>
    <row r="228" spans="1:3">
      <c r="A228" s="13">
        <v>43157</v>
      </c>
      <c r="B228">
        <v>60</v>
      </c>
      <c r="C228">
        <v>592</v>
      </c>
    </row>
    <row r="229" spans="1:3">
      <c r="A229" s="13">
        <v>43164</v>
      </c>
      <c r="B229">
        <v>61</v>
      </c>
      <c r="C229">
        <v>595</v>
      </c>
    </row>
    <row r="230" spans="1:3">
      <c r="A230" s="13">
        <v>43171</v>
      </c>
      <c r="B230">
        <v>62</v>
      </c>
      <c r="C230">
        <v>601</v>
      </c>
    </row>
    <row r="231" spans="1:3">
      <c r="A231" s="13">
        <v>43178</v>
      </c>
      <c r="B231">
        <v>63</v>
      </c>
      <c r="C231">
        <v>610</v>
      </c>
    </row>
    <row r="232" spans="1:3">
      <c r="A232" s="13">
        <v>43185</v>
      </c>
      <c r="B232">
        <v>64</v>
      </c>
      <c r="C232">
        <v>612</v>
      </c>
    </row>
    <row r="233" spans="1:3">
      <c r="A233" s="13">
        <v>43192</v>
      </c>
      <c r="B233">
        <v>65</v>
      </c>
      <c r="C233">
        <v>620</v>
      </c>
    </row>
    <row r="234" spans="1:3">
      <c r="A234" s="13">
        <v>43199</v>
      </c>
      <c r="B234">
        <v>66</v>
      </c>
      <c r="C234">
        <v>625</v>
      </c>
    </row>
    <row r="235" spans="1:3">
      <c r="A235" s="13">
        <v>43206</v>
      </c>
      <c r="B235">
        <v>67</v>
      </c>
      <c r="C235">
        <v>627</v>
      </c>
    </row>
    <row r="236" spans="1:3">
      <c r="A236" s="13">
        <v>43213</v>
      </c>
      <c r="B236">
        <v>68</v>
      </c>
      <c r="C236">
        <v>632</v>
      </c>
    </row>
    <row r="237" spans="1:3">
      <c r="A237" s="13">
        <v>43220</v>
      </c>
      <c r="B237">
        <v>69</v>
      </c>
      <c r="C237">
        <v>634</v>
      </c>
    </row>
    <row r="238" spans="1:3">
      <c r="A238" s="13">
        <v>43227</v>
      </c>
      <c r="B238">
        <v>70</v>
      </c>
      <c r="C238">
        <v>638</v>
      </c>
    </row>
    <row r="239" spans="1:3">
      <c r="A239" s="13">
        <v>43234</v>
      </c>
      <c r="B239">
        <v>71</v>
      </c>
      <c r="C239">
        <v>644</v>
      </c>
    </row>
    <row r="240" spans="1:3">
      <c r="A240" s="13">
        <v>43241</v>
      </c>
      <c r="B240">
        <v>72</v>
      </c>
      <c r="C240">
        <v>652</v>
      </c>
    </row>
    <row r="241" spans="1:3">
      <c r="A241" s="13">
        <v>43248</v>
      </c>
      <c r="B241">
        <v>73</v>
      </c>
      <c r="C241">
        <v>655</v>
      </c>
    </row>
    <row r="242" spans="1:3">
      <c r="A242" s="13">
        <v>43255</v>
      </c>
      <c r="B242">
        <v>74</v>
      </c>
      <c r="C242">
        <v>660</v>
      </c>
    </row>
    <row r="243" spans="1:3">
      <c r="A243" s="13">
        <v>43262</v>
      </c>
      <c r="B243">
        <v>75</v>
      </c>
      <c r="C243">
        <v>663</v>
      </c>
    </row>
    <row r="244" spans="1:3">
      <c r="A244" s="13">
        <v>43269</v>
      </c>
      <c r="B244">
        <v>76</v>
      </c>
      <c r="C244">
        <v>674</v>
      </c>
    </row>
    <row r="245" spans="1:3">
      <c r="A245" s="13">
        <v>43276</v>
      </c>
      <c r="B245">
        <v>77</v>
      </c>
      <c r="C245">
        <v>677</v>
      </c>
    </row>
    <row r="246" spans="1:3">
      <c r="A246" s="13">
        <v>43283</v>
      </c>
      <c r="B246">
        <v>78</v>
      </c>
      <c r="C246">
        <v>679</v>
      </c>
    </row>
    <row r="247" spans="1:3">
      <c r="A247" s="13">
        <v>43290</v>
      </c>
      <c r="B247">
        <v>79</v>
      </c>
      <c r="C247">
        <v>683</v>
      </c>
    </row>
    <row r="248" spans="1:3">
      <c r="A248" s="13">
        <v>43297</v>
      </c>
      <c r="B248">
        <v>80</v>
      </c>
      <c r="C248">
        <v>689</v>
      </c>
    </row>
    <row r="249" spans="1:3">
      <c r="A249" s="13">
        <v>43304</v>
      </c>
      <c r="B249">
        <v>81</v>
      </c>
      <c r="C249">
        <v>696</v>
      </c>
    </row>
    <row r="250" spans="1:3">
      <c r="A250" s="13">
        <v>43311</v>
      </c>
      <c r="B250">
        <v>82</v>
      </c>
      <c r="C250">
        <v>697</v>
      </c>
    </row>
    <row r="251" spans="1:3">
      <c r="A251" s="13">
        <v>43318</v>
      </c>
      <c r="B251">
        <v>83</v>
      </c>
      <c r="C251">
        <v>700</v>
      </c>
    </row>
    <row r="252" spans="1:3">
      <c r="A252" s="13">
        <v>43325</v>
      </c>
      <c r="B252">
        <v>84</v>
      </c>
      <c r="C252">
        <v>702</v>
      </c>
    </row>
    <row r="253" spans="1:3">
      <c r="A253" s="13">
        <v>43332</v>
      </c>
      <c r="B253">
        <v>85</v>
      </c>
      <c r="C253">
        <v>709</v>
      </c>
    </row>
    <row r="254" spans="1:3">
      <c r="A254" s="13">
        <v>43339</v>
      </c>
      <c r="B254">
        <v>86</v>
      </c>
      <c r="C254">
        <v>712</v>
      </c>
    </row>
    <row r="255" spans="1:3">
      <c r="A255" s="13">
        <v>43346</v>
      </c>
      <c r="B255">
        <v>87</v>
      </c>
      <c r="C255">
        <v>718</v>
      </c>
    </row>
    <row r="256" spans="1:3">
      <c r="A256" s="13">
        <v>43353</v>
      </c>
      <c r="B256">
        <v>88</v>
      </c>
      <c r="C256">
        <v>726</v>
      </c>
    </row>
    <row r="257" spans="1:3">
      <c r="A257" s="13">
        <v>43360</v>
      </c>
      <c r="B257">
        <v>89</v>
      </c>
      <c r="C257">
        <v>734</v>
      </c>
    </row>
    <row r="258" spans="1:3">
      <c r="A258" s="13">
        <v>43367</v>
      </c>
      <c r="B258">
        <v>90</v>
      </c>
      <c r="C258">
        <v>741</v>
      </c>
    </row>
    <row r="259" spans="1:3">
      <c r="A259" s="13">
        <v>43374</v>
      </c>
      <c r="B259">
        <v>91</v>
      </c>
      <c r="C259">
        <v>754</v>
      </c>
    </row>
    <row r="260" spans="1:3">
      <c r="A260" s="13">
        <v>43381</v>
      </c>
      <c r="B260">
        <v>92</v>
      </c>
      <c r="C260">
        <v>755</v>
      </c>
    </row>
    <row r="261" spans="1:3">
      <c r="A261" s="13">
        <v>43388</v>
      </c>
      <c r="B261">
        <v>93</v>
      </c>
      <c r="C261">
        <v>758</v>
      </c>
    </row>
    <row r="262" spans="1:3">
      <c r="A262" s="13">
        <v>43395</v>
      </c>
      <c r="B262">
        <v>94</v>
      </c>
      <c r="C262">
        <v>764</v>
      </c>
    </row>
    <row r="263" spans="1:3">
      <c r="A263" s="13">
        <v>43402</v>
      </c>
      <c r="B263">
        <v>95</v>
      </c>
      <c r="C263">
        <v>771</v>
      </c>
    </row>
    <row r="264" spans="1:3">
      <c r="A264" s="13">
        <v>43409</v>
      </c>
      <c r="B264">
        <v>96</v>
      </c>
      <c r="C264">
        <v>775</v>
      </c>
    </row>
    <row r="265" spans="1:3">
      <c r="A265" s="13">
        <v>43416</v>
      </c>
      <c r="B265">
        <v>97</v>
      </c>
      <c r="C265">
        <v>786</v>
      </c>
    </row>
    <row r="266" spans="1:3">
      <c r="A266" s="13">
        <v>43430</v>
      </c>
      <c r="B266">
        <v>98</v>
      </c>
      <c r="C266">
        <v>791</v>
      </c>
    </row>
    <row r="267" spans="1:3">
      <c r="A267" s="13">
        <v>43437</v>
      </c>
      <c r="B267">
        <v>99</v>
      </c>
      <c r="C267">
        <v>805</v>
      </c>
    </row>
    <row r="268" spans="1:3">
      <c r="A268" s="13">
        <v>43444</v>
      </c>
      <c r="B268">
        <v>100</v>
      </c>
      <c r="C268">
        <v>819</v>
      </c>
    </row>
    <row r="269" spans="1:3">
      <c r="A269" s="13">
        <v>43451</v>
      </c>
      <c r="B269">
        <v>101</v>
      </c>
      <c r="C269">
        <v>830</v>
      </c>
    </row>
    <row r="270" spans="1:3">
      <c r="A270" s="13">
        <v>43472</v>
      </c>
      <c r="B270">
        <v>102</v>
      </c>
      <c r="C270">
        <v>838</v>
      </c>
    </row>
    <row r="271" spans="1:3">
      <c r="A271" s="13">
        <v>43479</v>
      </c>
      <c r="B271">
        <v>103</v>
      </c>
      <c r="C271">
        <v>847</v>
      </c>
    </row>
    <row r="272" spans="1:3">
      <c r="A272" s="13">
        <v>43486</v>
      </c>
      <c r="B272">
        <v>104</v>
      </c>
      <c r="C272">
        <v>849</v>
      </c>
    </row>
    <row r="273" spans="1:7">
      <c r="A273" s="13">
        <v>43493</v>
      </c>
      <c r="B273">
        <v>105</v>
      </c>
      <c r="C273">
        <v>851</v>
      </c>
    </row>
    <row r="274" spans="1:7">
      <c r="A274" s="13">
        <v>43500</v>
      </c>
      <c r="B274">
        <v>106</v>
      </c>
      <c r="C274">
        <v>858</v>
      </c>
    </row>
    <row r="275" spans="1:7">
      <c r="A275" s="13">
        <v>43507</v>
      </c>
      <c r="B275">
        <v>107</v>
      </c>
      <c r="C275">
        <v>863</v>
      </c>
    </row>
    <row r="276" spans="1:7">
      <c r="A276" s="13">
        <v>43514</v>
      </c>
      <c r="B276">
        <v>108</v>
      </c>
      <c r="C276">
        <v>870</v>
      </c>
    </row>
    <row r="277" spans="1:7">
      <c r="A277" s="13">
        <v>43521</v>
      </c>
      <c r="B277">
        <v>109</v>
      </c>
      <c r="C277">
        <v>872</v>
      </c>
    </row>
    <row r="279" spans="1:7">
      <c r="B279" s="10" t="s">
        <v>60</v>
      </c>
      <c r="C279" s="10"/>
      <c r="D279" s="10"/>
      <c r="E279" s="10"/>
      <c r="F279" s="10"/>
      <c r="G279" s="10"/>
    </row>
    <row r="280" spans="1:7">
      <c r="B280" s="49" t="s">
        <v>6</v>
      </c>
      <c r="C280" t="s">
        <v>52</v>
      </c>
      <c r="D280" t="s">
        <v>153</v>
      </c>
    </row>
    <row r="281" spans="1:7">
      <c r="B281" s="46">
        <f>1/3</f>
        <v>0.33333333333333331</v>
      </c>
      <c r="C281" t="s">
        <v>53</v>
      </c>
    </row>
    <row r="282" spans="1:7">
      <c r="B282" s="47">
        <v>0</v>
      </c>
      <c r="C282" t="s">
        <v>54</v>
      </c>
    </row>
    <row r="283" spans="1:7">
      <c r="B283" s="46">
        <v>0</v>
      </c>
      <c r="C283" t="s">
        <v>56</v>
      </c>
    </row>
    <row r="284" spans="1:7">
      <c r="B284" s="46">
        <v>0</v>
      </c>
      <c r="C284" t="s">
        <v>184</v>
      </c>
    </row>
    <row r="285" spans="1:7">
      <c r="B285" s="46">
        <v>0</v>
      </c>
      <c r="C285" t="s">
        <v>214</v>
      </c>
    </row>
    <row r="286" spans="1:7">
      <c r="B286" s="47" t="s">
        <v>6</v>
      </c>
      <c r="C286" t="s">
        <v>223</v>
      </c>
      <c r="D286" t="s">
        <v>153</v>
      </c>
    </row>
    <row r="288" spans="1:7">
      <c r="B288" s="10" t="s">
        <v>102</v>
      </c>
    </row>
    <row r="289" spans="2:4">
      <c r="B289" s="47" t="s">
        <v>6</v>
      </c>
      <c r="C289" t="s">
        <v>52</v>
      </c>
      <c r="D289" t="s">
        <v>153</v>
      </c>
    </row>
    <row r="290" spans="2:4">
      <c r="B290" s="47">
        <f>2/2</f>
        <v>1</v>
      </c>
      <c r="C290" t="s">
        <v>53</v>
      </c>
    </row>
    <row r="291" spans="2:4">
      <c r="B291" s="47">
        <v>0</v>
      </c>
      <c r="C291" t="s">
        <v>54</v>
      </c>
    </row>
    <row r="292" spans="2:4">
      <c r="B292" s="47">
        <v>0</v>
      </c>
      <c r="C292" t="s">
        <v>56</v>
      </c>
    </row>
    <row r="293" spans="2:4">
      <c r="B293" s="46">
        <v>0</v>
      </c>
      <c r="C293" t="s">
        <v>184</v>
      </c>
    </row>
    <row r="294" spans="2:4">
      <c r="B294" s="47">
        <v>0</v>
      </c>
      <c r="C294" t="s">
        <v>214</v>
      </c>
    </row>
    <row r="295" spans="2:4">
      <c r="B295" s="47" t="s">
        <v>6</v>
      </c>
      <c r="C295" t="s">
        <v>223</v>
      </c>
      <c r="D295" t="s">
        <v>153</v>
      </c>
    </row>
    <row r="296" spans="2:4">
      <c r="B296" s="47"/>
      <c r="C296" t="s">
        <v>67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5D9ED-7573-4BD7-A8C4-C0F2E684BCFA}">
  <dimension ref="A1:K298"/>
  <sheetViews>
    <sheetView topLeftCell="A16" workbookViewId="0">
      <selection activeCell="B36" sqref="B36"/>
    </sheetView>
  </sheetViews>
  <sheetFormatPr defaultRowHeight="15"/>
  <cols>
    <col min="1" max="1" width="13.42578125" customWidth="1"/>
    <col min="2" max="2" width="29.28515625" customWidth="1"/>
    <col min="4" max="4" width="36.42578125" customWidth="1"/>
    <col min="6" max="6" width="32.7109375" customWidth="1"/>
    <col min="8" max="8" width="30.140625" customWidth="1"/>
    <col min="10" max="10" width="29.85546875" customWidth="1"/>
    <col min="11" max="11" width="11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826</v>
      </c>
      <c r="C2" s="1">
        <v>8</v>
      </c>
      <c r="D2" s="1">
        <v>71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811</v>
      </c>
      <c r="C5" s="1">
        <f t="shared" si="0"/>
        <v>8</v>
      </c>
      <c r="D5" s="1">
        <f t="shared" si="0"/>
        <v>70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540</v>
      </c>
      <c r="C9" s="1">
        <v>1</v>
      </c>
      <c r="D9" s="1">
        <v>410</v>
      </c>
      <c r="E9" s="2">
        <v>3</v>
      </c>
      <c r="F9" s="1">
        <v>300</v>
      </c>
      <c r="G9" s="2">
        <v>0</v>
      </c>
      <c r="H9" s="1">
        <v>98</v>
      </c>
      <c r="I9" s="1">
        <v>2</v>
      </c>
      <c r="J9" s="1">
        <v>209</v>
      </c>
      <c r="K9" s="1">
        <v>4</v>
      </c>
    </row>
    <row r="10" spans="1:11">
      <c r="A10" s="1" t="s">
        <v>31</v>
      </c>
      <c r="B10" s="1">
        <v>38</v>
      </c>
      <c r="C10" s="1">
        <v>0</v>
      </c>
      <c r="D10" s="1">
        <v>159</v>
      </c>
      <c r="E10" s="2">
        <v>0</v>
      </c>
      <c r="F10" s="1">
        <v>9</v>
      </c>
      <c r="G10" s="2">
        <v>0</v>
      </c>
      <c r="H10" s="1">
        <v>0</v>
      </c>
      <c r="I10" s="1">
        <v>0</v>
      </c>
      <c r="J10" s="1">
        <v>12</v>
      </c>
      <c r="K10" s="1">
        <v>-1</v>
      </c>
    </row>
    <row r="11" spans="1:11">
      <c r="A11" s="1" t="s">
        <v>8</v>
      </c>
      <c r="B11" s="1">
        <f t="shared" ref="B11:K11" si="1">B9+B10</f>
        <v>578</v>
      </c>
      <c r="C11" s="1">
        <f t="shared" si="1"/>
        <v>1</v>
      </c>
      <c r="D11" s="1">
        <f t="shared" si="1"/>
        <v>569</v>
      </c>
      <c r="E11" s="2">
        <f t="shared" si="1"/>
        <v>3</v>
      </c>
      <c r="F11" s="1">
        <f t="shared" si="1"/>
        <v>309</v>
      </c>
      <c r="G11" s="2">
        <f t="shared" si="1"/>
        <v>0</v>
      </c>
      <c r="H11" s="1">
        <f t="shared" si="1"/>
        <v>98</v>
      </c>
      <c r="I11" s="1">
        <f t="shared" si="1"/>
        <v>2</v>
      </c>
      <c r="J11" s="1">
        <f t="shared" si="1"/>
        <v>221</v>
      </c>
      <c r="K11" s="1">
        <f t="shared" si="1"/>
        <v>3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263</v>
      </c>
      <c r="C15" s="5">
        <v>2</v>
      </c>
      <c r="D15" s="5">
        <v>86</v>
      </c>
      <c r="E15" s="3">
        <v>0</v>
      </c>
      <c r="F15" s="1">
        <v>166</v>
      </c>
      <c r="G15" s="2">
        <v>0</v>
      </c>
      <c r="H15" s="16" t="s">
        <v>86</v>
      </c>
      <c r="I15" s="16">
        <v>540</v>
      </c>
    </row>
    <row r="16" spans="1:11">
      <c r="A16" s="1" t="s">
        <v>89</v>
      </c>
      <c r="B16" s="1">
        <v>189</v>
      </c>
      <c r="C16" s="1">
        <v>0</v>
      </c>
      <c r="D16" s="1">
        <v>81</v>
      </c>
      <c r="E16" s="2">
        <v>0</v>
      </c>
      <c r="F16" s="1">
        <v>166</v>
      </c>
      <c r="G16" s="2">
        <v>0</v>
      </c>
      <c r="H16" s="25" t="s">
        <v>87</v>
      </c>
      <c r="I16" s="25">
        <v>410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209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349</v>
      </c>
    </row>
    <row r="20" spans="1:9" ht="54.75" customHeight="1">
      <c r="A20" s="1" t="s">
        <v>74</v>
      </c>
      <c r="B20" s="1">
        <v>11</v>
      </c>
      <c r="C20" s="1">
        <v>0</v>
      </c>
      <c r="D20" s="34" t="s">
        <v>241</v>
      </c>
      <c r="H20" s="16" t="s">
        <v>105</v>
      </c>
      <c r="I20" s="16">
        <v>166</v>
      </c>
    </row>
    <row r="21" spans="1:9" ht="62.25" customHeight="1">
      <c r="A21" s="1" t="s">
        <v>75</v>
      </c>
      <c r="B21" s="1">
        <v>4</v>
      </c>
      <c r="C21" s="1">
        <v>0</v>
      </c>
      <c r="D21" s="34" t="s">
        <v>242</v>
      </c>
      <c r="H21" s="25" t="s">
        <v>88</v>
      </c>
      <c r="I21" s="25">
        <v>323</v>
      </c>
    </row>
    <row r="22" spans="1:9" ht="57.75" customHeight="1">
      <c r="A22" s="1" t="s">
        <v>76</v>
      </c>
      <c r="B22" s="1">
        <v>20</v>
      </c>
      <c r="C22" s="1">
        <v>4</v>
      </c>
      <c r="D22" s="34" t="s">
        <v>253</v>
      </c>
      <c r="H22" s="16" t="s">
        <v>93</v>
      </c>
      <c r="I22" s="16">
        <v>11</v>
      </c>
    </row>
    <row r="23" spans="1:9" ht="63" customHeight="1">
      <c r="A23" s="1" t="s">
        <v>77</v>
      </c>
      <c r="B23" s="1">
        <v>5</v>
      </c>
      <c r="C23" s="1">
        <v>0</v>
      </c>
      <c r="D23" s="34" t="s">
        <v>173</v>
      </c>
      <c r="H23" s="25" t="s">
        <v>90</v>
      </c>
      <c r="I23" s="25">
        <v>268</v>
      </c>
    </row>
    <row r="24" spans="1:9">
      <c r="H24" s="16" t="s">
        <v>91</v>
      </c>
      <c r="I24" s="16">
        <v>185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0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20</v>
      </c>
    </row>
    <row r="29" spans="1:9">
      <c r="A29" s="1" t="s">
        <v>5</v>
      </c>
      <c r="B29" s="1">
        <v>57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22</v>
      </c>
      <c r="C30" s="1">
        <v>0</v>
      </c>
      <c r="D30" s="1">
        <v>7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f>D29+D30</f>
        <v>55</v>
      </c>
      <c r="E31" s="1">
        <v>0</v>
      </c>
    </row>
    <row r="32" spans="1:9">
      <c r="H32" t="s">
        <v>247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248</v>
      </c>
      <c r="I34" s="16">
        <v>50.48</v>
      </c>
    </row>
    <row r="35" spans="1:9">
      <c r="A35" s="1" t="s">
        <v>5</v>
      </c>
      <c r="B35" s="1">
        <v>130</v>
      </c>
      <c r="C35" s="1">
        <v>0</v>
      </c>
      <c r="D35" s="1">
        <v>89</v>
      </c>
      <c r="E35" s="1">
        <v>0</v>
      </c>
      <c r="H35" s="16" t="s">
        <v>116</v>
      </c>
      <c r="I35" s="16">
        <v>12.63</v>
      </c>
    </row>
    <row r="36" spans="1:9">
      <c r="A36" s="1" t="s">
        <v>7</v>
      </c>
      <c r="B36" s="1">
        <v>53</v>
      </c>
      <c r="C36" s="1">
        <v>0</v>
      </c>
      <c r="D36" s="1">
        <v>17</v>
      </c>
      <c r="E36" s="1">
        <v>0</v>
      </c>
      <c r="H36" s="25" t="s">
        <v>249</v>
      </c>
      <c r="I36" s="25"/>
    </row>
    <row r="37" spans="1:9">
      <c r="A37" s="1" t="s">
        <v>8</v>
      </c>
      <c r="B37" s="1">
        <v>183</v>
      </c>
      <c r="C37" s="1">
        <v>0</v>
      </c>
      <c r="D37" s="1">
        <f>D35+D36</f>
        <v>106</v>
      </c>
      <c r="E37" s="1">
        <f>E35+E36</f>
        <v>0</v>
      </c>
      <c r="H37" s="25" t="s">
        <v>118</v>
      </c>
      <c r="I37" s="25">
        <v>436</v>
      </c>
    </row>
    <row r="38" spans="1:9">
      <c r="H38" s="25" t="s">
        <v>119</v>
      </c>
      <c r="I38" s="25">
        <v>118</v>
      </c>
    </row>
    <row r="39" spans="1:9">
      <c r="H39" s="16" t="s">
        <v>250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204</v>
      </c>
      <c r="D42" s="1">
        <v>0</v>
      </c>
      <c r="H42" s="16" t="s">
        <v>123</v>
      </c>
      <c r="I42" s="16">
        <v>507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20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237</v>
      </c>
      <c r="I45" s="25"/>
    </row>
    <row r="46" spans="1:9">
      <c r="B46" s="1" t="s">
        <v>20</v>
      </c>
      <c r="C46" s="1">
        <v>484</v>
      </c>
      <c r="D46" s="1">
        <v>9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525</v>
      </c>
    </row>
    <row r="48" spans="1:9">
      <c r="B48" s="1" t="s">
        <v>22</v>
      </c>
      <c r="C48" s="1">
        <v>1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251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518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252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784</v>
      </c>
      <c r="D54" s="1">
        <f>D42+D43+D44+D45+D46+D47+D48+D49+D50+D51+D52+D53</f>
        <v>9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57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/>
    </row>
    <row r="169" spans="1:4">
      <c r="A169" s="9" t="s">
        <v>70</v>
      </c>
      <c r="B169" s="9" t="s">
        <v>32</v>
      </c>
      <c r="C169" s="9" t="s">
        <v>33</v>
      </c>
    </row>
    <row r="170" spans="1:4">
      <c r="A170" s="13">
        <v>42737</v>
      </c>
      <c r="B170">
        <v>1</v>
      </c>
      <c r="C170">
        <v>1</v>
      </c>
    </row>
    <row r="171" spans="1:4">
      <c r="A171" s="13">
        <v>42744</v>
      </c>
      <c r="B171">
        <v>2</v>
      </c>
      <c r="C171">
        <v>10</v>
      </c>
    </row>
    <row r="172" spans="1:4">
      <c r="A172" s="13">
        <v>42751</v>
      </c>
      <c r="B172">
        <v>3</v>
      </c>
      <c r="C172">
        <v>20</v>
      </c>
    </row>
    <row r="173" spans="1:4">
      <c r="A173" s="13">
        <v>42758</v>
      </c>
      <c r="B173">
        <v>4</v>
      </c>
      <c r="C173">
        <v>31</v>
      </c>
    </row>
    <row r="174" spans="1:4">
      <c r="A174" s="13">
        <v>42765</v>
      </c>
      <c r="B174">
        <v>5</v>
      </c>
      <c r="C174">
        <v>43</v>
      </c>
    </row>
    <row r="175" spans="1:4">
      <c r="A175" s="13">
        <v>42772</v>
      </c>
      <c r="B175">
        <v>6</v>
      </c>
      <c r="C175">
        <v>56</v>
      </c>
    </row>
    <row r="176" spans="1:4">
      <c r="A176" s="13">
        <v>42779</v>
      </c>
      <c r="B176">
        <v>7</v>
      </c>
      <c r="C176">
        <v>63</v>
      </c>
    </row>
    <row r="177" spans="1:3">
      <c r="A177" s="13">
        <v>42786</v>
      </c>
      <c r="B177">
        <v>8</v>
      </c>
      <c r="C177">
        <v>70</v>
      </c>
    </row>
    <row r="178" spans="1:3">
      <c r="A178" s="13">
        <v>42793</v>
      </c>
      <c r="B178">
        <v>9</v>
      </c>
      <c r="C178">
        <v>84</v>
      </c>
    </row>
    <row r="179" spans="1:3">
      <c r="A179" s="13">
        <v>42800</v>
      </c>
      <c r="B179">
        <v>10</v>
      </c>
      <c r="C179">
        <v>100</v>
      </c>
    </row>
    <row r="180" spans="1:3">
      <c r="A180" s="13">
        <v>42807</v>
      </c>
      <c r="B180">
        <v>11</v>
      </c>
      <c r="C180">
        <v>114</v>
      </c>
    </row>
    <row r="181" spans="1:3">
      <c r="A181" s="13">
        <v>42814</v>
      </c>
      <c r="B181">
        <v>12</v>
      </c>
      <c r="C181">
        <v>131</v>
      </c>
    </row>
    <row r="182" spans="1:3">
      <c r="A182" s="13">
        <v>42821</v>
      </c>
      <c r="B182">
        <v>13</v>
      </c>
      <c r="C182">
        <v>145</v>
      </c>
    </row>
    <row r="183" spans="1:3">
      <c r="A183" s="13">
        <v>42828</v>
      </c>
      <c r="B183">
        <v>14</v>
      </c>
      <c r="C183">
        <v>154</v>
      </c>
    </row>
    <row r="184" spans="1:3">
      <c r="A184" s="13">
        <v>42835</v>
      </c>
      <c r="B184">
        <v>15</v>
      </c>
      <c r="C184">
        <v>166</v>
      </c>
    </row>
    <row r="185" spans="1:3">
      <c r="A185" s="13">
        <v>42842</v>
      </c>
      <c r="B185">
        <v>16</v>
      </c>
      <c r="C185">
        <v>185</v>
      </c>
    </row>
    <row r="186" spans="1:3">
      <c r="A186" s="13">
        <v>42849</v>
      </c>
      <c r="B186">
        <v>17</v>
      </c>
      <c r="C186">
        <v>189</v>
      </c>
    </row>
    <row r="187" spans="1:3">
      <c r="A187" s="13">
        <v>42856</v>
      </c>
      <c r="B187">
        <v>18</v>
      </c>
      <c r="C187">
        <v>199</v>
      </c>
    </row>
    <row r="188" spans="1:3">
      <c r="A188" s="13">
        <v>42863</v>
      </c>
      <c r="B188">
        <v>19</v>
      </c>
      <c r="C188">
        <v>217</v>
      </c>
    </row>
    <row r="189" spans="1:3">
      <c r="A189" s="13">
        <v>42870</v>
      </c>
      <c r="B189">
        <v>20</v>
      </c>
      <c r="C189">
        <v>233</v>
      </c>
    </row>
    <row r="190" spans="1:3">
      <c r="A190" s="13">
        <v>42877</v>
      </c>
      <c r="B190">
        <v>21</v>
      </c>
      <c r="C190">
        <v>239</v>
      </c>
    </row>
    <row r="191" spans="1:3">
      <c r="A191" s="13">
        <v>42884</v>
      </c>
      <c r="B191">
        <v>22</v>
      </c>
      <c r="C191">
        <v>244</v>
      </c>
    </row>
    <row r="192" spans="1:3">
      <c r="A192" s="13">
        <v>42891</v>
      </c>
      <c r="B192">
        <v>23</v>
      </c>
      <c r="C192">
        <v>260</v>
      </c>
    </row>
    <row r="193" spans="1:3">
      <c r="A193" s="13">
        <v>42898</v>
      </c>
      <c r="B193">
        <v>24</v>
      </c>
      <c r="C193">
        <v>276</v>
      </c>
    </row>
    <row r="194" spans="1:3">
      <c r="A194" s="13">
        <v>42905</v>
      </c>
      <c r="B194">
        <v>25</v>
      </c>
      <c r="C194">
        <v>286</v>
      </c>
    </row>
    <row r="195" spans="1:3">
      <c r="A195" s="13">
        <v>42912</v>
      </c>
      <c r="B195">
        <v>26</v>
      </c>
      <c r="C195">
        <v>299</v>
      </c>
    </row>
    <row r="196" spans="1:3">
      <c r="A196" s="13">
        <v>42919</v>
      </c>
      <c r="B196">
        <v>27</v>
      </c>
      <c r="C196">
        <v>303</v>
      </c>
    </row>
    <row r="197" spans="1:3">
      <c r="A197" s="13">
        <v>42926</v>
      </c>
      <c r="B197">
        <v>28</v>
      </c>
      <c r="C197">
        <v>316</v>
      </c>
    </row>
    <row r="198" spans="1:3">
      <c r="A198" s="13">
        <v>42933</v>
      </c>
      <c r="B198">
        <v>29</v>
      </c>
      <c r="C198">
        <v>322</v>
      </c>
    </row>
    <row r="199" spans="1:3">
      <c r="A199" s="13">
        <v>42940</v>
      </c>
      <c r="B199">
        <v>30</v>
      </c>
      <c r="C199">
        <v>330</v>
      </c>
    </row>
    <row r="200" spans="1:3">
      <c r="A200" s="13">
        <v>42947</v>
      </c>
      <c r="B200">
        <v>31</v>
      </c>
      <c r="C200">
        <v>335</v>
      </c>
    </row>
    <row r="201" spans="1:3">
      <c r="A201" s="13">
        <v>42954</v>
      </c>
      <c r="B201">
        <v>32</v>
      </c>
      <c r="C201">
        <v>348</v>
      </c>
    </row>
    <row r="202" spans="1:3">
      <c r="A202" s="13">
        <v>42961</v>
      </c>
      <c r="B202">
        <v>33</v>
      </c>
      <c r="C202">
        <v>367</v>
      </c>
    </row>
    <row r="203" spans="1:3">
      <c r="A203" s="13">
        <v>42968</v>
      </c>
      <c r="B203">
        <v>34</v>
      </c>
      <c r="C203">
        <v>392</v>
      </c>
    </row>
    <row r="204" spans="1:3">
      <c r="A204" s="13">
        <v>42975</v>
      </c>
      <c r="B204">
        <v>35</v>
      </c>
      <c r="C204">
        <v>402</v>
      </c>
    </row>
    <row r="205" spans="1:3">
      <c r="A205" s="13">
        <v>42982</v>
      </c>
      <c r="B205">
        <v>36</v>
      </c>
      <c r="C205">
        <v>410</v>
      </c>
    </row>
    <row r="206" spans="1:3">
      <c r="A206" s="13">
        <v>42989</v>
      </c>
      <c r="B206">
        <v>37</v>
      </c>
      <c r="C206">
        <v>415</v>
      </c>
    </row>
    <row r="207" spans="1:3">
      <c r="A207" s="13">
        <v>42996</v>
      </c>
      <c r="B207">
        <v>38</v>
      </c>
      <c r="C207">
        <v>438</v>
      </c>
    </row>
    <row r="208" spans="1:3">
      <c r="A208" s="13">
        <v>43003</v>
      </c>
      <c r="B208">
        <v>39</v>
      </c>
      <c r="C208">
        <v>460</v>
      </c>
    </row>
    <row r="209" spans="1:3">
      <c r="A209" s="13">
        <v>43010</v>
      </c>
      <c r="B209">
        <v>40</v>
      </c>
      <c r="C209">
        <v>478</v>
      </c>
    </row>
    <row r="210" spans="1:3">
      <c r="A210" s="13">
        <v>43017</v>
      </c>
      <c r="B210">
        <v>41</v>
      </c>
      <c r="C210">
        <v>486</v>
      </c>
    </row>
    <row r="211" spans="1:3">
      <c r="A211" s="13">
        <v>43024</v>
      </c>
      <c r="B211">
        <v>42</v>
      </c>
      <c r="C211">
        <v>497</v>
      </c>
    </row>
    <row r="212" spans="1:3">
      <c r="A212" s="13">
        <v>43031</v>
      </c>
      <c r="B212">
        <v>43</v>
      </c>
      <c r="C212">
        <v>501</v>
      </c>
    </row>
    <row r="213" spans="1:3">
      <c r="A213" s="13">
        <v>43038</v>
      </c>
      <c r="B213">
        <v>44</v>
      </c>
      <c r="C213">
        <v>506</v>
      </c>
    </row>
    <row r="214" spans="1:3">
      <c r="A214" s="13">
        <v>43045</v>
      </c>
      <c r="B214">
        <v>45</v>
      </c>
      <c r="C214">
        <v>514</v>
      </c>
    </row>
    <row r="215" spans="1:3">
      <c r="A215" s="13">
        <v>43052</v>
      </c>
      <c r="B215">
        <v>46</v>
      </c>
      <c r="C215">
        <v>521</v>
      </c>
    </row>
    <row r="216" spans="1:3">
      <c r="A216" s="13">
        <v>43059</v>
      </c>
      <c r="B216">
        <v>47</v>
      </c>
      <c r="C216">
        <v>531</v>
      </c>
    </row>
    <row r="217" spans="1:3">
      <c r="A217" s="13">
        <v>43066</v>
      </c>
      <c r="B217">
        <v>48</v>
      </c>
      <c r="C217">
        <v>534</v>
      </c>
    </row>
    <row r="218" spans="1:3">
      <c r="A218" s="13">
        <v>43073</v>
      </c>
      <c r="B218">
        <v>49</v>
      </c>
      <c r="C218">
        <v>541</v>
      </c>
    </row>
    <row r="219" spans="1:3">
      <c r="A219" s="13">
        <v>43080</v>
      </c>
      <c r="B219">
        <v>50</v>
      </c>
      <c r="C219">
        <v>546</v>
      </c>
    </row>
    <row r="220" spans="1:3">
      <c r="A220" s="13">
        <v>43087</v>
      </c>
      <c r="B220">
        <v>51</v>
      </c>
      <c r="C220">
        <v>549</v>
      </c>
    </row>
    <row r="221" spans="1:3">
      <c r="A221" s="13">
        <v>43101</v>
      </c>
      <c r="B221">
        <v>52</v>
      </c>
      <c r="C221">
        <v>553</v>
      </c>
    </row>
    <row r="222" spans="1:3">
      <c r="A222" s="13">
        <v>43108</v>
      </c>
      <c r="B222">
        <v>53</v>
      </c>
      <c r="C222">
        <v>566</v>
      </c>
    </row>
    <row r="223" spans="1:3">
      <c r="A223" s="13">
        <v>43115</v>
      </c>
      <c r="B223">
        <v>54</v>
      </c>
      <c r="C223">
        <v>568</v>
      </c>
    </row>
    <row r="224" spans="1:3">
      <c r="A224" s="13">
        <v>43122</v>
      </c>
      <c r="B224">
        <v>55</v>
      </c>
      <c r="C224">
        <v>575</v>
      </c>
    </row>
    <row r="225" spans="1:3">
      <c r="A225" s="13">
        <v>43129</v>
      </c>
      <c r="B225">
        <v>56</v>
      </c>
      <c r="C225">
        <v>574</v>
      </c>
    </row>
    <row r="226" spans="1:3">
      <c r="A226" s="13">
        <v>43136</v>
      </c>
      <c r="B226">
        <v>57</v>
      </c>
      <c r="C226">
        <v>578</v>
      </c>
    </row>
    <row r="227" spans="1:3">
      <c r="A227" s="13">
        <v>43143</v>
      </c>
      <c r="B227">
        <v>58</v>
      </c>
      <c r="C227">
        <v>584</v>
      </c>
    </row>
    <row r="228" spans="1:3">
      <c r="A228" s="13">
        <v>43150</v>
      </c>
      <c r="B228">
        <v>59</v>
      </c>
      <c r="C228">
        <v>587</v>
      </c>
    </row>
    <row r="229" spans="1:3">
      <c r="A229" s="13">
        <v>43157</v>
      </c>
      <c r="B229">
        <v>60</v>
      </c>
      <c r="C229">
        <v>592</v>
      </c>
    </row>
    <row r="230" spans="1:3">
      <c r="A230" s="13">
        <v>43164</v>
      </c>
      <c r="B230">
        <v>61</v>
      </c>
      <c r="C230">
        <v>595</v>
      </c>
    </row>
    <row r="231" spans="1:3">
      <c r="A231" s="13">
        <v>43171</v>
      </c>
      <c r="B231">
        <v>62</v>
      </c>
      <c r="C231">
        <v>601</v>
      </c>
    </row>
    <row r="232" spans="1:3">
      <c r="A232" s="13">
        <v>43178</v>
      </c>
      <c r="B232">
        <v>63</v>
      </c>
      <c r="C232">
        <v>610</v>
      </c>
    </row>
    <row r="233" spans="1:3">
      <c r="A233" s="13">
        <v>43185</v>
      </c>
      <c r="B233">
        <v>64</v>
      </c>
      <c r="C233">
        <v>612</v>
      </c>
    </row>
    <row r="234" spans="1:3">
      <c r="A234" s="13">
        <v>43192</v>
      </c>
      <c r="B234">
        <v>65</v>
      </c>
      <c r="C234">
        <v>620</v>
      </c>
    </row>
    <row r="235" spans="1:3">
      <c r="A235" s="13">
        <v>43199</v>
      </c>
      <c r="B235">
        <v>66</v>
      </c>
      <c r="C235">
        <v>625</v>
      </c>
    </row>
    <row r="236" spans="1:3">
      <c r="A236" s="13">
        <v>43206</v>
      </c>
      <c r="B236">
        <v>67</v>
      </c>
      <c r="C236">
        <v>627</v>
      </c>
    </row>
    <row r="237" spans="1:3">
      <c r="A237" s="13">
        <v>43213</v>
      </c>
      <c r="B237">
        <v>68</v>
      </c>
      <c r="C237">
        <v>632</v>
      </c>
    </row>
    <row r="238" spans="1:3">
      <c r="A238" s="13">
        <v>43220</v>
      </c>
      <c r="B238">
        <v>69</v>
      </c>
      <c r="C238">
        <v>634</v>
      </c>
    </row>
    <row r="239" spans="1:3">
      <c r="A239" s="13">
        <v>43227</v>
      </c>
      <c r="B239">
        <v>70</v>
      </c>
      <c r="C239">
        <v>638</v>
      </c>
    </row>
    <row r="240" spans="1:3">
      <c r="A240" s="13">
        <v>43234</v>
      </c>
      <c r="B240">
        <v>71</v>
      </c>
      <c r="C240">
        <v>644</v>
      </c>
    </row>
    <row r="241" spans="1:3">
      <c r="A241" s="13">
        <v>43241</v>
      </c>
      <c r="B241">
        <v>72</v>
      </c>
      <c r="C241">
        <v>652</v>
      </c>
    </row>
    <row r="242" spans="1:3">
      <c r="A242" s="13">
        <v>43248</v>
      </c>
      <c r="B242">
        <v>73</v>
      </c>
      <c r="C242">
        <v>655</v>
      </c>
    </row>
    <row r="243" spans="1:3">
      <c r="A243" s="13">
        <v>43255</v>
      </c>
      <c r="B243">
        <v>74</v>
      </c>
      <c r="C243">
        <v>660</v>
      </c>
    </row>
    <row r="244" spans="1:3">
      <c r="A244" s="13">
        <v>43262</v>
      </c>
      <c r="B244">
        <v>75</v>
      </c>
      <c r="C244">
        <v>663</v>
      </c>
    </row>
    <row r="245" spans="1:3">
      <c r="A245" s="13">
        <v>43269</v>
      </c>
      <c r="B245">
        <v>76</v>
      </c>
      <c r="C245">
        <v>674</v>
      </c>
    </row>
    <row r="246" spans="1:3">
      <c r="A246" s="13">
        <v>43276</v>
      </c>
      <c r="B246">
        <v>77</v>
      </c>
      <c r="C246">
        <v>677</v>
      </c>
    </row>
    <row r="247" spans="1:3">
      <c r="A247" s="13">
        <v>43283</v>
      </c>
      <c r="B247">
        <v>78</v>
      </c>
      <c r="C247">
        <v>679</v>
      </c>
    </row>
    <row r="248" spans="1:3">
      <c r="A248" s="13">
        <v>43290</v>
      </c>
      <c r="B248">
        <v>79</v>
      </c>
      <c r="C248">
        <v>683</v>
      </c>
    </row>
    <row r="249" spans="1:3">
      <c r="A249" s="13">
        <v>43297</v>
      </c>
      <c r="B249">
        <v>80</v>
      </c>
      <c r="C249">
        <v>689</v>
      </c>
    </row>
    <row r="250" spans="1:3">
      <c r="A250" s="13">
        <v>43304</v>
      </c>
      <c r="B250">
        <v>81</v>
      </c>
      <c r="C250">
        <v>696</v>
      </c>
    </row>
    <row r="251" spans="1:3">
      <c r="A251" s="13">
        <v>43311</v>
      </c>
      <c r="B251">
        <v>82</v>
      </c>
      <c r="C251">
        <v>697</v>
      </c>
    </row>
    <row r="252" spans="1:3">
      <c r="A252" s="13">
        <v>43318</v>
      </c>
      <c r="B252">
        <v>83</v>
      </c>
      <c r="C252">
        <v>700</v>
      </c>
    </row>
    <row r="253" spans="1:3">
      <c r="A253" s="13">
        <v>43325</v>
      </c>
      <c r="B253">
        <v>84</v>
      </c>
      <c r="C253">
        <v>702</v>
      </c>
    </row>
    <row r="254" spans="1:3">
      <c r="A254" s="13">
        <v>43332</v>
      </c>
      <c r="B254">
        <v>85</v>
      </c>
      <c r="C254">
        <v>709</v>
      </c>
    </row>
    <row r="255" spans="1:3">
      <c r="A255" s="13">
        <v>43339</v>
      </c>
      <c r="B255">
        <v>86</v>
      </c>
      <c r="C255">
        <v>712</v>
      </c>
    </row>
    <row r="256" spans="1:3">
      <c r="A256" s="13">
        <v>43346</v>
      </c>
      <c r="B256">
        <v>87</v>
      </c>
      <c r="C256">
        <v>718</v>
      </c>
    </row>
    <row r="257" spans="1:3">
      <c r="A257" s="13">
        <v>43353</v>
      </c>
      <c r="B257">
        <v>88</v>
      </c>
      <c r="C257">
        <v>726</v>
      </c>
    </row>
    <row r="258" spans="1:3">
      <c r="A258" s="13">
        <v>43360</v>
      </c>
      <c r="B258">
        <v>89</v>
      </c>
      <c r="C258">
        <v>734</v>
      </c>
    </row>
    <row r="259" spans="1:3">
      <c r="A259" s="13">
        <v>43367</v>
      </c>
      <c r="B259">
        <v>90</v>
      </c>
      <c r="C259">
        <v>741</v>
      </c>
    </row>
    <row r="260" spans="1:3">
      <c r="A260" s="13">
        <v>43374</v>
      </c>
      <c r="B260">
        <v>91</v>
      </c>
      <c r="C260">
        <v>754</v>
      </c>
    </row>
    <row r="261" spans="1:3">
      <c r="A261" s="13">
        <v>43381</v>
      </c>
      <c r="B261">
        <v>92</v>
      </c>
      <c r="C261">
        <v>755</v>
      </c>
    </row>
    <row r="262" spans="1:3">
      <c r="A262" s="13">
        <v>43388</v>
      </c>
      <c r="B262">
        <v>93</v>
      </c>
      <c r="C262">
        <v>758</v>
      </c>
    </row>
    <row r="263" spans="1:3">
      <c r="A263" s="13">
        <v>43395</v>
      </c>
      <c r="B263">
        <v>94</v>
      </c>
      <c r="C263">
        <v>764</v>
      </c>
    </row>
    <row r="264" spans="1:3">
      <c r="A264" s="13">
        <v>43402</v>
      </c>
      <c r="B264">
        <v>95</v>
      </c>
      <c r="C264">
        <v>771</v>
      </c>
    </row>
    <row r="265" spans="1:3">
      <c r="A265" s="13">
        <v>43409</v>
      </c>
      <c r="B265">
        <v>96</v>
      </c>
      <c r="C265">
        <v>775</v>
      </c>
    </row>
    <row r="266" spans="1:3">
      <c r="A266" s="13">
        <v>43416</v>
      </c>
      <c r="B266">
        <v>97</v>
      </c>
      <c r="C266">
        <v>786</v>
      </c>
    </row>
    <row r="267" spans="1:3">
      <c r="A267" s="13">
        <v>43430</v>
      </c>
      <c r="B267">
        <v>98</v>
      </c>
      <c r="C267">
        <v>791</v>
      </c>
    </row>
    <row r="268" spans="1:3">
      <c r="A268" s="13">
        <v>43437</v>
      </c>
      <c r="B268">
        <v>99</v>
      </c>
      <c r="C268">
        <v>805</v>
      </c>
    </row>
    <row r="269" spans="1:3">
      <c r="A269" s="13">
        <v>43444</v>
      </c>
      <c r="B269">
        <v>100</v>
      </c>
      <c r="C269">
        <v>819</v>
      </c>
    </row>
    <row r="270" spans="1:3">
      <c r="A270" s="13">
        <v>43451</v>
      </c>
      <c r="B270">
        <v>101</v>
      </c>
      <c r="C270">
        <v>830</v>
      </c>
    </row>
    <row r="271" spans="1:3">
      <c r="A271" s="13">
        <v>43472</v>
      </c>
      <c r="B271">
        <v>102</v>
      </c>
      <c r="C271">
        <v>838</v>
      </c>
    </row>
    <row r="272" spans="1:3">
      <c r="A272" s="13">
        <v>43479</v>
      </c>
      <c r="B272">
        <v>103</v>
      </c>
      <c r="C272">
        <v>847</v>
      </c>
    </row>
    <row r="273" spans="1:7">
      <c r="A273" s="13">
        <v>43486</v>
      </c>
      <c r="B273">
        <v>104</v>
      </c>
      <c r="C273">
        <v>849</v>
      </c>
    </row>
    <row r="274" spans="1:7">
      <c r="A274" s="13">
        <v>43493</v>
      </c>
      <c r="B274">
        <v>105</v>
      </c>
      <c r="C274">
        <v>851</v>
      </c>
    </row>
    <row r="275" spans="1:7">
      <c r="A275" s="13">
        <v>43500</v>
      </c>
      <c r="B275">
        <v>106</v>
      </c>
      <c r="C275">
        <v>858</v>
      </c>
    </row>
    <row r="276" spans="1:7">
      <c r="A276" s="13">
        <v>43507</v>
      </c>
      <c r="B276">
        <v>107</v>
      </c>
      <c r="C276">
        <v>863</v>
      </c>
    </row>
    <row r="277" spans="1:7">
      <c r="A277" s="13">
        <v>43514</v>
      </c>
      <c r="B277">
        <v>108</v>
      </c>
      <c r="C277">
        <v>870</v>
      </c>
    </row>
    <row r="278" spans="1:7">
      <c r="A278" s="13">
        <v>43521</v>
      </c>
      <c r="B278">
        <v>109</v>
      </c>
      <c r="C278">
        <v>872</v>
      </c>
    </row>
    <row r="279" spans="1:7">
      <c r="A279" s="13">
        <v>43528</v>
      </c>
      <c r="B279">
        <v>110</v>
      </c>
      <c r="C279">
        <v>881</v>
      </c>
    </row>
    <row r="281" spans="1:7">
      <c r="B281" s="10" t="s">
        <v>60</v>
      </c>
      <c r="C281" s="10"/>
      <c r="D281" s="10"/>
      <c r="E281" s="10"/>
      <c r="F281" s="10"/>
      <c r="G281" s="10"/>
    </row>
    <row r="282" spans="1:7">
      <c r="B282" s="49">
        <f>3/3</f>
        <v>1</v>
      </c>
      <c r="C282" t="s">
        <v>52</v>
      </c>
    </row>
    <row r="283" spans="1:7">
      <c r="B283" s="46">
        <f>5/17</f>
        <v>0.29411764705882354</v>
      </c>
      <c r="C283" t="s">
        <v>53</v>
      </c>
    </row>
    <row r="284" spans="1:7">
      <c r="B284" s="47">
        <v>0</v>
      </c>
      <c r="C284" t="s">
        <v>54</v>
      </c>
    </row>
    <row r="285" spans="1:7">
      <c r="B285" s="46">
        <v>0</v>
      </c>
      <c r="C285" t="s">
        <v>56</v>
      </c>
    </row>
    <row r="286" spans="1:7">
      <c r="B286" s="46">
        <v>0</v>
      </c>
      <c r="C286" t="s">
        <v>184</v>
      </c>
    </row>
    <row r="287" spans="1:7">
      <c r="B287" s="46">
        <v>0</v>
      </c>
      <c r="C287" t="s">
        <v>214</v>
      </c>
    </row>
    <row r="288" spans="1:7">
      <c r="B288" s="47">
        <f>2/9</f>
        <v>0.22222222222222221</v>
      </c>
      <c r="C288" t="s">
        <v>223</v>
      </c>
    </row>
    <row r="290" spans="2:3">
      <c r="B290" s="10" t="s">
        <v>102</v>
      </c>
    </row>
    <row r="291" spans="2:3">
      <c r="B291" s="47">
        <f>3/9</f>
        <v>0.33333333333333331</v>
      </c>
      <c r="C291" t="s">
        <v>52</v>
      </c>
    </row>
    <row r="292" spans="2:3">
      <c r="B292" s="47">
        <f>4/9</f>
        <v>0.44444444444444442</v>
      </c>
      <c r="C292" t="s">
        <v>53</v>
      </c>
    </row>
    <row r="293" spans="2:3">
      <c r="B293" s="47">
        <v>0</v>
      </c>
      <c r="C293" t="s">
        <v>54</v>
      </c>
    </row>
    <row r="294" spans="2:3">
      <c r="B294" s="47">
        <v>0</v>
      </c>
      <c r="C294" t="s">
        <v>56</v>
      </c>
    </row>
    <row r="295" spans="2:3">
      <c r="B295" s="46">
        <v>0</v>
      </c>
      <c r="C295" t="s">
        <v>184</v>
      </c>
    </row>
    <row r="296" spans="2:3">
      <c r="B296" s="47">
        <v>0</v>
      </c>
      <c r="C296" t="s">
        <v>214</v>
      </c>
    </row>
    <row r="297" spans="2:3">
      <c r="B297" s="47">
        <f>2/9</f>
        <v>0.22222222222222221</v>
      </c>
      <c r="C297" t="s">
        <v>223</v>
      </c>
    </row>
    <row r="298" spans="2:3">
      <c r="B298" s="47"/>
      <c r="C298" t="s">
        <v>67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5471-E412-480A-89C2-AE1E71286BF9}">
  <dimension ref="A1:K300"/>
  <sheetViews>
    <sheetView workbookViewId="0">
      <selection activeCell="F20" sqref="F20"/>
    </sheetView>
  </sheetViews>
  <sheetFormatPr defaultRowHeight="15"/>
  <cols>
    <col min="1" max="1" width="14.85546875" customWidth="1"/>
    <col min="2" max="2" width="25.42578125" customWidth="1"/>
    <col min="4" max="4" width="23.7109375" customWidth="1"/>
    <col min="6" max="6" width="28.5703125" customWidth="1"/>
    <col min="8" max="8" width="31.42578125" customWidth="1"/>
    <col min="10" max="10" width="23.8554687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831</v>
      </c>
      <c r="C2" s="1">
        <v>5</v>
      </c>
      <c r="D2" s="1">
        <v>73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816</v>
      </c>
      <c r="C5" s="1">
        <f t="shared" si="0"/>
        <v>5</v>
      </c>
      <c r="D5" s="1">
        <f t="shared" si="0"/>
        <v>72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544</v>
      </c>
      <c r="C9" s="1">
        <v>4</v>
      </c>
      <c r="D9" s="1">
        <v>411</v>
      </c>
      <c r="E9" s="2">
        <v>1</v>
      </c>
      <c r="F9" s="1">
        <v>300</v>
      </c>
      <c r="G9" s="2">
        <v>0</v>
      </c>
      <c r="H9" s="1">
        <v>121</v>
      </c>
      <c r="I9" s="1">
        <v>23</v>
      </c>
      <c r="J9" s="1">
        <v>217</v>
      </c>
      <c r="K9" s="1">
        <v>8</v>
      </c>
    </row>
    <row r="10" spans="1:11">
      <c r="A10" s="1" t="s">
        <v>31</v>
      </c>
      <c r="B10" s="1">
        <v>39</v>
      </c>
      <c r="C10" s="1">
        <v>1</v>
      </c>
      <c r="D10" s="1">
        <v>159</v>
      </c>
      <c r="E10" s="2">
        <v>0</v>
      </c>
      <c r="F10" s="1">
        <v>9</v>
      </c>
      <c r="G10" s="2">
        <v>0</v>
      </c>
      <c r="H10" s="1">
        <v>0</v>
      </c>
      <c r="I10" s="1">
        <v>0</v>
      </c>
      <c r="J10" s="1">
        <v>13</v>
      </c>
      <c r="K10" s="1">
        <v>1</v>
      </c>
    </row>
    <row r="11" spans="1:11">
      <c r="A11" s="1" t="s">
        <v>8</v>
      </c>
      <c r="B11" s="1">
        <f t="shared" ref="B11:K11" si="1">B9+B10</f>
        <v>583</v>
      </c>
      <c r="C11" s="1">
        <f t="shared" si="1"/>
        <v>5</v>
      </c>
      <c r="D11" s="1">
        <f t="shared" si="1"/>
        <v>570</v>
      </c>
      <c r="E11" s="2">
        <f t="shared" si="1"/>
        <v>1</v>
      </c>
      <c r="F11" s="1">
        <f t="shared" si="1"/>
        <v>309</v>
      </c>
      <c r="G11" s="2">
        <f t="shared" si="1"/>
        <v>0</v>
      </c>
      <c r="H11" s="1">
        <f t="shared" si="1"/>
        <v>121</v>
      </c>
      <c r="I11" s="1">
        <f t="shared" si="1"/>
        <v>23</v>
      </c>
      <c r="J11" s="1">
        <f t="shared" si="1"/>
        <v>230</v>
      </c>
      <c r="K11" s="1">
        <f t="shared" si="1"/>
        <v>9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267</v>
      </c>
      <c r="C15" s="5">
        <v>4</v>
      </c>
      <c r="D15" s="5">
        <v>86</v>
      </c>
      <c r="E15" s="3">
        <v>0</v>
      </c>
      <c r="F15" s="1">
        <v>167</v>
      </c>
      <c r="G15" s="2">
        <v>1</v>
      </c>
      <c r="H15" s="16" t="s">
        <v>86</v>
      </c>
      <c r="I15" s="16">
        <v>544</v>
      </c>
    </row>
    <row r="16" spans="1:11">
      <c r="A16" s="1" t="s">
        <v>89</v>
      </c>
      <c r="B16" s="1">
        <v>192</v>
      </c>
      <c r="C16" s="1">
        <v>3</v>
      </c>
      <c r="D16" s="1">
        <v>81</v>
      </c>
      <c r="E16" s="2">
        <v>0</v>
      </c>
      <c r="F16" s="1">
        <v>167</v>
      </c>
      <c r="G16" s="2">
        <v>1</v>
      </c>
      <c r="H16" s="25" t="s">
        <v>87</v>
      </c>
      <c r="I16" s="25">
        <v>411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217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353</v>
      </c>
    </row>
    <row r="20" spans="1:9" ht="54" customHeight="1">
      <c r="A20" s="1" t="s">
        <v>74</v>
      </c>
      <c r="B20" s="1">
        <v>12</v>
      </c>
      <c r="C20" s="1">
        <v>1</v>
      </c>
      <c r="D20" s="34" t="s">
        <v>241</v>
      </c>
      <c r="H20" s="16" t="s">
        <v>105</v>
      </c>
      <c r="I20" s="16">
        <v>167</v>
      </c>
    </row>
    <row r="21" spans="1:9" ht="63.75" customHeight="1">
      <c r="A21" s="1" t="s">
        <v>75</v>
      </c>
      <c r="B21" s="1">
        <v>4</v>
      </c>
      <c r="C21" s="1">
        <v>0</v>
      </c>
      <c r="D21" s="34" t="s">
        <v>242</v>
      </c>
      <c r="H21" s="25" t="s">
        <v>88</v>
      </c>
      <c r="I21" s="25">
        <v>323</v>
      </c>
    </row>
    <row r="22" spans="1:9" ht="81.75" customHeight="1">
      <c r="A22" s="1" t="s">
        <v>76</v>
      </c>
      <c r="B22" s="1">
        <v>20</v>
      </c>
      <c r="C22" s="1">
        <v>0</v>
      </c>
      <c r="D22" s="34" t="s">
        <v>253</v>
      </c>
      <c r="H22" s="16" t="s">
        <v>93</v>
      </c>
      <c r="I22" s="16">
        <v>11</v>
      </c>
    </row>
    <row r="23" spans="1:9" ht="63" customHeight="1">
      <c r="A23" s="1" t="s">
        <v>77</v>
      </c>
      <c r="B23" s="1">
        <v>5</v>
      </c>
      <c r="C23" s="1">
        <v>0</v>
      </c>
      <c r="D23" s="34" t="s">
        <v>173</v>
      </c>
      <c r="H23" s="25" t="s">
        <v>90</v>
      </c>
      <c r="I23" s="25">
        <v>273</v>
      </c>
    </row>
    <row r="24" spans="1:9">
      <c r="H24" s="16" t="s">
        <v>91</v>
      </c>
      <c r="I24" s="16">
        <v>185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20</v>
      </c>
    </row>
    <row r="29" spans="1:9">
      <c r="A29" s="1" t="s">
        <v>5</v>
      </c>
      <c r="B29" s="1">
        <v>57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22</v>
      </c>
      <c r="C30" s="1">
        <v>0</v>
      </c>
      <c r="D30" s="1">
        <v>7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f>D29+D30</f>
        <v>55</v>
      </c>
      <c r="E31" s="1">
        <v>0</v>
      </c>
    </row>
    <row r="32" spans="1:9">
      <c r="H32" t="s">
        <v>247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248</v>
      </c>
      <c r="I34" s="16">
        <v>50.48</v>
      </c>
    </row>
    <row r="35" spans="1:9">
      <c r="A35" s="1" t="s">
        <v>5</v>
      </c>
      <c r="B35" s="1">
        <v>130</v>
      </c>
      <c r="C35" s="1">
        <v>0</v>
      </c>
      <c r="D35" s="1">
        <v>89</v>
      </c>
      <c r="E35" s="1">
        <v>0</v>
      </c>
      <c r="H35" s="16" t="s">
        <v>116</v>
      </c>
      <c r="I35" s="16">
        <v>12.63</v>
      </c>
    </row>
    <row r="36" spans="1:9">
      <c r="A36" s="1" t="s">
        <v>7</v>
      </c>
      <c r="B36" s="1">
        <v>53</v>
      </c>
      <c r="C36" s="1">
        <v>0</v>
      </c>
      <c r="D36" s="1">
        <v>17</v>
      </c>
      <c r="E36" s="1">
        <v>0</v>
      </c>
      <c r="H36" s="25" t="s">
        <v>249</v>
      </c>
      <c r="I36" s="25"/>
    </row>
    <row r="37" spans="1:9">
      <c r="A37" s="1" t="s">
        <v>8</v>
      </c>
      <c r="B37" s="1">
        <v>183</v>
      </c>
      <c r="C37" s="1">
        <v>0</v>
      </c>
      <c r="D37" s="1">
        <f>D35+D36</f>
        <v>106</v>
      </c>
      <c r="E37" s="1">
        <f>E35+E36</f>
        <v>0</v>
      </c>
      <c r="H37" s="25" t="s">
        <v>118</v>
      </c>
      <c r="I37" s="25">
        <v>436</v>
      </c>
    </row>
    <row r="38" spans="1:9">
      <c r="H38" s="25" t="s">
        <v>119</v>
      </c>
      <c r="I38" s="25">
        <v>118</v>
      </c>
    </row>
    <row r="39" spans="1:9">
      <c r="H39" s="16" t="s">
        <v>250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204</v>
      </c>
      <c r="D42" s="1">
        <v>0</v>
      </c>
      <c r="H42" s="16" t="s">
        <v>123</v>
      </c>
      <c r="I42" s="16">
        <v>507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20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237</v>
      </c>
      <c r="I45" s="25"/>
    </row>
    <row r="46" spans="1:9">
      <c r="B46" s="1" t="s">
        <v>20</v>
      </c>
      <c r="C46" s="1">
        <v>891</v>
      </c>
      <c r="D46" s="1">
        <v>7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525</v>
      </c>
    </row>
    <row r="48" spans="1:9">
      <c r="B48" s="1" t="s">
        <v>22</v>
      </c>
      <c r="C48" s="1">
        <v>1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251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518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252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1191</v>
      </c>
      <c r="D54" s="1">
        <f>D42+D43+D44+D45+D46+D47+D48+D49+D50+D51+D52+D53</f>
        <v>7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57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/>
    </row>
    <row r="170" spans="1:4">
      <c r="A170" s="9" t="s">
        <v>70</v>
      </c>
      <c r="B170" s="9" t="s">
        <v>32</v>
      </c>
      <c r="C170" s="9" t="s">
        <v>33</v>
      </c>
    </row>
    <row r="171" spans="1:4">
      <c r="A171" s="13">
        <v>42737</v>
      </c>
      <c r="B171">
        <v>1</v>
      </c>
      <c r="C171">
        <v>1</v>
      </c>
    </row>
    <row r="172" spans="1:4">
      <c r="A172" s="13">
        <v>42744</v>
      </c>
      <c r="B172">
        <v>2</v>
      </c>
      <c r="C172">
        <v>10</v>
      </c>
    </row>
    <row r="173" spans="1:4">
      <c r="A173" s="13">
        <v>42751</v>
      </c>
      <c r="B173">
        <v>3</v>
      </c>
      <c r="C173">
        <v>20</v>
      </c>
    </row>
    <row r="174" spans="1:4">
      <c r="A174" s="13">
        <v>42758</v>
      </c>
      <c r="B174">
        <v>4</v>
      </c>
      <c r="C174">
        <v>31</v>
      </c>
    </row>
    <row r="175" spans="1:4">
      <c r="A175" s="13">
        <v>42765</v>
      </c>
      <c r="B175">
        <v>5</v>
      </c>
      <c r="C175">
        <v>43</v>
      </c>
    </row>
    <row r="176" spans="1:4">
      <c r="A176" s="13">
        <v>42772</v>
      </c>
      <c r="B176">
        <v>6</v>
      </c>
      <c r="C176">
        <v>56</v>
      </c>
    </row>
    <row r="177" spans="1:3">
      <c r="A177" s="13">
        <v>42779</v>
      </c>
      <c r="B177">
        <v>7</v>
      </c>
      <c r="C177">
        <v>63</v>
      </c>
    </row>
    <row r="178" spans="1:3">
      <c r="A178" s="13">
        <v>42786</v>
      </c>
      <c r="B178">
        <v>8</v>
      </c>
      <c r="C178">
        <v>70</v>
      </c>
    </row>
    <row r="179" spans="1:3">
      <c r="A179" s="13">
        <v>42793</v>
      </c>
      <c r="B179">
        <v>9</v>
      </c>
      <c r="C179">
        <v>84</v>
      </c>
    </row>
    <row r="180" spans="1:3">
      <c r="A180" s="13">
        <v>42800</v>
      </c>
      <c r="B180">
        <v>10</v>
      </c>
      <c r="C180">
        <v>100</v>
      </c>
    </row>
    <row r="181" spans="1:3">
      <c r="A181" s="13">
        <v>42807</v>
      </c>
      <c r="B181">
        <v>11</v>
      </c>
      <c r="C181">
        <v>114</v>
      </c>
    </row>
    <row r="182" spans="1:3">
      <c r="A182" s="13">
        <v>42814</v>
      </c>
      <c r="B182">
        <v>12</v>
      </c>
      <c r="C182">
        <v>131</v>
      </c>
    </row>
    <row r="183" spans="1:3">
      <c r="A183" s="13">
        <v>42821</v>
      </c>
      <c r="B183">
        <v>13</v>
      </c>
      <c r="C183">
        <v>145</v>
      </c>
    </row>
    <row r="184" spans="1:3">
      <c r="A184" s="13">
        <v>42828</v>
      </c>
      <c r="B184">
        <v>14</v>
      </c>
      <c r="C184">
        <v>154</v>
      </c>
    </row>
    <row r="185" spans="1:3">
      <c r="A185" s="13">
        <v>42835</v>
      </c>
      <c r="B185">
        <v>15</v>
      </c>
      <c r="C185">
        <v>166</v>
      </c>
    </row>
    <row r="186" spans="1:3">
      <c r="A186" s="13">
        <v>42842</v>
      </c>
      <c r="B186">
        <v>16</v>
      </c>
      <c r="C186">
        <v>185</v>
      </c>
    </row>
    <row r="187" spans="1:3">
      <c r="A187" s="13">
        <v>42849</v>
      </c>
      <c r="B187">
        <v>17</v>
      </c>
      <c r="C187">
        <v>189</v>
      </c>
    </row>
    <row r="188" spans="1:3">
      <c r="A188" s="13">
        <v>42856</v>
      </c>
      <c r="B188">
        <v>18</v>
      </c>
      <c r="C188">
        <v>199</v>
      </c>
    </row>
    <row r="189" spans="1:3">
      <c r="A189" s="13">
        <v>42863</v>
      </c>
      <c r="B189">
        <v>19</v>
      </c>
      <c r="C189">
        <v>217</v>
      </c>
    </row>
    <row r="190" spans="1:3">
      <c r="A190" s="13">
        <v>42870</v>
      </c>
      <c r="B190">
        <v>20</v>
      </c>
      <c r="C190">
        <v>233</v>
      </c>
    </row>
    <row r="191" spans="1:3">
      <c r="A191" s="13">
        <v>42877</v>
      </c>
      <c r="B191">
        <v>21</v>
      </c>
      <c r="C191">
        <v>239</v>
      </c>
    </row>
    <row r="192" spans="1:3">
      <c r="A192" s="13">
        <v>42884</v>
      </c>
      <c r="B192">
        <v>22</v>
      </c>
      <c r="C192">
        <v>244</v>
      </c>
    </row>
    <row r="193" spans="1:3">
      <c r="A193" s="13">
        <v>42891</v>
      </c>
      <c r="B193">
        <v>23</v>
      </c>
      <c r="C193">
        <v>260</v>
      </c>
    </row>
    <row r="194" spans="1:3">
      <c r="A194" s="13">
        <v>42898</v>
      </c>
      <c r="B194">
        <v>24</v>
      </c>
      <c r="C194">
        <v>276</v>
      </c>
    </row>
    <row r="195" spans="1:3">
      <c r="A195" s="13">
        <v>42905</v>
      </c>
      <c r="B195">
        <v>25</v>
      </c>
      <c r="C195">
        <v>286</v>
      </c>
    </row>
    <row r="196" spans="1:3">
      <c r="A196" s="13">
        <v>42912</v>
      </c>
      <c r="B196">
        <v>26</v>
      </c>
      <c r="C196">
        <v>299</v>
      </c>
    </row>
    <row r="197" spans="1:3">
      <c r="A197" s="13">
        <v>42919</v>
      </c>
      <c r="B197">
        <v>27</v>
      </c>
      <c r="C197">
        <v>303</v>
      </c>
    </row>
    <row r="198" spans="1:3">
      <c r="A198" s="13">
        <v>42926</v>
      </c>
      <c r="B198">
        <v>28</v>
      </c>
      <c r="C198">
        <v>316</v>
      </c>
    </row>
    <row r="199" spans="1:3">
      <c r="A199" s="13">
        <v>42933</v>
      </c>
      <c r="B199">
        <v>29</v>
      </c>
      <c r="C199">
        <v>322</v>
      </c>
    </row>
    <row r="200" spans="1:3">
      <c r="A200" s="13">
        <v>42940</v>
      </c>
      <c r="B200">
        <v>30</v>
      </c>
      <c r="C200">
        <v>330</v>
      </c>
    </row>
    <row r="201" spans="1:3">
      <c r="A201" s="13">
        <v>42947</v>
      </c>
      <c r="B201">
        <v>31</v>
      </c>
      <c r="C201">
        <v>335</v>
      </c>
    </row>
    <row r="202" spans="1:3">
      <c r="A202" s="13">
        <v>42954</v>
      </c>
      <c r="B202">
        <v>32</v>
      </c>
      <c r="C202">
        <v>348</v>
      </c>
    </row>
    <row r="203" spans="1:3">
      <c r="A203" s="13">
        <v>42961</v>
      </c>
      <c r="B203">
        <v>33</v>
      </c>
      <c r="C203">
        <v>367</v>
      </c>
    </row>
    <row r="204" spans="1:3">
      <c r="A204" s="13">
        <v>42968</v>
      </c>
      <c r="B204">
        <v>34</v>
      </c>
      <c r="C204">
        <v>392</v>
      </c>
    </row>
    <row r="205" spans="1:3">
      <c r="A205" s="13">
        <v>42975</v>
      </c>
      <c r="B205">
        <v>35</v>
      </c>
      <c r="C205">
        <v>402</v>
      </c>
    </row>
    <row r="206" spans="1:3">
      <c r="A206" s="13">
        <v>42982</v>
      </c>
      <c r="B206">
        <v>36</v>
      </c>
      <c r="C206">
        <v>410</v>
      </c>
    </row>
    <row r="207" spans="1:3">
      <c r="A207" s="13">
        <v>42989</v>
      </c>
      <c r="B207">
        <v>37</v>
      </c>
      <c r="C207">
        <v>415</v>
      </c>
    </row>
    <row r="208" spans="1:3">
      <c r="A208" s="13">
        <v>42996</v>
      </c>
      <c r="B208">
        <v>38</v>
      </c>
      <c r="C208">
        <v>438</v>
      </c>
    </row>
    <row r="209" spans="1:3">
      <c r="A209" s="13">
        <v>43003</v>
      </c>
      <c r="B209">
        <v>39</v>
      </c>
      <c r="C209">
        <v>460</v>
      </c>
    </row>
    <row r="210" spans="1:3">
      <c r="A210" s="13">
        <v>43010</v>
      </c>
      <c r="B210">
        <v>40</v>
      </c>
      <c r="C210">
        <v>478</v>
      </c>
    </row>
    <row r="211" spans="1:3">
      <c r="A211" s="13">
        <v>43017</v>
      </c>
      <c r="B211">
        <v>41</v>
      </c>
      <c r="C211">
        <v>486</v>
      </c>
    </row>
    <row r="212" spans="1:3">
      <c r="A212" s="13">
        <v>43024</v>
      </c>
      <c r="B212">
        <v>42</v>
      </c>
      <c r="C212">
        <v>497</v>
      </c>
    </row>
    <row r="213" spans="1:3">
      <c r="A213" s="13">
        <v>43031</v>
      </c>
      <c r="B213">
        <v>43</v>
      </c>
      <c r="C213">
        <v>501</v>
      </c>
    </row>
    <row r="214" spans="1:3">
      <c r="A214" s="13">
        <v>43038</v>
      </c>
      <c r="B214">
        <v>44</v>
      </c>
      <c r="C214">
        <v>506</v>
      </c>
    </row>
    <row r="215" spans="1:3">
      <c r="A215" s="13">
        <v>43045</v>
      </c>
      <c r="B215">
        <v>45</v>
      </c>
      <c r="C215">
        <v>514</v>
      </c>
    </row>
    <row r="216" spans="1:3">
      <c r="A216" s="13">
        <v>43052</v>
      </c>
      <c r="B216">
        <v>46</v>
      </c>
      <c r="C216">
        <v>521</v>
      </c>
    </row>
    <row r="217" spans="1:3">
      <c r="A217" s="13">
        <v>43059</v>
      </c>
      <c r="B217">
        <v>47</v>
      </c>
      <c r="C217">
        <v>531</v>
      </c>
    </row>
    <row r="218" spans="1:3">
      <c r="A218" s="13">
        <v>43066</v>
      </c>
      <c r="B218">
        <v>48</v>
      </c>
      <c r="C218">
        <v>534</v>
      </c>
    </row>
    <row r="219" spans="1:3">
      <c r="A219" s="13">
        <v>43073</v>
      </c>
      <c r="B219">
        <v>49</v>
      </c>
      <c r="C219">
        <v>541</v>
      </c>
    </row>
    <row r="220" spans="1:3">
      <c r="A220" s="13">
        <v>43080</v>
      </c>
      <c r="B220">
        <v>50</v>
      </c>
      <c r="C220">
        <v>546</v>
      </c>
    </row>
    <row r="221" spans="1:3">
      <c r="A221" s="13">
        <v>43087</v>
      </c>
      <c r="B221">
        <v>51</v>
      </c>
      <c r="C221">
        <v>549</v>
      </c>
    </row>
    <row r="222" spans="1:3">
      <c r="A222" s="13">
        <v>43101</v>
      </c>
      <c r="B222">
        <v>52</v>
      </c>
      <c r="C222">
        <v>553</v>
      </c>
    </row>
    <row r="223" spans="1:3">
      <c r="A223" s="13">
        <v>43108</v>
      </c>
      <c r="B223">
        <v>53</v>
      </c>
      <c r="C223">
        <v>566</v>
      </c>
    </row>
    <row r="224" spans="1:3">
      <c r="A224" s="13">
        <v>43115</v>
      </c>
      <c r="B224">
        <v>54</v>
      </c>
      <c r="C224">
        <v>568</v>
      </c>
    </row>
    <row r="225" spans="1:3">
      <c r="A225" s="13">
        <v>43122</v>
      </c>
      <c r="B225">
        <v>55</v>
      </c>
      <c r="C225">
        <v>575</v>
      </c>
    </row>
    <row r="226" spans="1:3">
      <c r="A226" s="13">
        <v>43129</v>
      </c>
      <c r="B226">
        <v>56</v>
      </c>
      <c r="C226">
        <v>574</v>
      </c>
    </row>
    <row r="227" spans="1:3">
      <c r="A227" s="13">
        <v>43136</v>
      </c>
      <c r="B227">
        <v>57</v>
      </c>
      <c r="C227">
        <v>578</v>
      </c>
    </row>
    <row r="228" spans="1:3">
      <c r="A228" s="13">
        <v>43143</v>
      </c>
      <c r="B228">
        <v>58</v>
      </c>
      <c r="C228">
        <v>584</v>
      </c>
    </row>
    <row r="229" spans="1:3">
      <c r="A229" s="13">
        <v>43150</v>
      </c>
      <c r="B229">
        <v>59</v>
      </c>
      <c r="C229">
        <v>587</v>
      </c>
    </row>
    <row r="230" spans="1:3">
      <c r="A230" s="13">
        <v>43157</v>
      </c>
      <c r="B230">
        <v>60</v>
      </c>
      <c r="C230">
        <v>592</v>
      </c>
    </row>
    <row r="231" spans="1:3">
      <c r="A231" s="13">
        <v>43164</v>
      </c>
      <c r="B231">
        <v>61</v>
      </c>
      <c r="C231">
        <v>595</v>
      </c>
    </row>
    <row r="232" spans="1:3">
      <c r="A232" s="13">
        <v>43171</v>
      </c>
      <c r="B232">
        <v>62</v>
      </c>
      <c r="C232">
        <v>601</v>
      </c>
    </row>
    <row r="233" spans="1:3">
      <c r="A233" s="13">
        <v>43178</v>
      </c>
      <c r="B233">
        <v>63</v>
      </c>
      <c r="C233">
        <v>610</v>
      </c>
    </row>
    <row r="234" spans="1:3">
      <c r="A234" s="13">
        <v>43185</v>
      </c>
      <c r="B234">
        <v>64</v>
      </c>
      <c r="C234">
        <v>612</v>
      </c>
    </row>
    <row r="235" spans="1:3">
      <c r="A235" s="13">
        <v>43192</v>
      </c>
      <c r="B235">
        <v>65</v>
      </c>
      <c r="C235">
        <v>620</v>
      </c>
    </row>
    <row r="236" spans="1:3">
      <c r="A236" s="13">
        <v>43199</v>
      </c>
      <c r="B236">
        <v>66</v>
      </c>
      <c r="C236">
        <v>625</v>
      </c>
    </row>
    <row r="237" spans="1:3">
      <c r="A237" s="13">
        <v>43206</v>
      </c>
      <c r="B237">
        <v>67</v>
      </c>
      <c r="C237">
        <v>627</v>
      </c>
    </row>
    <row r="238" spans="1:3">
      <c r="A238" s="13">
        <v>43213</v>
      </c>
      <c r="B238">
        <v>68</v>
      </c>
      <c r="C238">
        <v>632</v>
      </c>
    </row>
    <row r="239" spans="1:3">
      <c r="A239" s="13">
        <v>43220</v>
      </c>
      <c r="B239">
        <v>69</v>
      </c>
      <c r="C239">
        <v>634</v>
      </c>
    </row>
    <row r="240" spans="1:3">
      <c r="A240" s="13">
        <v>43227</v>
      </c>
      <c r="B240">
        <v>70</v>
      </c>
      <c r="C240">
        <v>638</v>
      </c>
    </row>
    <row r="241" spans="1:3">
      <c r="A241" s="13">
        <v>43234</v>
      </c>
      <c r="B241">
        <v>71</v>
      </c>
      <c r="C241">
        <v>644</v>
      </c>
    </row>
    <row r="242" spans="1:3">
      <c r="A242" s="13">
        <v>43241</v>
      </c>
      <c r="B242">
        <v>72</v>
      </c>
      <c r="C242">
        <v>652</v>
      </c>
    </row>
    <row r="243" spans="1:3">
      <c r="A243" s="13">
        <v>43248</v>
      </c>
      <c r="B243">
        <v>73</v>
      </c>
      <c r="C243">
        <v>655</v>
      </c>
    </row>
    <row r="244" spans="1:3">
      <c r="A244" s="13">
        <v>43255</v>
      </c>
      <c r="B244">
        <v>74</v>
      </c>
      <c r="C244">
        <v>660</v>
      </c>
    </row>
    <row r="245" spans="1:3">
      <c r="A245" s="13">
        <v>43262</v>
      </c>
      <c r="B245">
        <v>75</v>
      </c>
      <c r="C245">
        <v>663</v>
      </c>
    </row>
    <row r="246" spans="1:3">
      <c r="A246" s="13">
        <v>43269</v>
      </c>
      <c r="B246">
        <v>76</v>
      </c>
      <c r="C246">
        <v>674</v>
      </c>
    </row>
    <row r="247" spans="1:3">
      <c r="A247" s="13">
        <v>43276</v>
      </c>
      <c r="B247">
        <v>77</v>
      </c>
      <c r="C247">
        <v>677</v>
      </c>
    </row>
    <row r="248" spans="1:3">
      <c r="A248" s="13">
        <v>43283</v>
      </c>
      <c r="B248">
        <v>78</v>
      </c>
      <c r="C248">
        <v>679</v>
      </c>
    </row>
    <row r="249" spans="1:3">
      <c r="A249" s="13">
        <v>43290</v>
      </c>
      <c r="B249">
        <v>79</v>
      </c>
      <c r="C249">
        <v>683</v>
      </c>
    </row>
    <row r="250" spans="1:3">
      <c r="A250" s="13">
        <v>43297</v>
      </c>
      <c r="B250">
        <v>80</v>
      </c>
      <c r="C250">
        <v>689</v>
      </c>
    </row>
    <row r="251" spans="1:3">
      <c r="A251" s="13">
        <v>43304</v>
      </c>
      <c r="B251">
        <v>81</v>
      </c>
      <c r="C251">
        <v>696</v>
      </c>
    </row>
    <row r="252" spans="1:3">
      <c r="A252" s="13">
        <v>43311</v>
      </c>
      <c r="B252">
        <v>82</v>
      </c>
      <c r="C252">
        <v>697</v>
      </c>
    </row>
    <row r="253" spans="1:3">
      <c r="A253" s="13">
        <v>43318</v>
      </c>
      <c r="B253">
        <v>83</v>
      </c>
      <c r="C253">
        <v>700</v>
      </c>
    </row>
    <row r="254" spans="1:3">
      <c r="A254" s="13">
        <v>43325</v>
      </c>
      <c r="B254">
        <v>84</v>
      </c>
      <c r="C254">
        <v>702</v>
      </c>
    </row>
    <row r="255" spans="1:3">
      <c r="A255" s="13">
        <v>43332</v>
      </c>
      <c r="B255">
        <v>85</v>
      </c>
      <c r="C255">
        <v>709</v>
      </c>
    </row>
    <row r="256" spans="1:3">
      <c r="A256" s="13">
        <v>43339</v>
      </c>
      <c r="B256">
        <v>86</v>
      </c>
      <c r="C256">
        <v>712</v>
      </c>
    </row>
    <row r="257" spans="1:3">
      <c r="A257" s="13">
        <v>43346</v>
      </c>
      <c r="B257">
        <v>87</v>
      </c>
      <c r="C257">
        <v>718</v>
      </c>
    </row>
    <row r="258" spans="1:3">
      <c r="A258" s="13">
        <v>43353</v>
      </c>
      <c r="B258">
        <v>88</v>
      </c>
      <c r="C258">
        <v>726</v>
      </c>
    </row>
    <row r="259" spans="1:3">
      <c r="A259" s="13">
        <v>43360</v>
      </c>
      <c r="B259">
        <v>89</v>
      </c>
      <c r="C259">
        <v>734</v>
      </c>
    </row>
    <row r="260" spans="1:3">
      <c r="A260" s="13">
        <v>43367</v>
      </c>
      <c r="B260">
        <v>90</v>
      </c>
      <c r="C260">
        <v>741</v>
      </c>
    </row>
    <row r="261" spans="1:3">
      <c r="A261" s="13">
        <v>43374</v>
      </c>
      <c r="B261">
        <v>91</v>
      </c>
      <c r="C261">
        <v>754</v>
      </c>
    </row>
    <row r="262" spans="1:3">
      <c r="A262" s="13">
        <v>43381</v>
      </c>
      <c r="B262">
        <v>92</v>
      </c>
      <c r="C262">
        <v>755</v>
      </c>
    </row>
    <row r="263" spans="1:3">
      <c r="A263" s="13">
        <v>43388</v>
      </c>
      <c r="B263">
        <v>93</v>
      </c>
      <c r="C263">
        <v>758</v>
      </c>
    </row>
    <row r="264" spans="1:3">
      <c r="A264" s="13">
        <v>43395</v>
      </c>
      <c r="B264">
        <v>94</v>
      </c>
      <c r="C264">
        <v>764</v>
      </c>
    </row>
    <row r="265" spans="1:3">
      <c r="A265" s="13">
        <v>43402</v>
      </c>
      <c r="B265">
        <v>95</v>
      </c>
      <c r="C265">
        <v>771</v>
      </c>
    </row>
    <row r="266" spans="1:3">
      <c r="A266" s="13">
        <v>43409</v>
      </c>
      <c r="B266">
        <v>96</v>
      </c>
      <c r="C266">
        <v>775</v>
      </c>
    </row>
    <row r="267" spans="1:3">
      <c r="A267" s="13">
        <v>43416</v>
      </c>
      <c r="B267">
        <v>97</v>
      </c>
      <c r="C267">
        <v>786</v>
      </c>
    </row>
    <row r="268" spans="1:3">
      <c r="A268" s="13">
        <v>43430</v>
      </c>
      <c r="B268">
        <v>98</v>
      </c>
      <c r="C268">
        <v>791</v>
      </c>
    </row>
    <row r="269" spans="1:3">
      <c r="A269" s="13">
        <v>43437</v>
      </c>
      <c r="B269">
        <v>99</v>
      </c>
      <c r="C269">
        <v>805</v>
      </c>
    </row>
    <row r="270" spans="1:3">
      <c r="A270" s="13">
        <v>43444</v>
      </c>
      <c r="B270">
        <v>100</v>
      </c>
      <c r="C270">
        <v>819</v>
      </c>
    </row>
    <row r="271" spans="1:3">
      <c r="A271" s="13">
        <v>43451</v>
      </c>
      <c r="B271">
        <v>101</v>
      </c>
      <c r="C271">
        <v>830</v>
      </c>
    </row>
    <row r="272" spans="1:3">
      <c r="A272" s="13">
        <v>43472</v>
      </c>
      <c r="B272">
        <v>102</v>
      </c>
      <c r="C272">
        <v>838</v>
      </c>
    </row>
    <row r="273" spans="1:7">
      <c r="A273" s="13">
        <v>43479</v>
      </c>
      <c r="B273">
        <v>103</v>
      </c>
      <c r="C273">
        <v>847</v>
      </c>
    </row>
    <row r="274" spans="1:7">
      <c r="A274" s="13">
        <v>43486</v>
      </c>
      <c r="B274">
        <v>104</v>
      </c>
      <c r="C274">
        <v>849</v>
      </c>
    </row>
    <row r="275" spans="1:7">
      <c r="A275" s="13">
        <v>43493</v>
      </c>
      <c r="B275">
        <v>105</v>
      </c>
      <c r="C275">
        <v>851</v>
      </c>
    </row>
    <row r="276" spans="1:7">
      <c r="A276" s="13">
        <v>43500</v>
      </c>
      <c r="B276">
        <v>106</v>
      </c>
      <c r="C276">
        <v>858</v>
      </c>
    </row>
    <row r="277" spans="1:7">
      <c r="A277" s="13">
        <v>43507</v>
      </c>
      <c r="B277">
        <v>107</v>
      </c>
      <c r="C277">
        <v>863</v>
      </c>
    </row>
    <row r="278" spans="1:7">
      <c r="A278" s="13">
        <v>43514</v>
      </c>
      <c r="B278">
        <v>108</v>
      </c>
      <c r="C278">
        <v>870</v>
      </c>
    </row>
    <row r="279" spans="1:7">
      <c r="A279" s="13">
        <v>43521</v>
      </c>
      <c r="B279">
        <v>109</v>
      </c>
      <c r="C279">
        <v>872</v>
      </c>
    </row>
    <row r="280" spans="1:7">
      <c r="A280" s="13">
        <v>43528</v>
      </c>
      <c r="B280">
        <v>110</v>
      </c>
      <c r="C280">
        <v>881</v>
      </c>
    </row>
    <row r="281" spans="1:7">
      <c r="A281" s="13">
        <v>43542</v>
      </c>
      <c r="B281">
        <v>111</v>
      </c>
      <c r="C281">
        <v>888</v>
      </c>
    </row>
    <row r="282" spans="1:7">
      <c r="A282" s="13"/>
    </row>
    <row r="283" spans="1:7">
      <c r="B283" s="10" t="s">
        <v>60</v>
      </c>
      <c r="C283" s="10"/>
      <c r="D283" s="10"/>
      <c r="E283" s="10"/>
      <c r="F283" s="10"/>
      <c r="G283" s="10"/>
    </row>
    <row r="284" spans="1:7">
      <c r="B284" s="49">
        <f>2/2</f>
        <v>1</v>
      </c>
      <c r="C284" t="s">
        <v>52</v>
      </c>
    </row>
    <row r="285" spans="1:7">
      <c r="B285" s="46">
        <f>5/14</f>
        <v>0.35714285714285715</v>
      </c>
      <c r="C285" t="s">
        <v>53</v>
      </c>
    </row>
    <row r="286" spans="1:7">
      <c r="B286" s="47" t="s">
        <v>6</v>
      </c>
      <c r="C286" t="s">
        <v>54</v>
      </c>
      <c r="D286" t="s">
        <v>96</v>
      </c>
    </row>
    <row r="287" spans="1:7">
      <c r="B287" s="46">
        <v>0</v>
      </c>
      <c r="C287" t="s">
        <v>56</v>
      </c>
    </row>
    <row r="288" spans="1:7">
      <c r="B288" s="46">
        <v>0</v>
      </c>
      <c r="C288" t="s">
        <v>184</v>
      </c>
    </row>
    <row r="289" spans="2:4">
      <c r="B289" s="46">
        <v>0</v>
      </c>
      <c r="C289" t="s">
        <v>214</v>
      </c>
    </row>
    <row r="290" spans="2:4">
      <c r="B290" s="47" t="s">
        <v>6</v>
      </c>
      <c r="C290" t="s">
        <v>223</v>
      </c>
      <c r="D290" t="s">
        <v>96</v>
      </c>
    </row>
    <row r="292" spans="2:4">
      <c r="B292" s="10" t="s">
        <v>102</v>
      </c>
    </row>
    <row r="293" spans="2:4">
      <c r="B293" s="47">
        <f>2/7</f>
        <v>0.2857142857142857</v>
      </c>
      <c r="C293" t="s">
        <v>52</v>
      </c>
    </row>
    <row r="294" spans="2:4">
      <c r="B294" s="47">
        <f>5/7</f>
        <v>0.7142857142857143</v>
      </c>
      <c r="C294" t="s">
        <v>53</v>
      </c>
    </row>
    <row r="295" spans="2:4">
      <c r="B295" s="47" t="s">
        <v>6</v>
      </c>
      <c r="C295" t="s">
        <v>54</v>
      </c>
      <c r="D295" t="s">
        <v>96</v>
      </c>
    </row>
    <row r="296" spans="2:4">
      <c r="B296" s="47">
        <v>0</v>
      </c>
      <c r="C296" t="s">
        <v>56</v>
      </c>
    </row>
    <row r="297" spans="2:4">
      <c r="B297" s="46">
        <v>0</v>
      </c>
      <c r="C297" t="s">
        <v>184</v>
      </c>
    </row>
    <row r="298" spans="2:4">
      <c r="B298" s="47">
        <v>0</v>
      </c>
      <c r="C298" t="s">
        <v>214</v>
      </c>
    </row>
    <row r="299" spans="2:4">
      <c r="B299" s="47" t="s">
        <v>6</v>
      </c>
      <c r="C299" t="s">
        <v>223</v>
      </c>
      <c r="D299" t="s">
        <v>96</v>
      </c>
    </row>
    <row r="300" spans="2:4">
      <c r="B300" s="47" t="s">
        <v>6</v>
      </c>
      <c r="C300" t="s">
        <v>67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0CDE1-8E2A-48A0-8E0D-E5C62031600F}">
  <dimension ref="A1:K302"/>
  <sheetViews>
    <sheetView topLeftCell="B37" workbookViewId="0">
      <selection activeCell="I23" sqref="I23"/>
    </sheetView>
  </sheetViews>
  <sheetFormatPr defaultRowHeight="15"/>
  <cols>
    <col min="1" max="1" width="14" customWidth="1"/>
    <col min="2" max="2" width="25.85546875" customWidth="1"/>
    <col min="4" max="4" width="25.42578125" customWidth="1"/>
    <col min="6" max="6" width="26.7109375" customWidth="1"/>
    <col min="8" max="8" width="36.140625" customWidth="1"/>
    <col min="10" max="10" width="27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834</v>
      </c>
      <c r="C2" s="1">
        <v>3</v>
      </c>
      <c r="D2" s="1">
        <v>75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819</v>
      </c>
      <c r="C5" s="1">
        <f t="shared" si="0"/>
        <v>3</v>
      </c>
      <c r="D5" s="1">
        <f t="shared" si="0"/>
        <v>74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547</v>
      </c>
      <c r="C9" s="1">
        <v>3</v>
      </c>
      <c r="D9" s="1">
        <v>413</v>
      </c>
      <c r="E9" s="2">
        <v>2</v>
      </c>
      <c r="F9" s="1">
        <v>300</v>
      </c>
      <c r="G9" s="2">
        <v>0</v>
      </c>
      <c r="H9" s="1">
        <v>153</v>
      </c>
      <c r="I9" s="1">
        <v>32</v>
      </c>
      <c r="J9" s="1">
        <v>220</v>
      </c>
      <c r="K9" s="1">
        <v>3</v>
      </c>
    </row>
    <row r="10" spans="1:11">
      <c r="A10" s="1" t="s">
        <v>31</v>
      </c>
      <c r="B10" s="1">
        <v>38</v>
      </c>
      <c r="C10" s="1">
        <v>-1</v>
      </c>
      <c r="D10" s="1">
        <v>160</v>
      </c>
      <c r="E10" s="2">
        <v>1</v>
      </c>
      <c r="F10" s="1">
        <v>9</v>
      </c>
      <c r="G10" s="2">
        <v>0</v>
      </c>
      <c r="H10" s="1">
        <v>0</v>
      </c>
      <c r="I10" s="1">
        <v>0</v>
      </c>
      <c r="J10" s="1">
        <v>12</v>
      </c>
      <c r="K10" s="1">
        <v>-1</v>
      </c>
    </row>
    <row r="11" spans="1:11">
      <c r="A11" s="1" t="s">
        <v>8</v>
      </c>
      <c r="B11" s="1">
        <f t="shared" ref="B11:K11" si="1">B9+B10</f>
        <v>585</v>
      </c>
      <c r="C11" s="1">
        <f t="shared" si="1"/>
        <v>2</v>
      </c>
      <c r="D11" s="1">
        <f t="shared" si="1"/>
        <v>573</v>
      </c>
      <c r="E11" s="2">
        <f t="shared" si="1"/>
        <v>3</v>
      </c>
      <c r="F11" s="1">
        <f t="shared" si="1"/>
        <v>309</v>
      </c>
      <c r="G11" s="2">
        <f t="shared" si="1"/>
        <v>0</v>
      </c>
      <c r="H11" s="1">
        <f t="shared" si="1"/>
        <v>153</v>
      </c>
      <c r="I11" s="1">
        <f t="shared" si="1"/>
        <v>32</v>
      </c>
      <c r="J11" s="1">
        <f t="shared" si="1"/>
        <v>232</v>
      </c>
      <c r="K11" s="1">
        <f t="shared" si="1"/>
        <v>2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268</v>
      </c>
      <c r="C15" s="5">
        <v>1</v>
      </c>
      <c r="D15" s="5">
        <v>86</v>
      </c>
      <c r="E15" s="3">
        <v>0</v>
      </c>
      <c r="F15" s="1">
        <v>168</v>
      </c>
      <c r="G15" s="2">
        <v>1</v>
      </c>
      <c r="H15" s="16" t="s">
        <v>86</v>
      </c>
      <c r="I15" s="16">
        <v>547</v>
      </c>
    </row>
    <row r="16" spans="1:11">
      <c r="A16" s="1" t="s">
        <v>89</v>
      </c>
      <c r="B16" s="1">
        <v>192</v>
      </c>
      <c r="C16" s="1">
        <v>0</v>
      </c>
      <c r="D16" s="1">
        <v>81</v>
      </c>
      <c r="E16" s="2">
        <v>0</v>
      </c>
      <c r="F16" s="1">
        <v>168</v>
      </c>
      <c r="G16" s="2">
        <v>1</v>
      </c>
      <c r="H16" s="25" t="s">
        <v>87</v>
      </c>
      <c r="I16" s="25">
        <v>413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220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354</v>
      </c>
    </row>
    <row r="20" spans="1:9" ht="60" customHeight="1">
      <c r="A20" s="1" t="s">
        <v>74</v>
      </c>
      <c r="B20" s="1">
        <v>13</v>
      </c>
      <c r="C20" s="1">
        <v>1</v>
      </c>
      <c r="D20" s="34" t="s">
        <v>241</v>
      </c>
      <c r="H20" s="16" t="s">
        <v>105</v>
      </c>
      <c r="I20" s="16">
        <v>168</v>
      </c>
    </row>
    <row r="21" spans="1:9" ht="66.75" customHeight="1">
      <c r="A21" s="1" t="s">
        <v>75</v>
      </c>
      <c r="B21" s="1">
        <v>5</v>
      </c>
      <c r="C21" s="1">
        <v>1</v>
      </c>
      <c r="D21" s="34" t="s">
        <v>242</v>
      </c>
      <c r="H21" s="25" t="s">
        <v>88</v>
      </c>
      <c r="I21" s="25">
        <v>325</v>
      </c>
    </row>
    <row r="22" spans="1:9" ht="81" customHeight="1">
      <c r="A22" s="1" t="s">
        <v>76</v>
      </c>
      <c r="B22" s="1">
        <v>20</v>
      </c>
      <c r="C22" s="1">
        <v>0</v>
      </c>
      <c r="D22" s="34" t="s">
        <v>253</v>
      </c>
      <c r="H22" s="16" t="s">
        <v>93</v>
      </c>
      <c r="I22" s="16">
        <v>11</v>
      </c>
    </row>
    <row r="23" spans="1:9" ht="76.5" customHeight="1">
      <c r="A23" s="1" t="s">
        <v>77</v>
      </c>
      <c r="B23" s="1">
        <v>6</v>
      </c>
      <c r="C23" s="1">
        <v>1</v>
      </c>
      <c r="D23" s="34" t="s">
        <v>173</v>
      </c>
      <c r="H23" s="25" t="s">
        <v>90</v>
      </c>
      <c r="I23" s="25">
        <v>273</v>
      </c>
    </row>
    <row r="24" spans="1:9">
      <c r="H24" s="16" t="s">
        <v>91</v>
      </c>
      <c r="I24" s="16">
        <v>188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20</v>
      </c>
    </row>
    <row r="29" spans="1:9">
      <c r="A29" s="1" t="s">
        <v>5</v>
      </c>
      <c r="B29" s="1">
        <v>57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22</v>
      </c>
      <c r="C30" s="1">
        <v>0</v>
      </c>
      <c r="D30" s="1">
        <v>7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f>D29+D30</f>
        <v>55</v>
      </c>
      <c r="E31" s="1">
        <v>0</v>
      </c>
    </row>
    <row r="32" spans="1:9">
      <c r="H32" t="s">
        <v>247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248</v>
      </c>
      <c r="I34" s="16">
        <v>50.48</v>
      </c>
    </row>
    <row r="35" spans="1:9">
      <c r="A35" s="1" t="s">
        <v>5</v>
      </c>
      <c r="B35" s="1">
        <v>131</v>
      </c>
      <c r="C35" s="1">
        <v>1</v>
      </c>
      <c r="D35" s="1">
        <v>89</v>
      </c>
      <c r="E35" s="1">
        <v>0</v>
      </c>
      <c r="H35" s="16" t="s">
        <v>116</v>
      </c>
      <c r="I35" s="16">
        <v>12.63</v>
      </c>
    </row>
    <row r="36" spans="1:9">
      <c r="A36" s="1" t="s">
        <v>7</v>
      </c>
      <c r="B36" s="1">
        <v>52</v>
      </c>
      <c r="C36" s="1">
        <v>-1</v>
      </c>
      <c r="D36" s="1">
        <v>17</v>
      </c>
      <c r="E36" s="1">
        <v>0</v>
      </c>
      <c r="H36" s="25" t="s">
        <v>249</v>
      </c>
      <c r="I36" s="25"/>
    </row>
    <row r="37" spans="1:9">
      <c r="A37" s="1" t="s">
        <v>8</v>
      </c>
      <c r="B37" s="1">
        <v>183</v>
      </c>
      <c r="C37" s="1">
        <v>0</v>
      </c>
      <c r="D37" s="1">
        <f>D35+D36</f>
        <v>106</v>
      </c>
      <c r="E37" s="1">
        <f>E35+E36</f>
        <v>0</v>
      </c>
      <c r="H37" s="25" t="s">
        <v>118</v>
      </c>
      <c r="I37" s="25">
        <v>436</v>
      </c>
    </row>
    <row r="38" spans="1:9">
      <c r="H38" s="25" t="s">
        <v>119</v>
      </c>
      <c r="I38" s="25">
        <v>118</v>
      </c>
    </row>
    <row r="39" spans="1:9">
      <c r="H39" s="16" t="s">
        <v>250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204</v>
      </c>
      <c r="D42" s="1">
        <v>0</v>
      </c>
      <c r="H42" s="16" t="s">
        <v>123</v>
      </c>
      <c r="I42" s="16">
        <v>507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20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237</v>
      </c>
      <c r="I45" s="25"/>
    </row>
    <row r="46" spans="1:9">
      <c r="B46" s="1" t="s">
        <v>20</v>
      </c>
      <c r="C46" s="1">
        <v>891</v>
      </c>
      <c r="D46" s="1">
        <v>7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525</v>
      </c>
    </row>
    <row r="48" spans="1:9">
      <c r="B48" s="1" t="s">
        <v>22</v>
      </c>
      <c r="C48" s="1">
        <v>1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251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518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252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1191</v>
      </c>
      <c r="D54" s="1">
        <f>D42+D43+D44+D45+D46+D47+D48+D49+D50+D51+D52+D53</f>
        <v>7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57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/>
    </row>
    <row r="171" spans="1:4">
      <c r="A171" s="9" t="s">
        <v>70</v>
      </c>
      <c r="B171" s="9" t="s">
        <v>32</v>
      </c>
      <c r="C171" s="9" t="s">
        <v>33</v>
      </c>
    </row>
    <row r="172" spans="1:4">
      <c r="A172" s="13">
        <v>42737</v>
      </c>
      <c r="B172">
        <v>1</v>
      </c>
      <c r="C172">
        <v>1</v>
      </c>
    </row>
    <row r="173" spans="1:4">
      <c r="A173" s="13">
        <v>42744</v>
      </c>
      <c r="B173">
        <v>2</v>
      </c>
      <c r="C173">
        <v>10</v>
      </c>
    </row>
    <row r="174" spans="1:4">
      <c r="A174" s="13">
        <v>42751</v>
      </c>
      <c r="B174">
        <v>3</v>
      </c>
      <c r="C174">
        <v>20</v>
      </c>
    </row>
    <row r="175" spans="1:4">
      <c r="A175" s="13">
        <v>42758</v>
      </c>
      <c r="B175">
        <v>4</v>
      </c>
      <c r="C175">
        <v>31</v>
      </c>
    </row>
    <row r="176" spans="1:4">
      <c r="A176" s="13">
        <v>42765</v>
      </c>
      <c r="B176">
        <v>5</v>
      </c>
      <c r="C176">
        <v>43</v>
      </c>
    </row>
    <row r="177" spans="1:3">
      <c r="A177" s="13">
        <v>42772</v>
      </c>
      <c r="B177">
        <v>6</v>
      </c>
      <c r="C177">
        <v>56</v>
      </c>
    </row>
    <row r="178" spans="1:3">
      <c r="A178" s="13">
        <v>42779</v>
      </c>
      <c r="B178">
        <v>7</v>
      </c>
      <c r="C178">
        <v>63</v>
      </c>
    </row>
    <row r="179" spans="1:3">
      <c r="A179" s="13">
        <v>42786</v>
      </c>
      <c r="B179">
        <v>8</v>
      </c>
      <c r="C179">
        <v>70</v>
      </c>
    </row>
    <row r="180" spans="1:3">
      <c r="A180" s="13">
        <v>42793</v>
      </c>
      <c r="B180">
        <v>9</v>
      </c>
      <c r="C180">
        <v>84</v>
      </c>
    </row>
    <row r="181" spans="1:3">
      <c r="A181" s="13">
        <v>42800</v>
      </c>
      <c r="B181">
        <v>10</v>
      </c>
      <c r="C181">
        <v>100</v>
      </c>
    </row>
    <row r="182" spans="1:3">
      <c r="A182" s="13">
        <v>42807</v>
      </c>
      <c r="B182">
        <v>11</v>
      </c>
      <c r="C182">
        <v>114</v>
      </c>
    </row>
    <row r="183" spans="1:3">
      <c r="A183" s="13">
        <v>42814</v>
      </c>
      <c r="B183">
        <v>12</v>
      </c>
      <c r="C183">
        <v>131</v>
      </c>
    </row>
    <row r="184" spans="1:3">
      <c r="A184" s="13">
        <v>42821</v>
      </c>
      <c r="B184">
        <v>13</v>
      </c>
      <c r="C184">
        <v>145</v>
      </c>
    </row>
    <row r="185" spans="1:3">
      <c r="A185" s="13">
        <v>42828</v>
      </c>
      <c r="B185">
        <v>14</v>
      </c>
      <c r="C185">
        <v>154</v>
      </c>
    </row>
    <row r="186" spans="1:3">
      <c r="A186" s="13">
        <v>42835</v>
      </c>
      <c r="B186">
        <v>15</v>
      </c>
      <c r="C186">
        <v>166</v>
      </c>
    </row>
    <row r="187" spans="1:3">
      <c r="A187" s="13">
        <v>42842</v>
      </c>
      <c r="B187">
        <v>16</v>
      </c>
      <c r="C187">
        <v>185</v>
      </c>
    </row>
    <row r="188" spans="1:3">
      <c r="A188" s="13">
        <v>42849</v>
      </c>
      <c r="B188">
        <v>17</v>
      </c>
      <c r="C188">
        <v>189</v>
      </c>
    </row>
    <row r="189" spans="1:3">
      <c r="A189" s="13">
        <v>42856</v>
      </c>
      <c r="B189">
        <v>18</v>
      </c>
      <c r="C189">
        <v>199</v>
      </c>
    </row>
    <row r="190" spans="1:3">
      <c r="A190" s="13">
        <v>42863</v>
      </c>
      <c r="B190">
        <v>19</v>
      </c>
      <c r="C190">
        <v>217</v>
      </c>
    </row>
    <row r="191" spans="1:3">
      <c r="A191" s="13">
        <v>42870</v>
      </c>
      <c r="B191">
        <v>20</v>
      </c>
      <c r="C191">
        <v>233</v>
      </c>
    </row>
    <row r="192" spans="1:3">
      <c r="A192" s="13">
        <v>42877</v>
      </c>
      <c r="B192">
        <v>21</v>
      </c>
      <c r="C192">
        <v>239</v>
      </c>
    </row>
    <row r="193" spans="1:3">
      <c r="A193" s="13">
        <v>42884</v>
      </c>
      <c r="B193">
        <v>22</v>
      </c>
      <c r="C193">
        <v>244</v>
      </c>
    </row>
    <row r="194" spans="1:3">
      <c r="A194" s="13">
        <v>42891</v>
      </c>
      <c r="B194">
        <v>23</v>
      </c>
      <c r="C194">
        <v>260</v>
      </c>
    </row>
    <row r="195" spans="1:3">
      <c r="A195" s="13">
        <v>42898</v>
      </c>
      <c r="B195">
        <v>24</v>
      </c>
      <c r="C195">
        <v>276</v>
      </c>
    </row>
    <row r="196" spans="1:3">
      <c r="A196" s="13">
        <v>42905</v>
      </c>
      <c r="B196">
        <v>25</v>
      </c>
      <c r="C196">
        <v>286</v>
      </c>
    </row>
    <row r="197" spans="1:3">
      <c r="A197" s="13">
        <v>42912</v>
      </c>
      <c r="B197">
        <v>26</v>
      </c>
      <c r="C197">
        <v>299</v>
      </c>
    </row>
    <row r="198" spans="1:3">
      <c r="A198" s="13">
        <v>42919</v>
      </c>
      <c r="B198">
        <v>27</v>
      </c>
      <c r="C198">
        <v>303</v>
      </c>
    </row>
    <row r="199" spans="1:3">
      <c r="A199" s="13">
        <v>42926</v>
      </c>
      <c r="B199">
        <v>28</v>
      </c>
      <c r="C199">
        <v>316</v>
      </c>
    </row>
    <row r="200" spans="1:3">
      <c r="A200" s="13">
        <v>42933</v>
      </c>
      <c r="B200">
        <v>29</v>
      </c>
      <c r="C200">
        <v>322</v>
      </c>
    </row>
    <row r="201" spans="1:3">
      <c r="A201" s="13">
        <v>42940</v>
      </c>
      <c r="B201">
        <v>30</v>
      </c>
      <c r="C201">
        <v>330</v>
      </c>
    </row>
    <row r="202" spans="1:3">
      <c r="A202" s="13">
        <v>42947</v>
      </c>
      <c r="B202">
        <v>31</v>
      </c>
      <c r="C202">
        <v>335</v>
      </c>
    </row>
    <row r="203" spans="1:3">
      <c r="A203" s="13">
        <v>42954</v>
      </c>
      <c r="B203">
        <v>32</v>
      </c>
      <c r="C203">
        <v>348</v>
      </c>
    </row>
    <row r="204" spans="1:3">
      <c r="A204" s="13">
        <v>42961</v>
      </c>
      <c r="B204">
        <v>33</v>
      </c>
      <c r="C204">
        <v>367</v>
      </c>
    </row>
    <row r="205" spans="1:3">
      <c r="A205" s="13">
        <v>42968</v>
      </c>
      <c r="B205">
        <v>34</v>
      </c>
      <c r="C205">
        <v>392</v>
      </c>
    </row>
    <row r="206" spans="1:3">
      <c r="A206" s="13">
        <v>42975</v>
      </c>
      <c r="B206">
        <v>35</v>
      </c>
      <c r="C206">
        <v>402</v>
      </c>
    </row>
    <row r="207" spans="1:3">
      <c r="A207" s="13">
        <v>42982</v>
      </c>
      <c r="B207">
        <v>36</v>
      </c>
      <c r="C207">
        <v>410</v>
      </c>
    </row>
    <row r="208" spans="1:3">
      <c r="A208" s="13">
        <v>42989</v>
      </c>
      <c r="B208">
        <v>37</v>
      </c>
      <c r="C208">
        <v>415</v>
      </c>
    </row>
    <row r="209" spans="1:3">
      <c r="A209" s="13">
        <v>42996</v>
      </c>
      <c r="B209">
        <v>38</v>
      </c>
      <c r="C209">
        <v>438</v>
      </c>
    </row>
    <row r="210" spans="1:3">
      <c r="A210" s="13">
        <v>43003</v>
      </c>
      <c r="B210">
        <v>39</v>
      </c>
      <c r="C210">
        <v>460</v>
      </c>
    </row>
    <row r="211" spans="1:3">
      <c r="A211" s="13">
        <v>43010</v>
      </c>
      <c r="B211">
        <v>40</v>
      </c>
      <c r="C211">
        <v>478</v>
      </c>
    </row>
    <row r="212" spans="1:3">
      <c r="A212" s="13">
        <v>43017</v>
      </c>
      <c r="B212">
        <v>41</v>
      </c>
      <c r="C212">
        <v>486</v>
      </c>
    </row>
    <row r="213" spans="1:3">
      <c r="A213" s="13">
        <v>43024</v>
      </c>
      <c r="B213">
        <v>42</v>
      </c>
      <c r="C213">
        <v>497</v>
      </c>
    </row>
    <row r="214" spans="1:3">
      <c r="A214" s="13">
        <v>43031</v>
      </c>
      <c r="B214">
        <v>43</v>
      </c>
      <c r="C214">
        <v>501</v>
      </c>
    </row>
    <row r="215" spans="1:3">
      <c r="A215" s="13">
        <v>43038</v>
      </c>
      <c r="B215">
        <v>44</v>
      </c>
      <c r="C215">
        <v>506</v>
      </c>
    </row>
    <row r="216" spans="1:3">
      <c r="A216" s="13">
        <v>43045</v>
      </c>
      <c r="B216">
        <v>45</v>
      </c>
      <c r="C216">
        <v>514</v>
      </c>
    </row>
    <row r="217" spans="1:3">
      <c r="A217" s="13">
        <v>43052</v>
      </c>
      <c r="B217">
        <v>46</v>
      </c>
      <c r="C217">
        <v>521</v>
      </c>
    </row>
    <row r="218" spans="1:3">
      <c r="A218" s="13">
        <v>43059</v>
      </c>
      <c r="B218">
        <v>47</v>
      </c>
      <c r="C218">
        <v>531</v>
      </c>
    </row>
    <row r="219" spans="1:3">
      <c r="A219" s="13">
        <v>43066</v>
      </c>
      <c r="B219">
        <v>48</v>
      </c>
      <c r="C219">
        <v>534</v>
      </c>
    </row>
    <row r="220" spans="1:3">
      <c r="A220" s="13">
        <v>43073</v>
      </c>
      <c r="B220">
        <v>49</v>
      </c>
      <c r="C220">
        <v>541</v>
      </c>
    </row>
    <row r="221" spans="1:3">
      <c r="A221" s="13">
        <v>43080</v>
      </c>
      <c r="B221">
        <v>50</v>
      </c>
      <c r="C221">
        <v>546</v>
      </c>
    </row>
    <row r="222" spans="1:3">
      <c r="A222" s="13">
        <v>43087</v>
      </c>
      <c r="B222">
        <v>51</v>
      </c>
      <c r="C222">
        <v>549</v>
      </c>
    </row>
    <row r="223" spans="1:3">
      <c r="A223" s="13">
        <v>43101</v>
      </c>
      <c r="B223">
        <v>52</v>
      </c>
      <c r="C223">
        <v>553</v>
      </c>
    </row>
    <row r="224" spans="1:3">
      <c r="A224" s="13">
        <v>43108</v>
      </c>
      <c r="B224">
        <v>53</v>
      </c>
      <c r="C224">
        <v>566</v>
      </c>
    </row>
    <row r="225" spans="1:3">
      <c r="A225" s="13">
        <v>43115</v>
      </c>
      <c r="B225">
        <v>54</v>
      </c>
      <c r="C225">
        <v>568</v>
      </c>
    </row>
    <row r="226" spans="1:3">
      <c r="A226" s="13">
        <v>43122</v>
      </c>
      <c r="B226">
        <v>55</v>
      </c>
      <c r="C226">
        <v>575</v>
      </c>
    </row>
    <row r="227" spans="1:3">
      <c r="A227" s="13">
        <v>43129</v>
      </c>
      <c r="B227">
        <v>56</v>
      </c>
      <c r="C227">
        <v>574</v>
      </c>
    </row>
    <row r="228" spans="1:3">
      <c r="A228" s="13">
        <v>43136</v>
      </c>
      <c r="B228">
        <v>57</v>
      </c>
      <c r="C228">
        <v>578</v>
      </c>
    </row>
    <row r="229" spans="1:3">
      <c r="A229" s="13">
        <v>43143</v>
      </c>
      <c r="B229">
        <v>58</v>
      </c>
      <c r="C229">
        <v>584</v>
      </c>
    </row>
    <row r="230" spans="1:3">
      <c r="A230" s="13">
        <v>43150</v>
      </c>
      <c r="B230">
        <v>59</v>
      </c>
      <c r="C230">
        <v>587</v>
      </c>
    </row>
    <row r="231" spans="1:3">
      <c r="A231" s="13">
        <v>43157</v>
      </c>
      <c r="B231">
        <v>60</v>
      </c>
      <c r="C231">
        <v>592</v>
      </c>
    </row>
    <row r="232" spans="1:3">
      <c r="A232" s="13">
        <v>43164</v>
      </c>
      <c r="B232">
        <v>61</v>
      </c>
      <c r="C232">
        <v>595</v>
      </c>
    </row>
    <row r="233" spans="1:3">
      <c r="A233" s="13">
        <v>43171</v>
      </c>
      <c r="B233">
        <v>62</v>
      </c>
      <c r="C233">
        <v>601</v>
      </c>
    </row>
    <row r="234" spans="1:3">
      <c r="A234" s="13">
        <v>43178</v>
      </c>
      <c r="B234">
        <v>63</v>
      </c>
      <c r="C234">
        <v>610</v>
      </c>
    </row>
    <row r="235" spans="1:3">
      <c r="A235" s="13">
        <v>43185</v>
      </c>
      <c r="B235">
        <v>64</v>
      </c>
      <c r="C235">
        <v>612</v>
      </c>
    </row>
    <row r="236" spans="1:3">
      <c r="A236" s="13">
        <v>43192</v>
      </c>
      <c r="B236">
        <v>65</v>
      </c>
      <c r="C236">
        <v>620</v>
      </c>
    </row>
    <row r="237" spans="1:3">
      <c r="A237" s="13">
        <v>43199</v>
      </c>
      <c r="B237">
        <v>66</v>
      </c>
      <c r="C237">
        <v>625</v>
      </c>
    </row>
    <row r="238" spans="1:3">
      <c r="A238" s="13">
        <v>43206</v>
      </c>
      <c r="B238">
        <v>67</v>
      </c>
      <c r="C238">
        <v>627</v>
      </c>
    </row>
    <row r="239" spans="1:3">
      <c r="A239" s="13">
        <v>43213</v>
      </c>
      <c r="B239">
        <v>68</v>
      </c>
      <c r="C239">
        <v>632</v>
      </c>
    </row>
    <row r="240" spans="1:3">
      <c r="A240" s="13">
        <v>43220</v>
      </c>
      <c r="B240">
        <v>69</v>
      </c>
      <c r="C240">
        <v>634</v>
      </c>
    </row>
    <row r="241" spans="1:3">
      <c r="A241" s="13">
        <v>43227</v>
      </c>
      <c r="B241">
        <v>70</v>
      </c>
      <c r="C241">
        <v>638</v>
      </c>
    </row>
    <row r="242" spans="1:3">
      <c r="A242" s="13">
        <v>43234</v>
      </c>
      <c r="B242">
        <v>71</v>
      </c>
      <c r="C242">
        <v>644</v>
      </c>
    </row>
    <row r="243" spans="1:3">
      <c r="A243" s="13">
        <v>43241</v>
      </c>
      <c r="B243">
        <v>72</v>
      </c>
      <c r="C243">
        <v>652</v>
      </c>
    </row>
    <row r="244" spans="1:3">
      <c r="A244" s="13">
        <v>43248</v>
      </c>
      <c r="B244">
        <v>73</v>
      </c>
      <c r="C244">
        <v>655</v>
      </c>
    </row>
    <row r="245" spans="1:3">
      <c r="A245" s="13">
        <v>43255</v>
      </c>
      <c r="B245">
        <v>74</v>
      </c>
      <c r="C245">
        <v>660</v>
      </c>
    </row>
    <row r="246" spans="1:3">
      <c r="A246" s="13">
        <v>43262</v>
      </c>
      <c r="B246">
        <v>75</v>
      </c>
      <c r="C246">
        <v>663</v>
      </c>
    </row>
    <row r="247" spans="1:3">
      <c r="A247" s="13">
        <v>43269</v>
      </c>
      <c r="B247">
        <v>76</v>
      </c>
      <c r="C247">
        <v>674</v>
      </c>
    </row>
    <row r="248" spans="1:3">
      <c r="A248" s="13">
        <v>43276</v>
      </c>
      <c r="B248">
        <v>77</v>
      </c>
      <c r="C248">
        <v>677</v>
      </c>
    </row>
    <row r="249" spans="1:3">
      <c r="A249" s="13">
        <v>43283</v>
      </c>
      <c r="B249">
        <v>78</v>
      </c>
      <c r="C249">
        <v>679</v>
      </c>
    </row>
    <row r="250" spans="1:3">
      <c r="A250" s="13">
        <v>43290</v>
      </c>
      <c r="B250">
        <v>79</v>
      </c>
      <c r="C250">
        <v>683</v>
      </c>
    </row>
    <row r="251" spans="1:3">
      <c r="A251" s="13">
        <v>43297</v>
      </c>
      <c r="B251">
        <v>80</v>
      </c>
      <c r="C251">
        <v>689</v>
      </c>
    </row>
    <row r="252" spans="1:3">
      <c r="A252" s="13">
        <v>43304</v>
      </c>
      <c r="B252">
        <v>81</v>
      </c>
      <c r="C252">
        <v>696</v>
      </c>
    </row>
    <row r="253" spans="1:3">
      <c r="A253" s="13">
        <v>43311</v>
      </c>
      <c r="B253">
        <v>82</v>
      </c>
      <c r="C253">
        <v>697</v>
      </c>
    </row>
    <row r="254" spans="1:3">
      <c r="A254" s="13">
        <v>43318</v>
      </c>
      <c r="B254">
        <v>83</v>
      </c>
      <c r="C254">
        <v>700</v>
      </c>
    </row>
    <row r="255" spans="1:3">
      <c r="A255" s="13">
        <v>43325</v>
      </c>
      <c r="B255">
        <v>84</v>
      </c>
      <c r="C255">
        <v>702</v>
      </c>
    </row>
    <row r="256" spans="1:3">
      <c r="A256" s="13">
        <v>43332</v>
      </c>
      <c r="B256">
        <v>85</v>
      </c>
      <c r="C256">
        <v>709</v>
      </c>
    </row>
    <row r="257" spans="1:3">
      <c r="A257" s="13">
        <v>43339</v>
      </c>
      <c r="B257">
        <v>86</v>
      </c>
      <c r="C257">
        <v>712</v>
      </c>
    </row>
    <row r="258" spans="1:3">
      <c r="A258" s="13">
        <v>43346</v>
      </c>
      <c r="B258">
        <v>87</v>
      </c>
      <c r="C258">
        <v>718</v>
      </c>
    </row>
    <row r="259" spans="1:3">
      <c r="A259" s="13">
        <v>43353</v>
      </c>
      <c r="B259">
        <v>88</v>
      </c>
      <c r="C259">
        <v>726</v>
      </c>
    </row>
    <row r="260" spans="1:3">
      <c r="A260" s="13">
        <v>43360</v>
      </c>
      <c r="B260">
        <v>89</v>
      </c>
      <c r="C260">
        <v>734</v>
      </c>
    </row>
    <row r="261" spans="1:3">
      <c r="A261" s="13">
        <v>43367</v>
      </c>
      <c r="B261">
        <v>90</v>
      </c>
      <c r="C261">
        <v>741</v>
      </c>
    </row>
    <row r="262" spans="1:3">
      <c r="A262" s="13">
        <v>43374</v>
      </c>
      <c r="B262">
        <v>91</v>
      </c>
      <c r="C262">
        <v>754</v>
      </c>
    </row>
    <row r="263" spans="1:3">
      <c r="A263" s="13">
        <v>43381</v>
      </c>
      <c r="B263">
        <v>92</v>
      </c>
      <c r="C263">
        <v>755</v>
      </c>
    </row>
    <row r="264" spans="1:3">
      <c r="A264" s="13">
        <v>43388</v>
      </c>
      <c r="B264">
        <v>93</v>
      </c>
      <c r="C264">
        <v>758</v>
      </c>
    </row>
    <row r="265" spans="1:3">
      <c r="A265" s="13">
        <v>43395</v>
      </c>
      <c r="B265">
        <v>94</v>
      </c>
      <c r="C265">
        <v>764</v>
      </c>
    </row>
    <row r="266" spans="1:3">
      <c r="A266" s="13">
        <v>43402</v>
      </c>
      <c r="B266">
        <v>95</v>
      </c>
      <c r="C266">
        <v>771</v>
      </c>
    </row>
    <row r="267" spans="1:3">
      <c r="A267" s="13">
        <v>43409</v>
      </c>
      <c r="B267">
        <v>96</v>
      </c>
      <c r="C267">
        <v>775</v>
      </c>
    </row>
    <row r="268" spans="1:3">
      <c r="A268" s="13">
        <v>43416</v>
      </c>
      <c r="B268">
        <v>97</v>
      </c>
      <c r="C268">
        <v>786</v>
      </c>
    </row>
    <row r="269" spans="1:3">
      <c r="A269" s="13">
        <v>43430</v>
      </c>
      <c r="B269">
        <v>98</v>
      </c>
      <c r="C269">
        <v>791</v>
      </c>
    </row>
    <row r="270" spans="1:3">
      <c r="A270" s="13">
        <v>43437</v>
      </c>
      <c r="B270">
        <v>99</v>
      </c>
      <c r="C270">
        <v>805</v>
      </c>
    </row>
    <row r="271" spans="1:3">
      <c r="A271" s="13">
        <v>43444</v>
      </c>
      <c r="B271">
        <v>100</v>
      </c>
      <c r="C271">
        <v>819</v>
      </c>
    </row>
    <row r="272" spans="1:3">
      <c r="A272" s="13">
        <v>43451</v>
      </c>
      <c r="B272">
        <v>101</v>
      </c>
      <c r="C272">
        <v>830</v>
      </c>
    </row>
    <row r="273" spans="1:7">
      <c r="A273" s="13">
        <v>43472</v>
      </c>
      <c r="B273">
        <v>102</v>
      </c>
      <c r="C273">
        <v>838</v>
      </c>
    </row>
    <row r="274" spans="1:7">
      <c r="A274" s="13">
        <v>43479</v>
      </c>
      <c r="B274">
        <v>103</v>
      </c>
      <c r="C274">
        <v>847</v>
      </c>
    </row>
    <row r="275" spans="1:7">
      <c r="A275" s="13">
        <v>43486</v>
      </c>
      <c r="B275">
        <v>104</v>
      </c>
      <c r="C275">
        <v>849</v>
      </c>
    </row>
    <row r="276" spans="1:7">
      <c r="A276" s="13">
        <v>43493</v>
      </c>
      <c r="B276">
        <v>105</v>
      </c>
      <c r="C276">
        <v>851</v>
      </c>
    </row>
    <row r="277" spans="1:7">
      <c r="A277" s="13">
        <v>43500</v>
      </c>
      <c r="B277">
        <v>106</v>
      </c>
      <c r="C277">
        <v>858</v>
      </c>
    </row>
    <row r="278" spans="1:7">
      <c r="A278" s="13">
        <v>43507</v>
      </c>
      <c r="B278">
        <v>107</v>
      </c>
      <c r="C278">
        <v>863</v>
      </c>
    </row>
    <row r="279" spans="1:7">
      <c r="A279" s="13">
        <v>43514</v>
      </c>
      <c r="B279">
        <v>108</v>
      </c>
      <c r="C279">
        <v>870</v>
      </c>
    </row>
    <row r="280" spans="1:7">
      <c r="A280" s="13">
        <v>43521</v>
      </c>
      <c r="B280">
        <v>109</v>
      </c>
      <c r="C280">
        <v>872</v>
      </c>
    </row>
    <row r="281" spans="1:7">
      <c r="A281" s="13">
        <v>43528</v>
      </c>
      <c r="B281">
        <v>110</v>
      </c>
      <c r="C281">
        <v>881</v>
      </c>
    </row>
    <row r="282" spans="1:7">
      <c r="A282" s="13">
        <v>43542</v>
      </c>
      <c r="B282">
        <v>111</v>
      </c>
      <c r="C282">
        <v>888</v>
      </c>
    </row>
    <row r="283" spans="1:7">
      <c r="A283" s="13">
        <v>43549</v>
      </c>
      <c r="B283">
        <v>112</v>
      </c>
      <c r="C283">
        <v>893</v>
      </c>
    </row>
    <row r="284" spans="1:7">
      <c r="A284" s="13"/>
    </row>
    <row r="285" spans="1:7">
      <c r="B285" s="10" t="s">
        <v>60</v>
      </c>
      <c r="C285" s="10"/>
      <c r="D285" s="10"/>
      <c r="E285" s="10"/>
      <c r="F285" s="10"/>
      <c r="G285" s="10"/>
    </row>
    <row r="286" spans="1:7">
      <c r="B286" s="49">
        <f>1/1</f>
        <v>1</v>
      </c>
      <c r="C286" t="s">
        <v>52</v>
      </c>
    </row>
    <row r="287" spans="1:7">
      <c r="B287" s="46">
        <f>2/8</f>
        <v>0.25</v>
      </c>
      <c r="C287" t="s">
        <v>53</v>
      </c>
    </row>
    <row r="288" spans="1:7">
      <c r="B288" s="47" t="s">
        <v>6</v>
      </c>
      <c r="C288" t="s">
        <v>54</v>
      </c>
      <c r="D288" t="s">
        <v>96</v>
      </c>
    </row>
    <row r="289" spans="2:4">
      <c r="B289" s="46">
        <v>0</v>
      </c>
      <c r="C289" t="s">
        <v>56</v>
      </c>
    </row>
    <row r="290" spans="2:4">
      <c r="B290" s="46">
        <v>0</v>
      </c>
      <c r="C290" t="s">
        <v>184</v>
      </c>
    </row>
    <row r="291" spans="2:4">
      <c r="B291" s="46">
        <v>0</v>
      </c>
      <c r="C291" t="s">
        <v>214</v>
      </c>
    </row>
    <row r="292" spans="2:4">
      <c r="B292" s="47">
        <v>0</v>
      </c>
      <c r="C292" t="s">
        <v>223</v>
      </c>
    </row>
    <row r="294" spans="2:4">
      <c r="B294" s="10" t="s">
        <v>102</v>
      </c>
    </row>
    <row r="295" spans="2:4">
      <c r="B295" s="47">
        <f>1/5</f>
        <v>0.2</v>
      </c>
      <c r="C295" t="s">
        <v>52</v>
      </c>
    </row>
    <row r="296" spans="2:4">
      <c r="B296" s="47">
        <f>2/5</f>
        <v>0.4</v>
      </c>
      <c r="C296" t="s">
        <v>53</v>
      </c>
    </row>
    <row r="297" spans="2:4">
      <c r="B297" s="47" t="s">
        <v>6</v>
      </c>
      <c r="C297" t="s">
        <v>54</v>
      </c>
      <c r="D297" t="s">
        <v>96</v>
      </c>
    </row>
    <row r="298" spans="2:4">
      <c r="B298" s="47">
        <v>0</v>
      </c>
      <c r="C298" t="s">
        <v>56</v>
      </c>
    </row>
    <row r="299" spans="2:4">
      <c r="B299" s="46">
        <v>0</v>
      </c>
      <c r="C299" t="s">
        <v>184</v>
      </c>
    </row>
    <row r="300" spans="2:4">
      <c r="B300" s="47">
        <v>0</v>
      </c>
      <c r="C300" t="s">
        <v>214</v>
      </c>
    </row>
    <row r="301" spans="2:4">
      <c r="B301" s="47">
        <v>0</v>
      </c>
      <c r="C301" t="s">
        <v>223</v>
      </c>
    </row>
    <row r="302" spans="2:4">
      <c r="B302" s="47">
        <f>2/5</f>
        <v>0.4</v>
      </c>
      <c r="C302" t="s">
        <v>67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24BB-B468-4108-96A2-A1FA7F02225C}">
  <dimension ref="A1:K304"/>
  <sheetViews>
    <sheetView topLeftCell="A35" workbookViewId="0"/>
  </sheetViews>
  <sheetFormatPr defaultRowHeight="15"/>
  <cols>
    <col min="1" max="1" width="22" customWidth="1"/>
    <col min="2" max="2" width="24.140625" customWidth="1"/>
    <col min="4" max="4" width="22.140625" customWidth="1"/>
    <col min="6" max="6" width="27" customWidth="1"/>
    <col min="8" max="8" width="25.42578125" customWidth="1"/>
    <col min="10" max="10" width="20.1406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834</v>
      </c>
      <c r="C2" s="1">
        <v>0</v>
      </c>
      <c r="D2" s="1">
        <v>112</v>
      </c>
      <c r="E2" s="1">
        <v>37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819</v>
      </c>
      <c r="C5" s="1">
        <f t="shared" si="0"/>
        <v>0</v>
      </c>
      <c r="D5" s="1">
        <f t="shared" si="0"/>
        <v>111</v>
      </c>
      <c r="E5" s="1">
        <f t="shared" si="0"/>
        <v>37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550</v>
      </c>
      <c r="C9" s="1">
        <v>3</v>
      </c>
      <c r="D9" s="1">
        <v>415</v>
      </c>
      <c r="E9" s="2">
        <v>2</v>
      </c>
      <c r="F9" s="1">
        <v>300</v>
      </c>
      <c r="G9" s="2">
        <v>0</v>
      </c>
      <c r="H9" s="1">
        <v>199</v>
      </c>
      <c r="I9" s="1">
        <v>46</v>
      </c>
      <c r="J9" s="1">
        <v>220</v>
      </c>
      <c r="K9" s="1">
        <v>0</v>
      </c>
    </row>
    <row r="10" spans="1:11">
      <c r="A10" s="1" t="s">
        <v>31</v>
      </c>
      <c r="B10" s="1">
        <v>39</v>
      </c>
      <c r="C10" s="1">
        <v>1</v>
      </c>
      <c r="D10" s="1">
        <v>160</v>
      </c>
      <c r="E10" s="2">
        <v>0</v>
      </c>
      <c r="F10" s="1">
        <v>9</v>
      </c>
      <c r="G10" s="2">
        <v>0</v>
      </c>
      <c r="H10" s="1">
        <v>1</v>
      </c>
      <c r="I10" s="1">
        <v>1</v>
      </c>
      <c r="J10" s="1">
        <v>13</v>
      </c>
      <c r="K10" s="1">
        <v>1</v>
      </c>
    </row>
    <row r="11" spans="1:11">
      <c r="A11" s="1" t="s">
        <v>8</v>
      </c>
      <c r="B11" s="1">
        <f t="shared" ref="B11:K11" si="1">B9+B10</f>
        <v>589</v>
      </c>
      <c r="C11" s="1">
        <f t="shared" si="1"/>
        <v>4</v>
      </c>
      <c r="D11" s="1">
        <f t="shared" si="1"/>
        <v>575</v>
      </c>
      <c r="E11" s="2">
        <f t="shared" si="1"/>
        <v>2</v>
      </c>
      <c r="F11" s="1">
        <f t="shared" si="1"/>
        <v>309</v>
      </c>
      <c r="G11" s="2">
        <f t="shared" si="1"/>
        <v>0</v>
      </c>
      <c r="H11" s="1">
        <f t="shared" si="1"/>
        <v>200</v>
      </c>
      <c r="I11" s="1">
        <f t="shared" si="1"/>
        <v>47</v>
      </c>
      <c r="J11" s="1">
        <f t="shared" si="1"/>
        <v>233</v>
      </c>
      <c r="K11" s="1">
        <f t="shared" si="1"/>
        <v>1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271</v>
      </c>
      <c r="C15" s="5">
        <v>3</v>
      </c>
      <c r="D15" s="5">
        <v>87</v>
      </c>
      <c r="E15" s="3">
        <v>1</v>
      </c>
      <c r="F15" s="1">
        <v>170</v>
      </c>
      <c r="G15" s="2">
        <v>2</v>
      </c>
      <c r="H15" s="16" t="s">
        <v>86</v>
      </c>
      <c r="I15" s="16">
        <v>550</v>
      </c>
    </row>
    <row r="16" spans="1:11">
      <c r="A16" s="1" t="s">
        <v>89</v>
      </c>
      <c r="B16" s="1">
        <v>194</v>
      </c>
      <c r="C16" s="1">
        <v>2</v>
      </c>
      <c r="D16" s="1">
        <v>82</v>
      </c>
      <c r="E16" s="2">
        <v>1</v>
      </c>
      <c r="F16" s="1">
        <v>170</v>
      </c>
      <c r="G16" s="2">
        <v>2</v>
      </c>
      <c r="H16" s="25" t="s">
        <v>87</v>
      </c>
      <c r="I16" s="25">
        <v>415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220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358</v>
      </c>
    </row>
    <row r="20" spans="1:9" ht="58.5" customHeight="1">
      <c r="A20" s="1" t="s">
        <v>74</v>
      </c>
      <c r="B20" s="1">
        <v>13</v>
      </c>
      <c r="C20" s="1">
        <v>0</v>
      </c>
      <c r="D20" s="34" t="s">
        <v>241</v>
      </c>
      <c r="H20" s="16" t="s">
        <v>105</v>
      </c>
      <c r="I20" s="16">
        <v>170</v>
      </c>
    </row>
    <row r="21" spans="1:9" ht="74.25" customHeight="1">
      <c r="A21" s="1" t="s">
        <v>75</v>
      </c>
      <c r="B21" s="1">
        <v>5</v>
      </c>
      <c r="C21" s="1">
        <v>0</v>
      </c>
      <c r="D21" s="34" t="s">
        <v>242</v>
      </c>
      <c r="H21" s="25" t="s">
        <v>88</v>
      </c>
      <c r="I21" s="25">
        <v>324</v>
      </c>
    </row>
    <row r="22" spans="1:9" ht="84.75" customHeight="1">
      <c r="A22" s="1" t="s">
        <v>76</v>
      </c>
      <c r="B22" s="1">
        <v>20</v>
      </c>
      <c r="C22" s="1">
        <v>0</v>
      </c>
      <c r="D22" s="34" t="s">
        <v>253</v>
      </c>
      <c r="H22" s="16" t="s">
        <v>93</v>
      </c>
      <c r="I22" s="16">
        <v>11</v>
      </c>
    </row>
    <row r="23" spans="1:9" ht="68.2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276</v>
      </c>
    </row>
    <row r="24" spans="1:9">
      <c r="H24" s="16" t="s">
        <v>91</v>
      </c>
      <c r="I24" s="16">
        <v>188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0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22</v>
      </c>
    </row>
    <row r="29" spans="1:9">
      <c r="A29" s="1" t="s">
        <v>5</v>
      </c>
      <c r="B29" s="1">
        <v>57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22</v>
      </c>
      <c r="C30" s="1">
        <v>0</v>
      </c>
      <c r="D30" s="1">
        <v>7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f>D29+D30</f>
        <v>55</v>
      </c>
      <c r="E31" s="1">
        <v>0</v>
      </c>
    </row>
    <row r="32" spans="1:9">
      <c r="H32" t="s">
        <v>254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131</v>
      </c>
      <c r="C35" s="1">
        <v>0</v>
      </c>
      <c r="D35" s="1">
        <v>90</v>
      </c>
      <c r="E35" s="1">
        <v>1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-1</v>
      </c>
      <c r="H36" s="25" t="s">
        <v>256</v>
      </c>
      <c r="I36" s="25"/>
    </row>
    <row r="37" spans="1:9">
      <c r="A37" s="1" t="s">
        <v>8</v>
      </c>
      <c r="B37" s="1">
        <v>183</v>
      </c>
      <c r="C37" s="1">
        <f>C35+C36</f>
        <v>0</v>
      </c>
      <c r="D37" s="1">
        <f>D35+D36</f>
        <v>106</v>
      </c>
      <c r="E37" s="1">
        <f>E35+E36</f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204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53</v>
      </c>
      <c r="D44" s="1">
        <v>33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893</v>
      </c>
      <c r="D46" s="1">
        <v>2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1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1226</v>
      </c>
      <c r="D54" s="1">
        <f>D42+D43+D44+D45+D46+D47+D48+D49+D50+D51+D52+D53</f>
        <v>35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/>
    </row>
    <row r="172" spans="1:4">
      <c r="A172" s="9" t="s">
        <v>70</v>
      </c>
      <c r="B172" s="9" t="s">
        <v>32</v>
      </c>
      <c r="C172" s="9" t="s">
        <v>33</v>
      </c>
    </row>
    <row r="173" spans="1:4">
      <c r="A173" s="13">
        <v>42737</v>
      </c>
      <c r="B173">
        <v>1</v>
      </c>
      <c r="C173">
        <v>1</v>
      </c>
    </row>
    <row r="174" spans="1:4">
      <c r="A174" s="13">
        <v>42744</v>
      </c>
      <c r="B174">
        <v>2</v>
      </c>
      <c r="C174">
        <v>10</v>
      </c>
    </row>
    <row r="175" spans="1:4">
      <c r="A175" s="13">
        <v>42751</v>
      </c>
      <c r="B175">
        <v>3</v>
      </c>
      <c r="C175">
        <v>20</v>
      </c>
    </row>
    <row r="176" spans="1:4">
      <c r="A176" s="13">
        <v>42758</v>
      </c>
      <c r="B176">
        <v>4</v>
      </c>
      <c r="C176">
        <v>31</v>
      </c>
    </row>
    <row r="177" spans="1:3">
      <c r="A177" s="13">
        <v>42765</v>
      </c>
      <c r="B177">
        <v>5</v>
      </c>
      <c r="C177">
        <v>43</v>
      </c>
    </row>
    <row r="178" spans="1:3">
      <c r="A178" s="13">
        <v>42772</v>
      </c>
      <c r="B178">
        <v>6</v>
      </c>
      <c r="C178">
        <v>56</v>
      </c>
    </row>
    <row r="179" spans="1:3">
      <c r="A179" s="13">
        <v>42779</v>
      </c>
      <c r="B179">
        <v>7</v>
      </c>
      <c r="C179">
        <v>63</v>
      </c>
    </row>
    <row r="180" spans="1:3">
      <c r="A180" s="13">
        <v>42786</v>
      </c>
      <c r="B180">
        <v>8</v>
      </c>
      <c r="C180">
        <v>70</v>
      </c>
    </row>
    <row r="181" spans="1:3">
      <c r="A181" s="13">
        <v>42793</v>
      </c>
      <c r="B181">
        <v>9</v>
      </c>
      <c r="C181">
        <v>84</v>
      </c>
    </row>
    <row r="182" spans="1:3">
      <c r="A182" s="13">
        <v>42800</v>
      </c>
      <c r="B182">
        <v>10</v>
      </c>
      <c r="C182">
        <v>100</v>
      </c>
    </row>
    <row r="183" spans="1:3">
      <c r="A183" s="13">
        <v>42807</v>
      </c>
      <c r="B183">
        <v>11</v>
      </c>
      <c r="C183">
        <v>114</v>
      </c>
    </row>
    <row r="184" spans="1:3">
      <c r="A184" s="13">
        <v>42814</v>
      </c>
      <c r="B184">
        <v>12</v>
      </c>
      <c r="C184">
        <v>131</v>
      </c>
    </row>
    <row r="185" spans="1:3">
      <c r="A185" s="13">
        <v>42821</v>
      </c>
      <c r="B185">
        <v>13</v>
      </c>
      <c r="C185">
        <v>145</v>
      </c>
    </row>
    <row r="186" spans="1:3">
      <c r="A186" s="13">
        <v>42828</v>
      </c>
      <c r="B186">
        <v>14</v>
      </c>
      <c r="C186">
        <v>154</v>
      </c>
    </row>
    <row r="187" spans="1:3">
      <c r="A187" s="13">
        <v>42835</v>
      </c>
      <c r="B187">
        <v>15</v>
      </c>
      <c r="C187">
        <v>166</v>
      </c>
    </row>
    <row r="188" spans="1:3">
      <c r="A188" s="13">
        <v>42842</v>
      </c>
      <c r="B188">
        <v>16</v>
      </c>
      <c r="C188">
        <v>185</v>
      </c>
    </row>
    <row r="189" spans="1:3">
      <c r="A189" s="13">
        <v>42849</v>
      </c>
      <c r="B189">
        <v>17</v>
      </c>
      <c r="C189">
        <v>189</v>
      </c>
    </row>
    <row r="190" spans="1:3">
      <c r="A190" s="13">
        <v>42856</v>
      </c>
      <c r="B190">
        <v>18</v>
      </c>
      <c r="C190">
        <v>199</v>
      </c>
    </row>
    <row r="191" spans="1:3">
      <c r="A191" s="13">
        <v>42863</v>
      </c>
      <c r="B191">
        <v>19</v>
      </c>
      <c r="C191">
        <v>217</v>
      </c>
    </row>
    <row r="192" spans="1:3">
      <c r="A192" s="13">
        <v>42870</v>
      </c>
      <c r="B192">
        <v>20</v>
      </c>
      <c r="C192">
        <v>233</v>
      </c>
    </row>
    <row r="193" spans="1:3">
      <c r="A193" s="13">
        <v>42877</v>
      </c>
      <c r="B193">
        <v>21</v>
      </c>
      <c r="C193">
        <v>239</v>
      </c>
    </row>
    <row r="194" spans="1:3">
      <c r="A194" s="13">
        <v>42884</v>
      </c>
      <c r="B194">
        <v>22</v>
      </c>
      <c r="C194">
        <v>244</v>
      </c>
    </row>
    <row r="195" spans="1:3">
      <c r="A195" s="13">
        <v>42891</v>
      </c>
      <c r="B195">
        <v>23</v>
      </c>
      <c r="C195">
        <v>260</v>
      </c>
    </row>
    <row r="196" spans="1:3">
      <c r="A196" s="13">
        <v>42898</v>
      </c>
      <c r="B196">
        <v>24</v>
      </c>
      <c r="C196">
        <v>276</v>
      </c>
    </row>
    <row r="197" spans="1:3">
      <c r="A197" s="13">
        <v>42905</v>
      </c>
      <c r="B197">
        <v>25</v>
      </c>
      <c r="C197">
        <v>286</v>
      </c>
    </row>
    <row r="198" spans="1:3">
      <c r="A198" s="13">
        <v>42912</v>
      </c>
      <c r="B198">
        <v>26</v>
      </c>
      <c r="C198">
        <v>299</v>
      </c>
    </row>
    <row r="199" spans="1:3">
      <c r="A199" s="13">
        <v>42919</v>
      </c>
      <c r="B199">
        <v>27</v>
      </c>
      <c r="C199">
        <v>303</v>
      </c>
    </row>
    <row r="200" spans="1:3">
      <c r="A200" s="13">
        <v>42926</v>
      </c>
      <c r="B200">
        <v>28</v>
      </c>
      <c r="C200">
        <v>316</v>
      </c>
    </row>
    <row r="201" spans="1:3">
      <c r="A201" s="13">
        <v>42933</v>
      </c>
      <c r="B201">
        <v>29</v>
      </c>
      <c r="C201">
        <v>322</v>
      </c>
    </row>
    <row r="202" spans="1:3">
      <c r="A202" s="13">
        <v>42940</v>
      </c>
      <c r="B202">
        <v>30</v>
      </c>
      <c r="C202">
        <v>330</v>
      </c>
    </row>
    <row r="203" spans="1:3">
      <c r="A203" s="13">
        <v>42947</v>
      </c>
      <c r="B203">
        <v>31</v>
      </c>
      <c r="C203">
        <v>335</v>
      </c>
    </row>
    <row r="204" spans="1:3">
      <c r="A204" s="13">
        <v>42954</v>
      </c>
      <c r="B204">
        <v>32</v>
      </c>
      <c r="C204">
        <v>348</v>
      </c>
    </row>
    <row r="205" spans="1:3">
      <c r="A205" s="13">
        <v>42961</v>
      </c>
      <c r="B205">
        <v>33</v>
      </c>
      <c r="C205">
        <v>367</v>
      </c>
    </row>
    <row r="206" spans="1:3">
      <c r="A206" s="13">
        <v>42968</v>
      </c>
      <c r="B206">
        <v>34</v>
      </c>
      <c r="C206">
        <v>392</v>
      </c>
    </row>
    <row r="207" spans="1:3">
      <c r="A207" s="13">
        <v>42975</v>
      </c>
      <c r="B207">
        <v>35</v>
      </c>
      <c r="C207">
        <v>402</v>
      </c>
    </row>
    <row r="208" spans="1:3">
      <c r="A208" s="13">
        <v>42982</v>
      </c>
      <c r="B208">
        <v>36</v>
      </c>
      <c r="C208">
        <v>410</v>
      </c>
    </row>
    <row r="209" spans="1:3">
      <c r="A209" s="13">
        <v>42989</v>
      </c>
      <c r="B209">
        <v>37</v>
      </c>
      <c r="C209">
        <v>415</v>
      </c>
    </row>
    <row r="210" spans="1:3">
      <c r="A210" s="13">
        <v>42996</v>
      </c>
      <c r="B210">
        <v>38</v>
      </c>
      <c r="C210">
        <v>438</v>
      </c>
    </row>
    <row r="211" spans="1:3">
      <c r="A211" s="13">
        <v>43003</v>
      </c>
      <c r="B211">
        <v>39</v>
      </c>
      <c r="C211">
        <v>460</v>
      </c>
    </row>
    <row r="212" spans="1:3">
      <c r="A212" s="13">
        <v>43010</v>
      </c>
      <c r="B212">
        <v>40</v>
      </c>
      <c r="C212">
        <v>478</v>
      </c>
    </row>
    <row r="213" spans="1:3">
      <c r="A213" s="13">
        <v>43017</v>
      </c>
      <c r="B213">
        <v>41</v>
      </c>
      <c r="C213">
        <v>486</v>
      </c>
    </row>
    <row r="214" spans="1:3">
      <c r="A214" s="13">
        <v>43024</v>
      </c>
      <c r="B214">
        <v>42</v>
      </c>
      <c r="C214">
        <v>497</v>
      </c>
    </row>
    <row r="215" spans="1:3">
      <c r="A215" s="13">
        <v>43031</v>
      </c>
      <c r="B215">
        <v>43</v>
      </c>
      <c r="C215">
        <v>501</v>
      </c>
    </row>
    <row r="216" spans="1:3">
      <c r="A216" s="13">
        <v>43038</v>
      </c>
      <c r="B216">
        <v>44</v>
      </c>
      <c r="C216">
        <v>506</v>
      </c>
    </row>
    <row r="217" spans="1:3">
      <c r="A217" s="13">
        <v>43045</v>
      </c>
      <c r="B217">
        <v>45</v>
      </c>
      <c r="C217">
        <v>514</v>
      </c>
    </row>
    <row r="218" spans="1:3">
      <c r="A218" s="13">
        <v>43052</v>
      </c>
      <c r="B218">
        <v>46</v>
      </c>
      <c r="C218">
        <v>521</v>
      </c>
    </row>
    <row r="219" spans="1:3">
      <c r="A219" s="13">
        <v>43059</v>
      </c>
      <c r="B219">
        <v>47</v>
      </c>
      <c r="C219">
        <v>531</v>
      </c>
    </row>
    <row r="220" spans="1:3">
      <c r="A220" s="13">
        <v>43066</v>
      </c>
      <c r="B220">
        <v>48</v>
      </c>
      <c r="C220">
        <v>534</v>
      </c>
    </row>
    <row r="221" spans="1:3">
      <c r="A221" s="13">
        <v>43073</v>
      </c>
      <c r="B221">
        <v>49</v>
      </c>
      <c r="C221">
        <v>541</v>
      </c>
    </row>
    <row r="222" spans="1:3">
      <c r="A222" s="13">
        <v>43080</v>
      </c>
      <c r="B222">
        <v>50</v>
      </c>
      <c r="C222">
        <v>546</v>
      </c>
    </row>
    <row r="223" spans="1:3">
      <c r="A223" s="13">
        <v>43087</v>
      </c>
      <c r="B223">
        <v>51</v>
      </c>
      <c r="C223">
        <v>549</v>
      </c>
    </row>
    <row r="224" spans="1:3">
      <c r="A224" s="13">
        <v>43101</v>
      </c>
      <c r="B224">
        <v>52</v>
      </c>
      <c r="C224">
        <v>553</v>
      </c>
    </row>
    <row r="225" spans="1:3">
      <c r="A225" s="13">
        <v>43108</v>
      </c>
      <c r="B225">
        <v>53</v>
      </c>
      <c r="C225">
        <v>566</v>
      </c>
    </row>
    <row r="226" spans="1:3">
      <c r="A226" s="13">
        <v>43115</v>
      </c>
      <c r="B226">
        <v>54</v>
      </c>
      <c r="C226">
        <v>568</v>
      </c>
    </row>
    <row r="227" spans="1:3">
      <c r="A227" s="13">
        <v>43122</v>
      </c>
      <c r="B227">
        <v>55</v>
      </c>
      <c r="C227">
        <v>575</v>
      </c>
    </row>
    <row r="228" spans="1:3">
      <c r="A228" s="13">
        <v>43129</v>
      </c>
      <c r="B228">
        <v>56</v>
      </c>
      <c r="C228">
        <v>574</v>
      </c>
    </row>
    <row r="229" spans="1:3">
      <c r="A229" s="13">
        <v>43136</v>
      </c>
      <c r="B229">
        <v>57</v>
      </c>
      <c r="C229">
        <v>578</v>
      </c>
    </row>
    <row r="230" spans="1:3">
      <c r="A230" s="13">
        <v>43143</v>
      </c>
      <c r="B230">
        <v>58</v>
      </c>
      <c r="C230">
        <v>584</v>
      </c>
    </row>
    <row r="231" spans="1:3">
      <c r="A231" s="13">
        <v>43150</v>
      </c>
      <c r="B231">
        <v>59</v>
      </c>
      <c r="C231">
        <v>587</v>
      </c>
    </row>
    <row r="232" spans="1:3">
      <c r="A232" s="13">
        <v>43157</v>
      </c>
      <c r="B232">
        <v>60</v>
      </c>
      <c r="C232">
        <v>592</v>
      </c>
    </row>
    <row r="233" spans="1:3">
      <c r="A233" s="13">
        <v>43164</v>
      </c>
      <c r="B233">
        <v>61</v>
      </c>
      <c r="C233">
        <v>595</v>
      </c>
    </row>
    <row r="234" spans="1:3">
      <c r="A234" s="13">
        <v>43171</v>
      </c>
      <c r="B234">
        <v>62</v>
      </c>
      <c r="C234">
        <v>601</v>
      </c>
    </row>
    <row r="235" spans="1:3">
      <c r="A235" s="13">
        <v>43178</v>
      </c>
      <c r="B235">
        <v>63</v>
      </c>
      <c r="C235">
        <v>610</v>
      </c>
    </row>
    <row r="236" spans="1:3">
      <c r="A236" s="13">
        <v>43185</v>
      </c>
      <c r="B236">
        <v>64</v>
      </c>
      <c r="C236">
        <v>612</v>
      </c>
    </row>
    <row r="237" spans="1:3">
      <c r="A237" s="13">
        <v>43192</v>
      </c>
      <c r="B237">
        <v>65</v>
      </c>
      <c r="C237">
        <v>620</v>
      </c>
    </row>
    <row r="238" spans="1:3">
      <c r="A238" s="13">
        <v>43199</v>
      </c>
      <c r="B238">
        <v>66</v>
      </c>
      <c r="C238">
        <v>625</v>
      </c>
    </row>
    <row r="239" spans="1:3">
      <c r="A239" s="13">
        <v>43206</v>
      </c>
      <c r="B239">
        <v>67</v>
      </c>
      <c r="C239">
        <v>627</v>
      </c>
    </row>
    <row r="240" spans="1:3">
      <c r="A240" s="13">
        <v>43213</v>
      </c>
      <c r="B240">
        <v>68</v>
      </c>
      <c r="C240">
        <v>632</v>
      </c>
    </row>
    <row r="241" spans="1:3">
      <c r="A241" s="13">
        <v>43220</v>
      </c>
      <c r="B241">
        <v>69</v>
      </c>
      <c r="C241">
        <v>634</v>
      </c>
    </row>
    <row r="242" spans="1:3">
      <c r="A242" s="13">
        <v>43227</v>
      </c>
      <c r="B242">
        <v>70</v>
      </c>
      <c r="C242">
        <v>638</v>
      </c>
    </row>
    <row r="243" spans="1:3">
      <c r="A243" s="13">
        <v>43234</v>
      </c>
      <c r="B243">
        <v>71</v>
      </c>
      <c r="C243">
        <v>644</v>
      </c>
    </row>
    <row r="244" spans="1:3">
      <c r="A244" s="13">
        <v>43241</v>
      </c>
      <c r="B244">
        <v>72</v>
      </c>
      <c r="C244">
        <v>652</v>
      </c>
    </row>
    <row r="245" spans="1:3">
      <c r="A245" s="13">
        <v>43248</v>
      </c>
      <c r="B245">
        <v>73</v>
      </c>
      <c r="C245">
        <v>655</v>
      </c>
    </row>
    <row r="246" spans="1:3">
      <c r="A246" s="13">
        <v>43255</v>
      </c>
      <c r="B246">
        <v>74</v>
      </c>
      <c r="C246">
        <v>660</v>
      </c>
    </row>
    <row r="247" spans="1:3">
      <c r="A247" s="13">
        <v>43262</v>
      </c>
      <c r="B247">
        <v>75</v>
      </c>
      <c r="C247">
        <v>663</v>
      </c>
    </row>
    <row r="248" spans="1:3">
      <c r="A248" s="13">
        <v>43269</v>
      </c>
      <c r="B248">
        <v>76</v>
      </c>
      <c r="C248">
        <v>674</v>
      </c>
    </row>
    <row r="249" spans="1:3">
      <c r="A249" s="13">
        <v>43276</v>
      </c>
      <c r="B249">
        <v>77</v>
      </c>
      <c r="C249">
        <v>677</v>
      </c>
    </row>
    <row r="250" spans="1:3">
      <c r="A250" s="13">
        <v>43283</v>
      </c>
      <c r="B250">
        <v>78</v>
      </c>
      <c r="C250">
        <v>679</v>
      </c>
    </row>
    <row r="251" spans="1:3">
      <c r="A251" s="13">
        <v>43290</v>
      </c>
      <c r="B251">
        <v>79</v>
      </c>
      <c r="C251">
        <v>683</v>
      </c>
    </row>
    <row r="252" spans="1:3">
      <c r="A252" s="13">
        <v>43297</v>
      </c>
      <c r="B252">
        <v>80</v>
      </c>
      <c r="C252">
        <v>689</v>
      </c>
    </row>
    <row r="253" spans="1:3">
      <c r="A253" s="13">
        <v>43304</v>
      </c>
      <c r="B253">
        <v>81</v>
      </c>
      <c r="C253">
        <v>696</v>
      </c>
    </row>
    <row r="254" spans="1:3">
      <c r="A254" s="13">
        <v>43311</v>
      </c>
      <c r="B254">
        <v>82</v>
      </c>
      <c r="C254">
        <v>697</v>
      </c>
    </row>
    <row r="255" spans="1:3">
      <c r="A255" s="13">
        <v>43318</v>
      </c>
      <c r="B255">
        <v>83</v>
      </c>
      <c r="C255">
        <v>700</v>
      </c>
    </row>
    <row r="256" spans="1:3">
      <c r="A256" s="13">
        <v>43325</v>
      </c>
      <c r="B256">
        <v>84</v>
      </c>
      <c r="C256">
        <v>702</v>
      </c>
    </row>
    <row r="257" spans="1:3">
      <c r="A257" s="13">
        <v>43332</v>
      </c>
      <c r="B257">
        <v>85</v>
      </c>
      <c r="C257">
        <v>709</v>
      </c>
    </row>
    <row r="258" spans="1:3">
      <c r="A258" s="13">
        <v>43339</v>
      </c>
      <c r="B258">
        <v>86</v>
      </c>
      <c r="C258">
        <v>712</v>
      </c>
    </row>
    <row r="259" spans="1:3">
      <c r="A259" s="13">
        <v>43346</v>
      </c>
      <c r="B259">
        <v>87</v>
      </c>
      <c r="C259">
        <v>718</v>
      </c>
    </row>
    <row r="260" spans="1:3">
      <c r="A260" s="13">
        <v>43353</v>
      </c>
      <c r="B260">
        <v>88</v>
      </c>
      <c r="C260">
        <v>726</v>
      </c>
    </row>
    <row r="261" spans="1:3">
      <c r="A261" s="13">
        <v>43360</v>
      </c>
      <c r="B261">
        <v>89</v>
      </c>
      <c r="C261">
        <v>734</v>
      </c>
    </row>
    <row r="262" spans="1:3">
      <c r="A262" s="13">
        <v>43367</v>
      </c>
      <c r="B262">
        <v>90</v>
      </c>
      <c r="C262">
        <v>741</v>
      </c>
    </row>
    <row r="263" spans="1:3">
      <c r="A263" s="13">
        <v>43374</v>
      </c>
      <c r="B263">
        <v>91</v>
      </c>
      <c r="C263">
        <v>754</v>
      </c>
    </row>
    <row r="264" spans="1:3">
      <c r="A264" s="13">
        <v>43381</v>
      </c>
      <c r="B264">
        <v>92</v>
      </c>
      <c r="C264">
        <v>755</v>
      </c>
    </row>
    <row r="265" spans="1:3">
      <c r="A265" s="13">
        <v>43388</v>
      </c>
      <c r="B265">
        <v>93</v>
      </c>
      <c r="C265">
        <v>758</v>
      </c>
    </row>
    <row r="266" spans="1:3">
      <c r="A266" s="13">
        <v>43395</v>
      </c>
      <c r="B266">
        <v>94</v>
      </c>
      <c r="C266">
        <v>764</v>
      </c>
    </row>
    <row r="267" spans="1:3">
      <c r="A267" s="13">
        <v>43402</v>
      </c>
      <c r="B267">
        <v>95</v>
      </c>
      <c r="C267">
        <v>771</v>
      </c>
    </row>
    <row r="268" spans="1:3">
      <c r="A268" s="13">
        <v>43409</v>
      </c>
      <c r="B268">
        <v>96</v>
      </c>
      <c r="C268">
        <v>775</v>
      </c>
    </row>
    <row r="269" spans="1:3">
      <c r="A269" s="13">
        <v>43416</v>
      </c>
      <c r="B269">
        <v>97</v>
      </c>
      <c r="C269">
        <v>786</v>
      </c>
    </row>
    <row r="270" spans="1:3">
      <c r="A270" s="13">
        <v>43430</v>
      </c>
      <c r="B270">
        <v>98</v>
      </c>
      <c r="C270">
        <v>791</v>
      </c>
    </row>
    <row r="271" spans="1:3">
      <c r="A271" s="13">
        <v>43437</v>
      </c>
      <c r="B271">
        <v>99</v>
      </c>
      <c r="C271">
        <v>805</v>
      </c>
    </row>
    <row r="272" spans="1:3">
      <c r="A272" s="13">
        <v>43444</v>
      </c>
      <c r="B272">
        <v>100</v>
      </c>
      <c r="C272">
        <v>819</v>
      </c>
    </row>
    <row r="273" spans="1:7">
      <c r="A273" s="13">
        <v>43451</v>
      </c>
      <c r="B273">
        <v>101</v>
      </c>
      <c r="C273">
        <v>830</v>
      </c>
    </row>
    <row r="274" spans="1:7">
      <c r="A274" s="13">
        <v>43472</v>
      </c>
      <c r="B274">
        <v>102</v>
      </c>
      <c r="C274">
        <v>838</v>
      </c>
    </row>
    <row r="275" spans="1:7">
      <c r="A275" s="13">
        <v>43479</v>
      </c>
      <c r="B275">
        <v>103</v>
      </c>
      <c r="C275">
        <v>847</v>
      </c>
    </row>
    <row r="276" spans="1:7">
      <c r="A276" s="13">
        <v>43486</v>
      </c>
      <c r="B276">
        <v>104</v>
      </c>
      <c r="C276">
        <v>849</v>
      </c>
    </row>
    <row r="277" spans="1:7">
      <c r="A277" s="13">
        <v>43493</v>
      </c>
      <c r="B277">
        <v>105</v>
      </c>
      <c r="C277">
        <v>851</v>
      </c>
    </row>
    <row r="278" spans="1:7">
      <c r="A278" s="13">
        <v>43500</v>
      </c>
      <c r="B278">
        <v>106</v>
      </c>
      <c r="C278">
        <v>858</v>
      </c>
    </row>
    <row r="279" spans="1:7">
      <c r="A279" s="13">
        <v>43507</v>
      </c>
      <c r="B279">
        <v>107</v>
      </c>
      <c r="C279">
        <v>863</v>
      </c>
    </row>
    <row r="280" spans="1:7">
      <c r="A280" s="13">
        <v>43514</v>
      </c>
      <c r="B280">
        <v>108</v>
      </c>
      <c r="C280">
        <v>870</v>
      </c>
    </row>
    <row r="281" spans="1:7">
      <c r="A281" s="13">
        <v>43521</v>
      </c>
      <c r="B281">
        <v>109</v>
      </c>
      <c r="C281">
        <v>872</v>
      </c>
    </row>
    <row r="282" spans="1:7">
      <c r="A282" s="13">
        <v>43528</v>
      </c>
      <c r="B282">
        <v>110</v>
      </c>
      <c r="C282">
        <v>881</v>
      </c>
    </row>
    <row r="283" spans="1:7">
      <c r="A283" s="13">
        <v>43542</v>
      </c>
      <c r="B283">
        <v>111</v>
      </c>
      <c r="C283">
        <v>888</v>
      </c>
    </row>
    <row r="284" spans="1:7">
      <c r="A284" s="13">
        <v>43549</v>
      </c>
      <c r="B284">
        <v>112</v>
      </c>
      <c r="C284">
        <v>893</v>
      </c>
    </row>
    <row r="285" spans="1:7">
      <c r="A285" s="13">
        <v>43556</v>
      </c>
      <c r="B285">
        <v>113</v>
      </c>
      <c r="C285">
        <v>930</v>
      </c>
    </row>
    <row r="286" spans="1:7">
      <c r="A286" s="13"/>
    </row>
    <row r="287" spans="1:7">
      <c r="B287" s="10" t="s">
        <v>60</v>
      </c>
      <c r="C287" s="10"/>
      <c r="D287" s="10"/>
      <c r="E287" s="10"/>
      <c r="F287" s="10"/>
      <c r="G287" s="10"/>
    </row>
    <row r="288" spans="1:7">
      <c r="B288" s="49">
        <f>1/1</f>
        <v>1</v>
      </c>
      <c r="C288" t="s">
        <v>52</v>
      </c>
    </row>
    <row r="289" spans="2:3">
      <c r="B289" s="46">
        <v>0</v>
      </c>
      <c r="C289" t="s">
        <v>53</v>
      </c>
    </row>
    <row r="290" spans="2:3">
      <c r="B290" s="47">
        <v>0</v>
      </c>
      <c r="C290" t="s">
        <v>54</v>
      </c>
    </row>
    <row r="291" spans="2:3">
      <c r="B291" s="46">
        <v>0</v>
      </c>
      <c r="C291" t="s">
        <v>56</v>
      </c>
    </row>
    <row r="292" spans="2:3">
      <c r="B292" s="46">
        <v>0</v>
      </c>
      <c r="C292" t="s">
        <v>184</v>
      </c>
    </row>
    <row r="293" spans="2:3">
      <c r="B293" s="46">
        <v>0</v>
      </c>
      <c r="C293" t="s">
        <v>214</v>
      </c>
    </row>
    <row r="294" spans="2:3">
      <c r="B294" s="47">
        <v>0</v>
      </c>
      <c r="C294" t="s">
        <v>223</v>
      </c>
    </row>
    <row r="296" spans="2:3">
      <c r="B296" s="10" t="s">
        <v>102</v>
      </c>
    </row>
    <row r="297" spans="2:3">
      <c r="B297" s="47">
        <f>2/37</f>
        <v>5.4054054054054057E-2</v>
      </c>
      <c r="C297" t="s">
        <v>52</v>
      </c>
    </row>
    <row r="298" spans="2:3">
      <c r="B298" s="47">
        <v>0</v>
      </c>
      <c r="C298" t="s">
        <v>53</v>
      </c>
    </row>
    <row r="299" spans="2:3">
      <c r="B299" s="47">
        <v>0</v>
      </c>
      <c r="C299" t="s">
        <v>54</v>
      </c>
    </row>
    <row r="300" spans="2:3">
      <c r="B300" s="47">
        <v>0</v>
      </c>
      <c r="C300" t="s">
        <v>56</v>
      </c>
    </row>
    <row r="301" spans="2:3">
      <c r="B301" s="46">
        <v>0</v>
      </c>
      <c r="C301" t="s">
        <v>184</v>
      </c>
    </row>
    <row r="302" spans="2:3">
      <c r="B302" s="47">
        <v>0</v>
      </c>
      <c r="C302" t="s">
        <v>214</v>
      </c>
    </row>
    <row r="303" spans="2:3">
      <c r="B303" s="47">
        <v>0</v>
      </c>
      <c r="C303" t="s">
        <v>223</v>
      </c>
    </row>
    <row r="304" spans="2:3">
      <c r="B304" s="47">
        <f>35/37</f>
        <v>0.94594594594594594</v>
      </c>
      <c r="C304" t="s">
        <v>67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D8775-41E8-4786-892B-CFFF8BD1A6F6}">
  <dimension ref="A1:K306"/>
  <sheetViews>
    <sheetView topLeftCell="A34" workbookViewId="0">
      <selection activeCell="F26" sqref="F26"/>
    </sheetView>
  </sheetViews>
  <sheetFormatPr defaultRowHeight="15"/>
  <cols>
    <col min="1" max="1" width="27.5703125" customWidth="1"/>
    <col min="2" max="2" width="23" customWidth="1"/>
    <col min="4" max="4" width="27.7109375" customWidth="1"/>
    <col min="6" max="6" width="27.140625" customWidth="1"/>
    <col min="8" max="8" width="39.42578125" customWidth="1"/>
    <col min="10" max="10" width="28.8554687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836</v>
      </c>
      <c r="C2" s="1">
        <v>2</v>
      </c>
      <c r="D2" s="1">
        <v>118</v>
      </c>
      <c r="E2" s="1">
        <v>6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821</v>
      </c>
      <c r="C5" s="1">
        <f t="shared" si="0"/>
        <v>2</v>
      </c>
      <c r="D5" s="1">
        <f t="shared" si="0"/>
        <v>117</v>
      </c>
      <c r="E5" s="1">
        <f t="shared" si="0"/>
        <v>6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553</v>
      </c>
      <c r="C9" s="1">
        <v>3</v>
      </c>
      <c r="D9" s="1">
        <v>415</v>
      </c>
      <c r="E9" s="2">
        <v>0</v>
      </c>
      <c r="F9" s="1">
        <v>300</v>
      </c>
      <c r="G9" s="2">
        <v>0</v>
      </c>
      <c r="H9" s="1">
        <v>226</v>
      </c>
      <c r="I9" s="1">
        <v>27</v>
      </c>
      <c r="J9" s="1">
        <v>223</v>
      </c>
      <c r="K9" s="1">
        <v>3</v>
      </c>
    </row>
    <row r="10" spans="1:11">
      <c r="A10" s="1" t="s">
        <v>31</v>
      </c>
      <c r="B10" s="1">
        <v>39</v>
      </c>
      <c r="C10" s="1">
        <v>0</v>
      </c>
      <c r="D10" s="1">
        <v>160</v>
      </c>
      <c r="E10" s="2">
        <v>0</v>
      </c>
      <c r="F10" s="1">
        <v>9</v>
      </c>
      <c r="G10" s="2">
        <v>0</v>
      </c>
      <c r="H10" s="1">
        <v>1</v>
      </c>
      <c r="I10" s="1">
        <v>0</v>
      </c>
      <c r="J10" s="1">
        <v>13</v>
      </c>
      <c r="K10" s="1">
        <v>0</v>
      </c>
    </row>
    <row r="11" spans="1:11">
      <c r="A11" s="1" t="s">
        <v>8</v>
      </c>
      <c r="B11" s="1">
        <f t="shared" ref="B11:K11" si="1">B9+B10</f>
        <v>592</v>
      </c>
      <c r="C11" s="1">
        <f t="shared" si="1"/>
        <v>3</v>
      </c>
      <c r="D11" s="1">
        <f t="shared" si="1"/>
        <v>575</v>
      </c>
      <c r="E11" s="2">
        <f t="shared" si="1"/>
        <v>0</v>
      </c>
      <c r="F11" s="1">
        <f t="shared" si="1"/>
        <v>309</v>
      </c>
      <c r="G11" s="2">
        <f t="shared" si="1"/>
        <v>0</v>
      </c>
      <c r="H11" s="1">
        <f t="shared" si="1"/>
        <v>227</v>
      </c>
      <c r="I11" s="1">
        <f t="shared" si="1"/>
        <v>27</v>
      </c>
      <c r="J11" s="1">
        <f t="shared" si="1"/>
        <v>236</v>
      </c>
      <c r="K11" s="1">
        <f t="shared" si="1"/>
        <v>3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272</v>
      </c>
      <c r="C15" s="5">
        <v>1</v>
      </c>
      <c r="D15" s="5">
        <v>88</v>
      </c>
      <c r="E15" s="3">
        <v>1</v>
      </c>
      <c r="F15" s="1">
        <v>170</v>
      </c>
      <c r="G15" s="2">
        <v>0</v>
      </c>
      <c r="H15" s="16" t="s">
        <v>86</v>
      </c>
      <c r="I15" s="16">
        <v>553</v>
      </c>
    </row>
    <row r="16" spans="1:11">
      <c r="A16" s="1" t="s">
        <v>89</v>
      </c>
      <c r="B16" s="1">
        <v>195</v>
      </c>
      <c r="C16" s="1">
        <v>1</v>
      </c>
      <c r="D16" s="1">
        <v>83</v>
      </c>
      <c r="E16" s="2">
        <v>1</v>
      </c>
      <c r="F16" s="1">
        <v>170</v>
      </c>
      <c r="G16" s="2">
        <v>0</v>
      </c>
      <c r="H16" s="25" t="s">
        <v>87</v>
      </c>
      <c r="I16" s="25">
        <v>415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223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360</v>
      </c>
    </row>
    <row r="20" spans="1:9" ht="65.25" customHeight="1">
      <c r="A20" s="1" t="s">
        <v>74</v>
      </c>
      <c r="B20" s="1">
        <v>13</v>
      </c>
      <c r="C20" s="1">
        <v>0</v>
      </c>
      <c r="D20" s="34" t="s">
        <v>241</v>
      </c>
      <c r="H20" s="16" t="s">
        <v>105</v>
      </c>
      <c r="I20" s="16">
        <v>170</v>
      </c>
    </row>
    <row r="21" spans="1:9" ht="77.25" customHeight="1">
      <c r="A21" s="1" t="s">
        <v>75</v>
      </c>
      <c r="B21" s="1">
        <v>5</v>
      </c>
      <c r="C21" s="1">
        <v>0</v>
      </c>
      <c r="D21" s="34" t="s">
        <v>242</v>
      </c>
      <c r="H21" s="25" t="s">
        <v>88</v>
      </c>
      <c r="I21" s="25">
        <v>324</v>
      </c>
    </row>
    <row r="22" spans="1:9" ht="76.5" customHeight="1">
      <c r="A22" s="1" t="s">
        <v>76</v>
      </c>
      <c r="B22" s="1">
        <v>20</v>
      </c>
      <c r="C22" s="1">
        <v>0</v>
      </c>
      <c r="D22" s="34" t="s">
        <v>253</v>
      </c>
      <c r="H22" s="16" t="s">
        <v>93</v>
      </c>
      <c r="I22" s="16">
        <v>11</v>
      </c>
    </row>
    <row r="23" spans="1:9" ht="60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276</v>
      </c>
    </row>
    <row r="24" spans="1:9">
      <c r="H24" s="16" t="s">
        <v>91</v>
      </c>
      <c r="I24" s="16">
        <v>188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22</v>
      </c>
    </row>
    <row r="29" spans="1:9">
      <c r="A29" s="1" t="s">
        <v>5</v>
      </c>
      <c r="B29" s="1">
        <v>59</v>
      </c>
      <c r="C29" s="1">
        <v>2</v>
      </c>
      <c r="D29" s="1">
        <v>48</v>
      </c>
      <c r="E29" s="1">
        <v>1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-2</v>
      </c>
      <c r="D30" s="1">
        <v>6</v>
      </c>
      <c r="E30" s="1">
        <v>-1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v>54</v>
      </c>
      <c r="E31" s="1">
        <v>0</v>
      </c>
    </row>
    <row r="32" spans="1:9">
      <c r="H32" t="s">
        <v>254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133</v>
      </c>
      <c r="C35" s="1">
        <v>2</v>
      </c>
      <c r="D35" s="1">
        <v>91</v>
      </c>
      <c r="E35" s="1">
        <v>1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185</v>
      </c>
      <c r="C37" s="1">
        <v>2</v>
      </c>
      <c r="D37" s="1">
        <v>107</v>
      </c>
      <c r="E37" s="1">
        <v>1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205</v>
      </c>
      <c r="D42" s="1">
        <v>1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55</v>
      </c>
      <c r="D44" s="1">
        <v>2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895</v>
      </c>
      <c r="D46" s="1">
        <v>2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3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1234</v>
      </c>
      <c r="D54" s="1">
        <f>D42+D43+D44+D45+D46+D47+D48+D49+D50+D51+D52+D53</f>
        <v>8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/>
    </row>
    <row r="173" spans="1:4">
      <c r="A173" s="9" t="s">
        <v>70</v>
      </c>
      <c r="B173" s="9" t="s">
        <v>32</v>
      </c>
      <c r="C173" s="9" t="s">
        <v>33</v>
      </c>
    </row>
    <row r="174" spans="1:4">
      <c r="A174" s="13">
        <v>42737</v>
      </c>
      <c r="B174">
        <v>1</v>
      </c>
      <c r="C174">
        <v>1</v>
      </c>
    </row>
    <row r="175" spans="1:4">
      <c r="A175" s="13">
        <v>42744</v>
      </c>
      <c r="B175">
        <v>2</v>
      </c>
      <c r="C175">
        <v>10</v>
      </c>
    </row>
    <row r="176" spans="1:4">
      <c r="A176" s="13">
        <v>42751</v>
      </c>
      <c r="B176">
        <v>3</v>
      </c>
      <c r="C176">
        <v>20</v>
      </c>
    </row>
    <row r="177" spans="1:3">
      <c r="A177" s="13">
        <v>42758</v>
      </c>
      <c r="B177">
        <v>4</v>
      </c>
      <c r="C177">
        <v>31</v>
      </c>
    </row>
    <row r="178" spans="1:3">
      <c r="A178" s="13">
        <v>42765</v>
      </c>
      <c r="B178">
        <v>5</v>
      </c>
      <c r="C178">
        <v>43</v>
      </c>
    </row>
    <row r="179" spans="1:3">
      <c r="A179" s="13">
        <v>42772</v>
      </c>
      <c r="B179">
        <v>6</v>
      </c>
      <c r="C179">
        <v>56</v>
      </c>
    </row>
    <row r="180" spans="1:3">
      <c r="A180" s="13">
        <v>42779</v>
      </c>
      <c r="B180">
        <v>7</v>
      </c>
      <c r="C180">
        <v>63</v>
      </c>
    </row>
    <row r="181" spans="1:3">
      <c r="A181" s="13">
        <v>42786</v>
      </c>
      <c r="B181">
        <v>8</v>
      </c>
      <c r="C181">
        <v>70</v>
      </c>
    </row>
    <row r="182" spans="1:3">
      <c r="A182" s="13">
        <v>42793</v>
      </c>
      <c r="B182">
        <v>9</v>
      </c>
      <c r="C182">
        <v>84</v>
      </c>
    </row>
    <row r="183" spans="1:3">
      <c r="A183" s="13">
        <v>42800</v>
      </c>
      <c r="B183">
        <v>10</v>
      </c>
      <c r="C183">
        <v>100</v>
      </c>
    </row>
    <row r="184" spans="1:3">
      <c r="A184" s="13">
        <v>42807</v>
      </c>
      <c r="B184">
        <v>11</v>
      </c>
      <c r="C184">
        <v>114</v>
      </c>
    </row>
    <row r="185" spans="1:3">
      <c r="A185" s="13">
        <v>42814</v>
      </c>
      <c r="B185">
        <v>12</v>
      </c>
      <c r="C185">
        <v>131</v>
      </c>
    </row>
    <row r="186" spans="1:3">
      <c r="A186" s="13">
        <v>42821</v>
      </c>
      <c r="B186">
        <v>13</v>
      </c>
      <c r="C186">
        <v>145</v>
      </c>
    </row>
    <row r="187" spans="1:3">
      <c r="A187" s="13">
        <v>42828</v>
      </c>
      <c r="B187">
        <v>14</v>
      </c>
      <c r="C187">
        <v>154</v>
      </c>
    </row>
    <row r="188" spans="1:3">
      <c r="A188" s="13">
        <v>42835</v>
      </c>
      <c r="B188">
        <v>15</v>
      </c>
      <c r="C188">
        <v>166</v>
      </c>
    </row>
    <row r="189" spans="1:3">
      <c r="A189" s="13">
        <v>42842</v>
      </c>
      <c r="B189">
        <v>16</v>
      </c>
      <c r="C189">
        <v>185</v>
      </c>
    </row>
    <row r="190" spans="1:3">
      <c r="A190" s="13">
        <v>42849</v>
      </c>
      <c r="B190">
        <v>17</v>
      </c>
      <c r="C190">
        <v>189</v>
      </c>
    </row>
    <row r="191" spans="1:3">
      <c r="A191" s="13">
        <v>42856</v>
      </c>
      <c r="B191">
        <v>18</v>
      </c>
      <c r="C191">
        <v>199</v>
      </c>
    </row>
    <row r="192" spans="1:3">
      <c r="A192" s="13">
        <v>42863</v>
      </c>
      <c r="B192">
        <v>19</v>
      </c>
      <c r="C192">
        <v>217</v>
      </c>
    </row>
    <row r="193" spans="1:3">
      <c r="A193" s="13">
        <v>42870</v>
      </c>
      <c r="B193">
        <v>20</v>
      </c>
      <c r="C193">
        <v>233</v>
      </c>
    </row>
    <row r="194" spans="1:3">
      <c r="A194" s="13">
        <v>42877</v>
      </c>
      <c r="B194">
        <v>21</v>
      </c>
      <c r="C194">
        <v>239</v>
      </c>
    </row>
    <row r="195" spans="1:3">
      <c r="A195" s="13">
        <v>42884</v>
      </c>
      <c r="B195">
        <v>22</v>
      </c>
      <c r="C195">
        <v>244</v>
      </c>
    </row>
    <row r="196" spans="1:3">
      <c r="A196" s="13">
        <v>42891</v>
      </c>
      <c r="B196">
        <v>23</v>
      </c>
      <c r="C196">
        <v>260</v>
      </c>
    </row>
    <row r="197" spans="1:3">
      <c r="A197" s="13">
        <v>42898</v>
      </c>
      <c r="B197">
        <v>24</v>
      </c>
      <c r="C197">
        <v>276</v>
      </c>
    </row>
    <row r="198" spans="1:3">
      <c r="A198" s="13">
        <v>42905</v>
      </c>
      <c r="B198">
        <v>25</v>
      </c>
      <c r="C198">
        <v>286</v>
      </c>
    </row>
    <row r="199" spans="1:3">
      <c r="A199" s="13">
        <v>42912</v>
      </c>
      <c r="B199">
        <v>26</v>
      </c>
      <c r="C199">
        <v>299</v>
      </c>
    </row>
    <row r="200" spans="1:3">
      <c r="A200" s="13">
        <v>42919</v>
      </c>
      <c r="B200">
        <v>27</v>
      </c>
      <c r="C200">
        <v>303</v>
      </c>
    </row>
    <row r="201" spans="1:3">
      <c r="A201" s="13">
        <v>42926</v>
      </c>
      <c r="B201">
        <v>28</v>
      </c>
      <c r="C201">
        <v>316</v>
      </c>
    </row>
    <row r="202" spans="1:3">
      <c r="A202" s="13">
        <v>42933</v>
      </c>
      <c r="B202">
        <v>29</v>
      </c>
      <c r="C202">
        <v>322</v>
      </c>
    </row>
    <row r="203" spans="1:3">
      <c r="A203" s="13">
        <v>42940</v>
      </c>
      <c r="B203">
        <v>30</v>
      </c>
      <c r="C203">
        <v>330</v>
      </c>
    </row>
    <row r="204" spans="1:3">
      <c r="A204" s="13">
        <v>42947</v>
      </c>
      <c r="B204">
        <v>31</v>
      </c>
      <c r="C204">
        <v>335</v>
      </c>
    </row>
    <row r="205" spans="1:3">
      <c r="A205" s="13">
        <v>42954</v>
      </c>
      <c r="B205">
        <v>32</v>
      </c>
      <c r="C205">
        <v>348</v>
      </c>
    </row>
    <row r="206" spans="1:3">
      <c r="A206" s="13">
        <v>42961</v>
      </c>
      <c r="B206">
        <v>33</v>
      </c>
      <c r="C206">
        <v>367</v>
      </c>
    </row>
    <row r="207" spans="1:3">
      <c r="A207" s="13">
        <v>42968</v>
      </c>
      <c r="B207">
        <v>34</v>
      </c>
      <c r="C207">
        <v>392</v>
      </c>
    </row>
    <row r="208" spans="1:3">
      <c r="A208" s="13">
        <v>42975</v>
      </c>
      <c r="B208">
        <v>35</v>
      </c>
      <c r="C208">
        <v>402</v>
      </c>
    </row>
    <row r="209" spans="1:3">
      <c r="A209" s="13">
        <v>42982</v>
      </c>
      <c r="B209">
        <v>36</v>
      </c>
      <c r="C209">
        <v>410</v>
      </c>
    </row>
    <row r="210" spans="1:3">
      <c r="A210" s="13">
        <v>42989</v>
      </c>
      <c r="B210">
        <v>37</v>
      </c>
      <c r="C210">
        <v>415</v>
      </c>
    </row>
    <row r="211" spans="1:3">
      <c r="A211" s="13">
        <v>42996</v>
      </c>
      <c r="B211">
        <v>38</v>
      </c>
      <c r="C211">
        <v>438</v>
      </c>
    </row>
    <row r="212" spans="1:3">
      <c r="A212" s="13">
        <v>43003</v>
      </c>
      <c r="B212">
        <v>39</v>
      </c>
      <c r="C212">
        <v>460</v>
      </c>
    </row>
    <row r="213" spans="1:3">
      <c r="A213" s="13">
        <v>43010</v>
      </c>
      <c r="B213">
        <v>40</v>
      </c>
      <c r="C213">
        <v>478</v>
      </c>
    </row>
    <row r="214" spans="1:3">
      <c r="A214" s="13">
        <v>43017</v>
      </c>
      <c r="B214">
        <v>41</v>
      </c>
      <c r="C214">
        <v>486</v>
      </c>
    </row>
    <row r="215" spans="1:3">
      <c r="A215" s="13">
        <v>43024</v>
      </c>
      <c r="B215">
        <v>42</v>
      </c>
      <c r="C215">
        <v>497</v>
      </c>
    </row>
    <row r="216" spans="1:3">
      <c r="A216" s="13">
        <v>43031</v>
      </c>
      <c r="B216">
        <v>43</v>
      </c>
      <c r="C216">
        <v>501</v>
      </c>
    </row>
    <row r="217" spans="1:3">
      <c r="A217" s="13">
        <v>43038</v>
      </c>
      <c r="B217">
        <v>44</v>
      </c>
      <c r="C217">
        <v>506</v>
      </c>
    </row>
    <row r="218" spans="1:3">
      <c r="A218" s="13">
        <v>43045</v>
      </c>
      <c r="B218">
        <v>45</v>
      </c>
      <c r="C218">
        <v>514</v>
      </c>
    </row>
    <row r="219" spans="1:3">
      <c r="A219" s="13">
        <v>43052</v>
      </c>
      <c r="B219">
        <v>46</v>
      </c>
      <c r="C219">
        <v>521</v>
      </c>
    </row>
    <row r="220" spans="1:3">
      <c r="A220" s="13">
        <v>43059</v>
      </c>
      <c r="B220">
        <v>47</v>
      </c>
      <c r="C220">
        <v>531</v>
      </c>
    </row>
    <row r="221" spans="1:3">
      <c r="A221" s="13">
        <v>43066</v>
      </c>
      <c r="B221">
        <v>48</v>
      </c>
      <c r="C221">
        <v>534</v>
      </c>
    </row>
    <row r="222" spans="1:3">
      <c r="A222" s="13">
        <v>43073</v>
      </c>
      <c r="B222">
        <v>49</v>
      </c>
      <c r="C222">
        <v>541</v>
      </c>
    </row>
    <row r="223" spans="1:3">
      <c r="A223" s="13">
        <v>43080</v>
      </c>
      <c r="B223">
        <v>50</v>
      </c>
      <c r="C223">
        <v>546</v>
      </c>
    </row>
    <row r="224" spans="1:3">
      <c r="A224" s="13">
        <v>43087</v>
      </c>
      <c r="B224">
        <v>51</v>
      </c>
      <c r="C224">
        <v>549</v>
      </c>
    </row>
    <row r="225" spans="1:3">
      <c r="A225" s="13">
        <v>43101</v>
      </c>
      <c r="B225">
        <v>52</v>
      </c>
      <c r="C225">
        <v>553</v>
      </c>
    </row>
    <row r="226" spans="1:3">
      <c r="A226" s="13">
        <v>43108</v>
      </c>
      <c r="B226">
        <v>53</v>
      </c>
      <c r="C226">
        <v>566</v>
      </c>
    </row>
    <row r="227" spans="1:3">
      <c r="A227" s="13">
        <v>43115</v>
      </c>
      <c r="B227">
        <v>54</v>
      </c>
      <c r="C227">
        <v>568</v>
      </c>
    </row>
    <row r="228" spans="1:3">
      <c r="A228" s="13">
        <v>43122</v>
      </c>
      <c r="B228">
        <v>55</v>
      </c>
      <c r="C228">
        <v>575</v>
      </c>
    </row>
    <row r="229" spans="1:3">
      <c r="A229" s="13">
        <v>43129</v>
      </c>
      <c r="B229">
        <v>56</v>
      </c>
      <c r="C229">
        <v>574</v>
      </c>
    </row>
    <row r="230" spans="1:3">
      <c r="A230" s="13">
        <v>43136</v>
      </c>
      <c r="B230">
        <v>57</v>
      </c>
      <c r="C230">
        <v>578</v>
      </c>
    </row>
    <row r="231" spans="1:3">
      <c r="A231" s="13">
        <v>43143</v>
      </c>
      <c r="B231">
        <v>58</v>
      </c>
      <c r="C231">
        <v>584</v>
      </c>
    </row>
    <row r="232" spans="1:3">
      <c r="A232" s="13">
        <v>43150</v>
      </c>
      <c r="B232">
        <v>59</v>
      </c>
      <c r="C232">
        <v>587</v>
      </c>
    </row>
    <row r="233" spans="1:3">
      <c r="A233" s="13">
        <v>43157</v>
      </c>
      <c r="B233">
        <v>60</v>
      </c>
      <c r="C233">
        <v>592</v>
      </c>
    </row>
    <row r="234" spans="1:3">
      <c r="A234" s="13">
        <v>43164</v>
      </c>
      <c r="B234">
        <v>61</v>
      </c>
      <c r="C234">
        <v>595</v>
      </c>
    </row>
    <row r="235" spans="1:3">
      <c r="A235" s="13">
        <v>43171</v>
      </c>
      <c r="B235">
        <v>62</v>
      </c>
      <c r="C235">
        <v>601</v>
      </c>
    </row>
    <row r="236" spans="1:3">
      <c r="A236" s="13">
        <v>43178</v>
      </c>
      <c r="B236">
        <v>63</v>
      </c>
      <c r="C236">
        <v>610</v>
      </c>
    </row>
    <row r="237" spans="1:3">
      <c r="A237" s="13">
        <v>43185</v>
      </c>
      <c r="B237">
        <v>64</v>
      </c>
      <c r="C237">
        <v>612</v>
      </c>
    </row>
    <row r="238" spans="1:3">
      <c r="A238" s="13">
        <v>43192</v>
      </c>
      <c r="B238">
        <v>65</v>
      </c>
      <c r="C238">
        <v>620</v>
      </c>
    </row>
    <row r="239" spans="1:3">
      <c r="A239" s="13">
        <v>43199</v>
      </c>
      <c r="B239">
        <v>66</v>
      </c>
      <c r="C239">
        <v>625</v>
      </c>
    </row>
    <row r="240" spans="1:3">
      <c r="A240" s="13">
        <v>43206</v>
      </c>
      <c r="B240">
        <v>67</v>
      </c>
      <c r="C240">
        <v>627</v>
      </c>
    </row>
    <row r="241" spans="1:3">
      <c r="A241" s="13">
        <v>43213</v>
      </c>
      <c r="B241">
        <v>68</v>
      </c>
      <c r="C241">
        <v>632</v>
      </c>
    </row>
    <row r="242" spans="1:3">
      <c r="A242" s="13">
        <v>43220</v>
      </c>
      <c r="B242">
        <v>69</v>
      </c>
      <c r="C242">
        <v>634</v>
      </c>
    </row>
    <row r="243" spans="1:3">
      <c r="A243" s="13">
        <v>43227</v>
      </c>
      <c r="B243">
        <v>70</v>
      </c>
      <c r="C243">
        <v>638</v>
      </c>
    </row>
    <row r="244" spans="1:3">
      <c r="A244" s="13">
        <v>43234</v>
      </c>
      <c r="B244">
        <v>71</v>
      </c>
      <c r="C244">
        <v>644</v>
      </c>
    </row>
    <row r="245" spans="1:3">
      <c r="A245" s="13">
        <v>43241</v>
      </c>
      <c r="B245">
        <v>72</v>
      </c>
      <c r="C245">
        <v>652</v>
      </c>
    </row>
    <row r="246" spans="1:3">
      <c r="A246" s="13">
        <v>43248</v>
      </c>
      <c r="B246">
        <v>73</v>
      </c>
      <c r="C246">
        <v>655</v>
      </c>
    </row>
    <row r="247" spans="1:3">
      <c r="A247" s="13">
        <v>43255</v>
      </c>
      <c r="B247">
        <v>74</v>
      </c>
      <c r="C247">
        <v>660</v>
      </c>
    </row>
    <row r="248" spans="1:3">
      <c r="A248" s="13">
        <v>43262</v>
      </c>
      <c r="B248">
        <v>75</v>
      </c>
      <c r="C248">
        <v>663</v>
      </c>
    </row>
    <row r="249" spans="1:3">
      <c r="A249" s="13">
        <v>43269</v>
      </c>
      <c r="B249">
        <v>76</v>
      </c>
      <c r="C249">
        <v>674</v>
      </c>
    </row>
    <row r="250" spans="1:3">
      <c r="A250" s="13">
        <v>43276</v>
      </c>
      <c r="B250">
        <v>77</v>
      </c>
      <c r="C250">
        <v>677</v>
      </c>
    </row>
    <row r="251" spans="1:3">
      <c r="A251" s="13">
        <v>43283</v>
      </c>
      <c r="B251">
        <v>78</v>
      </c>
      <c r="C251">
        <v>679</v>
      </c>
    </row>
    <row r="252" spans="1:3">
      <c r="A252" s="13">
        <v>43290</v>
      </c>
      <c r="B252">
        <v>79</v>
      </c>
      <c r="C252">
        <v>683</v>
      </c>
    </row>
    <row r="253" spans="1:3">
      <c r="A253" s="13">
        <v>43297</v>
      </c>
      <c r="B253">
        <v>80</v>
      </c>
      <c r="C253">
        <v>689</v>
      </c>
    </row>
    <row r="254" spans="1:3">
      <c r="A254" s="13">
        <v>43304</v>
      </c>
      <c r="B254">
        <v>81</v>
      </c>
      <c r="C254">
        <v>696</v>
      </c>
    </row>
    <row r="255" spans="1:3">
      <c r="A255" s="13">
        <v>43311</v>
      </c>
      <c r="B255">
        <v>82</v>
      </c>
      <c r="C255">
        <v>697</v>
      </c>
    </row>
    <row r="256" spans="1:3">
      <c r="A256" s="13">
        <v>43318</v>
      </c>
      <c r="B256">
        <v>83</v>
      </c>
      <c r="C256">
        <v>700</v>
      </c>
    </row>
    <row r="257" spans="1:3">
      <c r="A257" s="13">
        <v>43325</v>
      </c>
      <c r="B257">
        <v>84</v>
      </c>
      <c r="C257">
        <v>702</v>
      </c>
    </row>
    <row r="258" spans="1:3">
      <c r="A258" s="13">
        <v>43332</v>
      </c>
      <c r="B258">
        <v>85</v>
      </c>
      <c r="C258">
        <v>709</v>
      </c>
    </row>
    <row r="259" spans="1:3">
      <c r="A259" s="13">
        <v>43339</v>
      </c>
      <c r="B259">
        <v>86</v>
      </c>
      <c r="C259">
        <v>712</v>
      </c>
    </row>
    <row r="260" spans="1:3">
      <c r="A260" s="13">
        <v>43346</v>
      </c>
      <c r="B260">
        <v>87</v>
      </c>
      <c r="C260">
        <v>718</v>
      </c>
    </row>
    <row r="261" spans="1:3">
      <c r="A261" s="13">
        <v>43353</v>
      </c>
      <c r="B261">
        <v>88</v>
      </c>
      <c r="C261">
        <v>726</v>
      </c>
    </row>
    <row r="262" spans="1:3">
      <c r="A262" s="13">
        <v>43360</v>
      </c>
      <c r="B262">
        <v>89</v>
      </c>
      <c r="C262">
        <v>734</v>
      </c>
    </row>
    <row r="263" spans="1:3">
      <c r="A263" s="13">
        <v>43367</v>
      </c>
      <c r="B263">
        <v>90</v>
      </c>
      <c r="C263">
        <v>741</v>
      </c>
    </row>
    <row r="264" spans="1:3">
      <c r="A264" s="13">
        <v>43374</v>
      </c>
      <c r="B264">
        <v>91</v>
      </c>
      <c r="C264">
        <v>754</v>
      </c>
    </row>
    <row r="265" spans="1:3">
      <c r="A265" s="13">
        <v>43381</v>
      </c>
      <c r="B265">
        <v>92</v>
      </c>
      <c r="C265">
        <v>755</v>
      </c>
    </row>
    <row r="266" spans="1:3">
      <c r="A266" s="13">
        <v>43388</v>
      </c>
      <c r="B266">
        <v>93</v>
      </c>
      <c r="C266">
        <v>758</v>
      </c>
    </row>
    <row r="267" spans="1:3">
      <c r="A267" s="13">
        <v>43395</v>
      </c>
      <c r="B267">
        <v>94</v>
      </c>
      <c r="C267">
        <v>764</v>
      </c>
    </row>
    <row r="268" spans="1:3">
      <c r="A268" s="13">
        <v>43402</v>
      </c>
      <c r="B268">
        <v>95</v>
      </c>
      <c r="C268">
        <v>771</v>
      </c>
    </row>
    <row r="269" spans="1:3">
      <c r="A269" s="13">
        <v>43409</v>
      </c>
      <c r="B269">
        <v>96</v>
      </c>
      <c r="C269">
        <v>775</v>
      </c>
    </row>
    <row r="270" spans="1:3">
      <c r="A270" s="13">
        <v>43416</v>
      </c>
      <c r="B270">
        <v>97</v>
      </c>
      <c r="C270">
        <v>786</v>
      </c>
    </row>
    <row r="271" spans="1:3">
      <c r="A271" s="13">
        <v>43430</v>
      </c>
      <c r="B271">
        <v>98</v>
      </c>
      <c r="C271">
        <v>791</v>
      </c>
    </row>
    <row r="272" spans="1:3">
      <c r="A272" s="13">
        <v>43437</v>
      </c>
      <c r="B272">
        <v>99</v>
      </c>
      <c r="C272">
        <v>805</v>
      </c>
    </row>
    <row r="273" spans="1:3">
      <c r="A273" s="13">
        <v>43444</v>
      </c>
      <c r="B273">
        <v>100</v>
      </c>
      <c r="C273">
        <v>819</v>
      </c>
    </row>
    <row r="274" spans="1:3">
      <c r="A274" s="13">
        <v>43451</v>
      </c>
      <c r="B274">
        <v>101</v>
      </c>
      <c r="C274">
        <v>830</v>
      </c>
    </row>
    <row r="275" spans="1:3">
      <c r="A275" s="13">
        <v>43472</v>
      </c>
      <c r="B275">
        <v>102</v>
      </c>
      <c r="C275">
        <v>838</v>
      </c>
    </row>
    <row r="276" spans="1:3">
      <c r="A276" s="13">
        <v>43479</v>
      </c>
      <c r="B276">
        <v>103</v>
      </c>
      <c r="C276">
        <v>847</v>
      </c>
    </row>
    <row r="277" spans="1:3">
      <c r="A277" s="13">
        <v>43486</v>
      </c>
      <c r="B277">
        <v>104</v>
      </c>
      <c r="C277">
        <v>849</v>
      </c>
    </row>
    <row r="278" spans="1:3">
      <c r="A278" s="13">
        <v>43493</v>
      </c>
      <c r="B278">
        <v>105</v>
      </c>
      <c r="C278">
        <v>851</v>
      </c>
    </row>
    <row r="279" spans="1:3">
      <c r="A279" s="13">
        <v>43500</v>
      </c>
      <c r="B279">
        <v>106</v>
      </c>
      <c r="C279">
        <v>858</v>
      </c>
    </row>
    <row r="280" spans="1:3">
      <c r="A280" s="13">
        <v>43507</v>
      </c>
      <c r="B280">
        <v>107</v>
      </c>
      <c r="C280">
        <v>863</v>
      </c>
    </row>
    <row r="281" spans="1:3">
      <c r="A281" s="13">
        <v>43514</v>
      </c>
      <c r="B281">
        <v>108</v>
      </c>
      <c r="C281">
        <v>870</v>
      </c>
    </row>
    <row r="282" spans="1:3">
      <c r="A282" s="13">
        <v>43521</v>
      </c>
      <c r="B282">
        <v>109</v>
      </c>
      <c r="C282">
        <v>872</v>
      </c>
    </row>
    <row r="283" spans="1:3">
      <c r="A283" s="13">
        <v>43528</v>
      </c>
      <c r="B283">
        <v>110</v>
      </c>
      <c r="C283">
        <v>881</v>
      </c>
    </row>
    <row r="284" spans="1:3">
      <c r="A284" s="13">
        <v>43542</v>
      </c>
      <c r="B284">
        <v>111</v>
      </c>
      <c r="C284">
        <v>888</v>
      </c>
    </row>
    <row r="285" spans="1:3">
      <c r="A285" s="13">
        <v>43549</v>
      </c>
      <c r="B285">
        <v>112</v>
      </c>
      <c r="C285">
        <v>893</v>
      </c>
    </row>
    <row r="286" spans="1:3">
      <c r="A286" s="13">
        <v>43556</v>
      </c>
      <c r="B286">
        <v>113</v>
      </c>
      <c r="C286">
        <v>930</v>
      </c>
    </row>
    <row r="287" spans="1:3">
      <c r="A287" s="13">
        <v>43563</v>
      </c>
      <c r="B287">
        <v>114</v>
      </c>
      <c r="C287">
        <v>938</v>
      </c>
    </row>
    <row r="288" spans="1:3">
      <c r="A288" s="13"/>
    </row>
    <row r="289" spans="2:7">
      <c r="B289" s="10" t="s">
        <v>60</v>
      </c>
      <c r="C289" s="10"/>
      <c r="D289" s="10"/>
      <c r="E289" s="10"/>
      <c r="F289" s="10"/>
      <c r="G289" s="10"/>
    </row>
    <row r="290" spans="2:7">
      <c r="B290" s="49" t="s">
        <v>6</v>
      </c>
      <c r="C290" t="s">
        <v>52</v>
      </c>
      <c r="D290" t="s">
        <v>103</v>
      </c>
    </row>
    <row r="291" spans="2:7">
      <c r="B291" s="46">
        <f>1/3</f>
        <v>0.33333333333333331</v>
      </c>
      <c r="C291" t="s">
        <v>53</v>
      </c>
    </row>
    <row r="292" spans="2:7">
      <c r="B292" s="47">
        <v>0</v>
      </c>
      <c r="C292" t="s">
        <v>54</v>
      </c>
    </row>
    <row r="293" spans="2:7">
      <c r="B293" s="46">
        <v>0</v>
      </c>
      <c r="C293" t="s">
        <v>56</v>
      </c>
    </row>
    <row r="294" spans="2:7">
      <c r="B294" s="46">
        <v>0</v>
      </c>
      <c r="C294" t="s">
        <v>184</v>
      </c>
    </row>
    <row r="295" spans="2:7">
      <c r="B295" s="46">
        <v>0</v>
      </c>
      <c r="C295" t="s">
        <v>214</v>
      </c>
    </row>
    <row r="296" spans="2:7">
      <c r="B296" s="47">
        <v>0</v>
      </c>
      <c r="C296" t="s">
        <v>223</v>
      </c>
    </row>
    <row r="298" spans="2:7">
      <c r="B298" s="10" t="s">
        <v>102</v>
      </c>
    </row>
    <row r="299" spans="2:7">
      <c r="B299" s="47" t="s">
        <v>6</v>
      </c>
      <c r="C299" t="s">
        <v>52</v>
      </c>
      <c r="D299" t="s">
        <v>103</v>
      </c>
    </row>
    <row r="300" spans="2:7">
      <c r="B300" s="47">
        <f>2/8</f>
        <v>0.25</v>
      </c>
      <c r="C300" t="s">
        <v>53</v>
      </c>
    </row>
    <row r="301" spans="2:7">
      <c r="B301" s="47">
        <v>0</v>
      </c>
      <c r="C301" t="s">
        <v>54</v>
      </c>
    </row>
    <row r="302" spans="2:7">
      <c r="B302" s="47">
        <v>0</v>
      </c>
      <c r="C302" t="s">
        <v>56</v>
      </c>
    </row>
    <row r="303" spans="2:7">
      <c r="B303" s="46">
        <v>0</v>
      </c>
      <c r="C303" t="s">
        <v>184</v>
      </c>
    </row>
    <row r="304" spans="2:7">
      <c r="B304" s="47">
        <v>0</v>
      </c>
      <c r="C304" t="s">
        <v>214</v>
      </c>
    </row>
    <row r="305" spans="2:3">
      <c r="B305" s="47">
        <v>0</v>
      </c>
      <c r="C305" t="s">
        <v>223</v>
      </c>
    </row>
    <row r="306" spans="2:3">
      <c r="B306" s="47">
        <f>6/8</f>
        <v>0.75</v>
      </c>
      <c r="C306" t="s">
        <v>67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5EFF-C2E1-4415-B678-3C44A4AF7E64}">
  <dimension ref="A1:K308"/>
  <sheetViews>
    <sheetView topLeftCell="A30" workbookViewId="0"/>
  </sheetViews>
  <sheetFormatPr defaultRowHeight="15"/>
  <cols>
    <col min="1" max="1" width="27" customWidth="1"/>
    <col min="2" max="2" width="24.140625" customWidth="1"/>
    <col min="4" max="4" width="23.85546875" customWidth="1"/>
    <col min="6" max="6" width="24.85546875" customWidth="1"/>
    <col min="8" max="8" width="25.42578125" customWidth="1"/>
    <col min="10" max="10" width="21.8554687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843</v>
      </c>
      <c r="C2" s="1">
        <v>7</v>
      </c>
      <c r="D2" s="1">
        <v>121</v>
      </c>
      <c r="E2" s="1">
        <v>3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828</v>
      </c>
      <c r="C5" s="1">
        <f t="shared" si="0"/>
        <v>7</v>
      </c>
      <c r="D5" s="1">
        <f t="shared" si="0"/>
        <v>120</v>
      </c>
      <c r="E5" s="1">
        <f t="shared" si="0"/>
        <v>3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590</v>
      </c>
      <c r="C9" s="1">
        <v>37</v>
      </c>
      <c r="D9" s="1">
        <v>417</v>
      </c>
      <c r="E9" s="2">
        <v>2</v>
      </c>
      <c r="F9" s="1">
        <v>300</v>
      </c>
      <c r="G9" s="2">
        <v>0</v>
      </c>
      <c r="H9" s="1">
        <v>262</v>
      </c>
      <c r="I9" s="1">
        <v>36</v>
      </c>
      <c r="J9" s="1">
        <v>224</v>
      </c>
      <c r="K9" s="1">
        <v>1</v>
      </c>
    </row>
    <row r="10" spans="1:11">
      <c r="A10" s="1" t="s">
        <v>31</v>
      </c>
      <c r="B10" s="1">
        <v>39</v>
      </c>
      <c r="C10" s="1">
        <v>0</v>
      </c>
      <c r="D10" s="1">
        <v>161</v>
      </c>
      <c r="E10" s="2">
        <v>1</v>
      </c>
      <c r="F10" s="1">
        <v>9</v>
      </c>
      <c r="G10" s="2">
        <v>0</v>
      </c>
      <c r="H10" s="1">
        <v>1</v>
      </c>
      <c r="I10" s="1">
        <v>0</v>
      </c>
      <c r="J10" s="1">
        <v>12</v>
      </c>
      <c r="K10" s="1">
        <v>-1</v>
      </c>
    </row>
    <row r="11" spans="1:11">
      <c r="A11" s="1" t="s">
        <v>8</v>
      </c>
      <c r="B11" s="1">
        <f t="shared" ref="B11:K11" si="1">B9+B10</f>
        <v>629</v>
      </c>
      <c r="C11" s="1">
        <f t="shared" si="1"/>
        <v>37</v>
      </c>
      <c r="D11" s="1">
        <f t="shared" si="1"/>
        <v>578</v>
      </c>
      <c r="E11" s="2">
        <f t="shared" si="1"/>
        <v>3</v>
      </c>
      <c r="F11" s="1">
        <f t="shared" si="1"/>
        <v>309</v>
      </c>
      <c r="G11" s="2">
        <f t="shared" si="1"/>
        <v>0</v>
      </c>
      <c r="H11" s="1">
        <f t="shared" si="1"/>
        <v>263</v>
      </c>
      <c r="I11" s="1">
        <f t="shared" si="1"/>
        <v>36</v>
      </c>
      <c r="J11" s="1">
        <f t="shared" si="1"/>
        <v>236</v>
      </c>
      <c r="K11" s="1">
        <f t="shared" si="1"/>
        <v>0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277</v>
      </c>
      <c r="C15" s="5">
        <v>5</v>
      </c>
      <c r="D15" s="5">
        <v>90</v>
      </c>
      <c r="E15" s="3">
        <v>2</v>
      </c>
      <c r="F15" s="1">
        <v>173</v>
      </c>
      <c r="G15" s="2">
        <v>3</v>
      </c>
      <c r="H15" s="16" t="s">
        <v>86</v>
      </c>
      <c r="I15" s="16">
        <v>590</v>
      </c>
    </row>
    <row r="16" spans="1:11">
      <c r="A16" s="1" t="s">
        <v>89</v>
      </c>
      <c r="B16" s="1">
        <v>199</v>
      </c>
      <c r="C16" s="1">
        <v>4</v>
      </c>
      <c r="D16" s="1">
        <v>85</v>
      </c>
      <c r="E16" s="2">
        <v>2</v>
      </c>
      <c r="F16" s="1">
        <v>173</v>
      </c>
      <c r="G16" s="2">
        <v>3</v>
      </c>
      <c r="H16" s="25" t="s">
        <v>87</v>
      </c>
      <c r="I16" s="25">
        <v>417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224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367</v>
      </c>
    </row>
    <row r="20" spans="1:9" ht="63.75" customHeight="1">
      <c r="A20" s="1" t="s">
        <v>74</v>
      </c>
      <c r="B20" s="1">
        <v>13</v>
      </c>
      <c r="C20" s="1">
        <v>0</v>
      </c>
      <c r="D20" s="34" t="s">
        <v>241</v>
      </c>
      <c r="H20" s="16" t="s">
        <v>105</v>
      </c>
      <c r="I20" s="16">
        <v>173</v>
      </c>
    </row>
    <row r="21" spans="1:9" ht="72.75" customHeight="1">
      <c r="A21" s="1" t="s">
        <v>75</v>
      </c>
      <c r="B21" s="1">
        <v>5</v>
      </c>
      <c r="C21" s="1">
        <v>0</v>
      </c>
      <c r="D21" s="34" t="s">
        <v>242</v>
      </c>
      <c r="H21" s="25" t="s">
        <v>88</v>
      </c>
      <c r="I21" s="25">
        <v>325</v>
      </c>
    </row>
    <row r="22" spans="1:9" ht="77.25" customHeight="1">
      <c r="A22" s="1" t="s">
        <v>76</v>
      </c>
      <c r="B22" s="1">
        <v>20</v>
      </c>
      <c r="C22" s="1">
        <v>3</v>
      </c>
      <c r="D22" s="34" t="s">
        <v>253</v>
      </c>
      <c r="H22" s="16" t="s">
        <v>93</v>
      </c>
      <c r="I22" s="16">
        <v>11</v>
      </c>
    </row>
    <row r="23" spans="1:9" ht="76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284</v>
      </c>
    </row>
    <row r="24" spans="1:9">
      <c r="H24" s="16" t="s">
        <v>91</v>
      </c>
      <c r="I24" s="16">
        <v>189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1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59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v>54</v>
      </c>
      <c r="E31" s="1">
        <v>0</v>
      </c>
    </row>
    <row r="32" spans="1:9">
      <c r="H32" t="s">
        <v>254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134</v>
      </c>
      <c r="C35" s="1">
        <v>1</v>
      </c>
      <c r="D35" s="1">
        <v>91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186</v>
      </c>
      <c r="C37" s="1">
        <v>1</v>
      </c>
      <c r="D37" s="1">
        <v>107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205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55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900</v>
      </c>
      <c r="D46" s="1">
        <v>5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1239</v>
      </c>
      <c r="D54" s="1">
        <f>D42+D43+D44+D45+D46+D47+D48+D49+D50+D51+D52+D53</f>
        <v>5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/>
    </row>
    <row r="174" spans="1:4">
      <c r="A174" s="9" t="s">
        <v>70</v>
      </c>
      <c r="B174" s="9" t="s">
        <v>32</v>
      </c>
      <c r="C174" s="9" t="s">
        <v>33</v>
      </c>
    </row>
    <row r="175" spans="1:4">
      <c r="A175" s="13">
        <v>42737</v>
      </c>
      <c r="B175">
        <v>1</v>
      </c>
      <c r="C175">
        <v>1</v>
      </c>
    </row>
    <row r="176" spans="1:4">
      <c r="A176" s="13">
        <v>42744</v>
      </c>
      <c r="B176">
        <v>2</v>
      </c>
      <c r="C176">
        <v>10</v>
      </c>
    </row>
    <row r="177" spans="1:3">
      <c r="A177" s="13">
        <v>42751</v>
      </c>
      <c r="B177">
        <v>3</v>
      </c>
      <c r="C177">
        <v>20</v>
      </c>
    </row>
    <row r="178" spans="1:3">
      <c r="A178" s="13">
        <v>42758</v>
      </c>
      <c r="B178">
        <v>4</v>
      </c>
      <c r="C178">
        <v>31</v>
      </c>
    </row>
    <row r="179" spans="1:3">
      <c r="A179" s="13">
        <v>42765</v>
      </c>
      <c r="B179">
        <v>5</v>
      </c>
      <c r="C179">
        <v>43</v>
      </c>
    </row>
    <row r="180" spans="1:3">
      <c r="A180" s="13">
        <v>42772</v>
      </c>
      <c r="B180">
        <v>6</v>
      </c>
      <c r="C180">
        <v>56</v>
      </c>
    </row>
    <row r="181" spans="1:3">
      <c r="A181" s="13">
        <v>42779</v>
      </c>
      <c r="B181">
        <v>7</v>
      </c>
      <c r="C181">
        <v>63</v>
      </c>
    </row>
    <row r="182" spans="1:3">
      <c r="A182" s="13">
        <v>42786</v>
      </c>
      <c r="B182">
        <v>8</v>
      </c>
      <c r="C182">
        <v>70</v>
      </c>
    </row>
    <row r="183" spans="1:3">
      <c r="A183" s="13">
        <v>42793</v>
      </c>
      <c r="B183">
        <v>9</v>
      </c>
      <c r="C183">
        <v>84</v>
      </c>
    </row>
    <row r="184" spans="1:3">
      <c r="A184" s="13">
        <v>42800</v>
      </c>
      <c r="B184">
        <v>10</v>
      </c>
      <c r="C184">
        <v>100</v>
      </c>
    </row>
    <row r="185" spans="1:3">
      <c r="A185" s="13">
        <v>42807</v>
      </c>
      <c r="B185">
        <v>11</v>
      </c>
      <c r="C185">
        <v>114</v>
      </c>
    </row>
    <row r="186" spans="1:3">
      <c r="A186" s="13">
        <v>42814</v>
      </c>
      <c r="B186">
        <v>12</v>
      </c>
      <c r="C186">
        <v>131</v>
      </c>
    </row>
    <row r="187" spans="1:3">
      <c r="A187" s="13">
        <v>42821</v>
      </c>
      <c r="B187">
        <v>13</v>
      </c>
      <c r="C187">
        <v>145</v>
      </c>
    </row>
    <row r="188" spans="1:3">
      <c r="A188" s="13">
        <v>42828</v>
      </c>
      <c r="B188">
        <v>14</v>
      </c>
      <c r="C188">
        <v>154</v>
      </c>
    </row>
    <row r="189" spans="1:3">
      <c r="A189" s="13">
        <v>42835</v>
      </c>
      <c r="B189">
        <v>15</v>
      </c>
      <c r="C189">
        <v>166</v>
      </c>
    </row>
    <row r="190" spans="1:3">
      <c r="A190" s="13">
        <v>42842</v>
      </c>
      <c r="B190">
        <v>16</v>
      </c>
      <c r="C190">
        <v>185</v>
      </c>
    </row>
    <row r="191" spans="1:3">
      <c r="A191" s="13">
        <v>42849</v>
      </c>
      <c r="B191">
        <v>17</v>
      </c>
      <c r="C191">
        <v>189</v>
      </c>
    </row>
    <row r="192" spans="1:3">
      <c r="A192" s="13">
        <v>42856</v>
      </c>
      <c r="B192">
        <v>18</v>
      </c>
      <c r="C192">
        <v>199</v>
      </c>
    </row>
    <row r="193" spans="1:3">
      <c r="A193" s="13">
        <v>42863</v>
      </c>
      <c r="B193">
        <v>19</v>
      </c>
      <c r="C193">
        <v>217</v>
      </c>
    </row>
    <row r="194" spans="1:3">
      <c r="A194" s="13">
        <v>42870</v>
      </c>
      <c r="B194">
        <v>20</v>
      </c>
      <c r="C194">
        <v>233</v>
      </c>
    </row>
    <row r="195" spans="1:3">
      <c r="A195" s="13">
        <v>42877</v>
      </c>
      <c r="B195">
        <v>21</v>
      </c>
      <c r="C195">
        <v>239</v>
      </c>
    </row>
    <row r="196" spans="1:3">
      <c r="A196" s="13">
        <v>42884</v>
      </c>
      <c r="B196">
        <v>22</v>
      </c>
      <c r="C196">
        <v>244</v>
      </c>
    </row>
    <row r="197" spans="1:3">
      <c r="A197" s="13">
        <v>42891</v>
      </c>
      <c r="B197">
        <v>23</v>
      </c>
      <c r="C197">
        <v>260</v>
      </c>
    </row>
    <row r="198" spans="1:3">
      <c r="A198" s="13">
        <v>42898</v>
      </c>
      <c r="B198">
        <v>24</v>
      </c>
      <c r="C198">
        <v>276</v>
      </c>
    </row>
    <row r="199" spans="1:3">
      <c r="A199" s="13">
        <v>42905</v>
      </c>
      <c r="B199">
        <v>25</v>
      </c>
      <c r="C199">
        <v>286</v>
      </c>
    </row>
    <row r="200" spans="1:3">
      <c r="A200" s="13">
        <v>42912</v>
      </c>
      <c r="B200">
        <v>26</v>
      </c>
      <c r="C200">
        <v>299</v>
      </c>
    </row>
    <row r="201" spans="1:3">
      <c r="A201" s="13">
        <v>42919</v>
      </c>
      <c r="B201">
        <v>27</v>
      </c>
      <c r="C201">
        <v>303</v>
      </c>
    </row>
    <row r="202" spans="1:3">
      <c r="A202" s="13">
        <v>42926</v>
      </c>
      <c r="B202">
        <v>28</v>
      </c>
      <c r="C202">
        <v>316</v>
      </c>
    </row>
    <row r="203" spans="1:3">
      <c r="A203" s="13">
        <v>42933</v>
      </c>
      <c r="B203">
        <v>29</v>
      </c>
      <c r="C203">
        <v>322</v>
      </c>
    </row>
    <row r="204" spans="1:3">
      <c r="A204" s="13">
        <v>42940</v>
      </c>
      <c r="B204">
        <v>30</v>
      </c>
      <c r="C204">
        <v>330</v>
      </c>
    </row>
    <row r="205" spans="1:3">
      <c r="A205" s="13">
        <v>42947</v>
      </c>
      <c r="B205">
        <v>31</v>
      </c>
      <c r="C205">
        <v>335</v>
      </c>
    </row>
    <row r="206" spans="1:3">
      <c r="A206" s="13">
        <v>42954</v>
      </c>
      <c r="B206">
        <v>32</v>
      </c>
      <c r="C206">
        <v>348</v>
      </c>
    </row>
    <row r="207" spans="1:3">
      <c r="A207" s="13">
        <v>42961</v>
      </c>
      <c r="B207">
        <v>33</v>
      </c>
      <c r="C207">
        <v>367</v>
      </c>
    </row>
    <row r="208" spans="1:3">
      <c r="A208" s="13">
        <v>42968</v>
      </c>
      <c r="B208">
        <v>34</v>
      </c>
      <c r="C208">
        <v>392</v>
      </c>
    </row>
    <row r="209" spans="1:3">
      <c r="A209" s="13">
        <v>42975</v>
      </c>
      <c r="B209">
        <v>35</v>
      </c>
      <c r="C209">
        <v>402</v>
      </c>
    </row>
    <row r="210" spans="1:3">
      <c r="A210" s="13">
        <v>42982</v>
      </c>
      <c r="B210">
        <v>36</v>
      </c>
      <c r="C210">
        <v>410</v>
      </c>
    </row>
    <row r="211" spans="1:3">
      <c r="A211" s="13">
        <v>42989</v>
      </c>
      <c r="B211">
        <v>37</v>
      </c>
      <c r="C211">
        <v>415</v>
      </c>
    </row>
    <row r="212" spans="1:3">
      <c r="A212" s="13">
        <v>42996</v>
      </c>
      <c r="B212">
        <v>38</v>
      </c>
      <c r="C212">
        <v>438</v>
      </c>
    </row>
    <row r="213" spans="1:3">
      <c r="A213" s="13">
        <v>43003</v>
      </c>
      <c r="B213">
        <v>39</v>
      </c>
      <c r="C213">
        <v>460</v>
      </c>
    </row>
    <row r="214" spans="1:3">
      <c r="A214" s="13">
        <v>43010</v>
      </c>
      <c r="B214">
        <v>40</v>
      </c>
      <c r="C214">
        <v>478</v>
      </c>
    </row>
    <row r="215" spans="1:3">
      <c r="A215" s="13">
        <v>43017</v>
      </c>
      <c r="B215">
        <v>41</v>
      </c>
      <c r="C215">
        <v>486</v>
      </c>
    </row>
    <row r="216" spans="1:3">
      <c r="A216" s="13">
        <v>43024</v>
      </c>
      <c r="B216">
        <v>42</v>
      </c>
      <c r="C216">
        <v>497</v>
      </c>
    </row>
    <row r="217" spans="1:3">
      <c r="A217" s="13">
        <v>43031</v>
      </c>
      <c r="B217">
        <v>43</v>
      </c>
      <c r="C217">
        <v>501</v>
      </c>
    </row>
    <row r="218" spans="1:3">
      <c r="A218" s="13">
        <v>43038</v>
      </c>
      <c r="B218">
        <v>44</v>
      </c>
      <c r="C218">
        <v>506</v>
      </c>
    </row>
    <row r="219" spans="1:3">
      <c r="A219" s="13">
        <v>43045</v>
      </c>
      <c r="B219">
        <v>45</v>
      </c>
      <c r="C219">
        <v>514</v>
      </c>
    </row>
    <row r="220" spans="1:3">
      <c r="A220" s="13">
        <v>43052</v>
      </c>
      <c r="B220">
        <v>46</v>
      </c>
      <c r="C220">
        <v>521</v>
      </c>
    </row>
    <row r="221" spans="1:3">
      <c r="A221" s="13">
        <v>43059</v>
      </c>
      <c r="B221">
        <v>47</v>
      </c>
      <c r="C221">
        <v>531</v>
      </c>
    </row>
    <row r="222" spans="1:3">
      <c r="A222" s="13">
        <v>43066</v>
      </c>
      <c r="B222">
        <v>48</v>
      </c>
      <c r="C222">
        <v>534</v>
      </c>
    </row>
    <row r="223" spans="1:3">
      <c r="A223" s="13">
        <v>43073</v>
      </c>
      <c r="B223">
        <v>49</v>
      </c>
      <c r="C223">
        <v>541</v>
      </c>
    </row>
    <row r="224" spans="1:3">
      <c r="A224" s="13">
        <v>43080</v>
      </c>
      <c r="B224">
        <v>50</v>
      </c>
      <c r="C224">
        <v>546</v>
      </c>
    </row>
    <row r="225" spans="1:3">
      <c r="A225" s="13">
        <v>43087</v>
      </c>
      <c r="B225">
        <v>51</v>
      </c>
      <c r="C225">
        <v>549</v>
      </c>
    </row>
    <row r="226" spans="1:3">
      <c r="A226" s="13">
        <v>43101</v>
      </c>
      <c r="B226">
        <v>52</v>
      </c>
      <c r="C226">
        <v>553</v>
      </c>
    </row>
    <row r="227" spans="1:3">
      <c r="A227" s="13">
        <v>43108</v>
      </c>
      <c r="B227">
        <v>53</v>
      </c>
      <c r="C227">
        <v>566</v>
      </c>
    </row>
    <row r="228" spans="1:3">
      <c r="A228" s="13">
        <v>43115</v>
      </c>
      <c r="B228">
        <v>54</v>
      </c>
      <c r="C228">
        <v>568</v>
      </c>
    </row>
    <row r="229" spans="1:3">
      <c r="A229" s="13">
        <v>43122</v>
      </c>
      <c r="B229">
        <v>55</v>
      </c>
      <c r="C229">
        <v>575</v>
      </c>
    </row>
    <row r="230" spans="1:3">
      <c r="A230" s="13">
        <v>43129</v>
      </c>
      <c r="B230">
        <v>56</v>
      </c>
      <c r="C230">
        <v>574</v>
      </c>
    </row>
    <row r="231" spans="1:3">
      <c r="A231" s="13">
        <v>43136</v>
      </c>
      <c r="B231">
        <v>57</v>
      </c>
      <c r="C231">
        <v>578</v>
      </c>
    </row>
    <row r="232" spans="1:3">
      <c r="A232" s="13">
        <v>43143</v>
      </c>
      <c r="B232">
        <v>58</v>
      </c>
      <c r="C232">
        <v>584</v>
      </c>
    </row>
    <row r="233" spans="1:3">
      <c r="A233" s="13">
        <v>43150</v>
      </c>
      <c r="B233">
        <v>59</v>
      </c>
      <c r="C233">
        <v>587</v>
      </c>
    </row>
    <row r="234" spans="1:3">
      <c r="A234" s="13">
        <v>43157</v>
      </c>
      <c r="B234">
        <v>60</v>
      </c>
      <c r="C234">
        <v>592</v>
      </c>
    </row>
    <row r="235" spans="1:3">
      <c r="A235" s="13">
        <v>43164</v>
      </c>
      <c r="B235">
        <v>61</v>
      </c>
      <c r="C235">
        <v>595</v>
      </c>
    </row>
    <row r="236" spans="1:3">
      <c r="A236" s="13">
        <v>43171</v>
      </c>
      <c r="B236">
        <v>62</v>
      </c>
      <c r="C236">
        <v>601</v>
      </c>
    </row>
    <row r="237" spans="1:3">
      <c r="A237" s="13">
        <v>43178</v>
      </c>
      <c r="B237">
        <v>63</v>
      </c>
      <c r="C237">
        <v>610</v>
      </c>
    </row>
    <row r="238" spans="1:3">
      <c r="A238" s="13">
        <v>43185</v>
      </c>
      <c r="B238">
        <v>64</v>
      </c>
      <c r="C238">
        <v>612</v>
      </c>
    </row>
    <row r="239" spans="1:3">
      <c r="A239" s="13">
        <v>43192</v>
      </c>
      <c r="B239">
        <v>65</v>
      </c>
      <c r="C239">
        <v>620</v>
      </c>
    </row>
    <row r="240" spans="1:3">
      <c r="A240" s="13">
        <v>43199</v>
      </c>
      <c r="B240">
        <v>66</v>
      </c>
      <c r="C240">
        <v>625</v>
      </c>
    </row>
    <row r="241" spans="1:3">
      <c r="A241" s="13">
        <v>43206</v>
      </c>
      <c r="B241">
        <v>67</v>
      </c>
      <c r="C241">
        <v>627</v>
      </c>
    </row>
    <row r="242" spans="1:3">
      <c r="A242" s="13">
        <v>43213</v>
      </c>
      <c r="B242">
        <v>68</v>
      </c>
      <c r="C242">
        <v>632</v>
      </c>
    </row>
    <row r="243" spans="1:3">
      <c r="A243" s="13">
        <v>43220</v>
      </c>
      <c r="B243">
        <v>69</v>
      </c>
      <c r="C243">
        <v>634</v>
      </c>
    </row>
    <row r="244" spans="1:3">
      <c r="A244" s="13">
        <v>43227</v>
      </c>
      <c r="B244">
        <v>70</v>
      </c>
      <c r="C244">
        <v>638</v>
      </c>
    </row>
    <row r="245" spans="1:3">
      <c r="A245" s="13">
        <v>43234</v>
      </c>
      <c r="B245">
        <v>71</v>
      </c>
      <c r="C245">
        <v>644</v>
      </c>
    </row>
    <row r="246" spans="1:3">
      <c r="A246" s="13">
        <v>43241</v>
      </c>
      <c r="B246">
        <v>72</v>
      </c>
      <c r="C246">
        <v>652</v>
      </c>
    </row>
    <row r="247" spans="1:3">
      <c r="A247" s="13">
        <v>43248</v>
      </c>
      <c r="B247">
        <v>73</v>
      </c>
      <c r="C247">
        <v>655</v>
      </c>
    </row>
    <row r="248" spans="1:3">
      <c r="A248" s="13">
        <v>43255</v>
      </c>
      <c r="B248">
        <v>74</v>
      </c>
      <c r="C248">
        <v>660</v>
      </c>
    </row>
    <row r="249" spans="1:3">
      <c r="A249" s="13">
        <v>43262</v>
      </c>
      <c r="B249">
        <v>75</v>
      </c>
      <c r="C249">
        <v>663</v>
      </c>
    </row>
    <row r="250" spans="1:3">
      <c r="A250" s="13">
        <v>43269</v>
      </c>
      <c r="B250">
        <v>76</v>
      </c>
      <c r="C250">
        <v>674</v>
      </c>
    </row>
    <row r="251" spans="1:3">
      <c r="A251" s="13">
        <v>43276</v>
      </c>
      <c r="B251">
        <v>77</v>
      </c>
      <c r="C251">
        <v>677</v>
      </c>
    </row>
    <row r="252" spans="1:3">
      <c r="A252" s="13">
        <v>43283</v>
      </c>
      <c r="B252">
        <v>78</v>
      </c>
      <c r="C252">
        <v>679</v>
      </c>
    </row>
    <row r="253" spans="1:3">
      <c r="A253" s="13">
        <v>43290</v>
      </c>
      <c r="B253">
        <v>79</v>
      </c>
      <c r="C253">
        <v>683</v>
      </c>
    </row>
    <row r="254" spans="1:3">
      <c r="A254" s="13">
        <v>43297</v>
      </c>
      <c r="B254">
        <v>80</v>
      </c>
      <c r="C254">
        <v>689</v>
      </c>
    </row>
    <row r="255" spans="1:3">
      <c r="A255" s="13">
        <v>43304</v>
      </c>
      <c r="B255">
        <v>81</v>
      </c>
      <c r="C255">
        <v>696</v>
      </c>
    </row>
    <row r="256" spans="1:3">
      <c r="A256" s="13">
        <v>43311</v>
      </c>
      <c r="B256">
        <v>82</v>
      </c>
      <c r="C256">
        <v>697</v>
      </c>
    </row>
    <row r="257" spans="1:3">
      <c r="A257" s="13">
        <v>43318</v>
      </c>
      <c r="B257">
        <v>83</v>
      </c>
      <c r="C257">
        <v>700</v>
      </c>
    </row>
    <row r="258" spans="1:3">
      <c r="A258" s="13">
        <v>43325</v>
      </c>
      <c r="B258">
        <v>84</v>
      </c>
      <c r="C258">
        <v>702</v>
      </c>
    </row>
    <row r="259" spans="1:3">
      <c r="A259" s="13">
        <v>43332</v>
      </c>
      <c r="B259">
        <v>85</v>
      </c>
      <c r="C259">
        <v>709</v>
      </c>
    </row>
    <row r="260" spans="1:3">
      <c r="A260" s="13">
        <v>43339</v>
      </c>
      <c r="B260">
        <v>86</v>
      </c>
      <c r="C260">
        <v>712</v>
      </c>
    </row>
    <row r="261" spans="1:3">
      <c r="A261" s="13">
        <v>43346</v>
      </c>
      <c r="B261">
        <v>87</v>
      </c>
      <c r="C261">
        <v>718</v>
      </c>
    </row>
    <row r="262" spans="1:3">
      <c r="A262" s="13">
        <v>43353</v>
      </c>
      <c r="B262">
        <v>88</v>
      </c>
      <c r="C262">
        <v>726</v>
      </c>
    </row>
    <row r="263" spans="1:3">
      <c r="A263" s="13">
        <v>43360</v>
      </c>
      <c r="B263">
        <v>89</v>
      </c>
      <c r="C263">
        <v>734</v>
      </c>
    </row>
    <row r="264" spans="1:3">
      <c r="A264" s="13">
        <v>43367</v>
      </c>
      <c r="B264">
        <v>90</v>
      </c>
      <c r="C264">
        <v>741</v>
      </c>
    </row>
    <row r="265" spans="1:3">
      <c r="A265" s="13">
        <v>43374</v>
      </c>
      <c r="B265">
        <v>91</v>
      </c>
      <c r="C265">
        <v>754</v>
      </c>
    </row>
    <row r="266" spans="1:3">
      <c r="A266" s="13">
        <v>43381</v>
      </c>
      <c r="B266">
        <v>92</v>
      </c>
      <c r="C266">
        <v>755</v>
      </c>
    </row>
    <row r="267" spans="1:3">
      <c r="A267" s="13">
        <v>43388</v>
      </c>
      <c r="B267">
        <v>93</v>
      </c>
      <c r="C267">
        <v>758</v>
      </c>
    </row>
    <row r="268" spans="1:3">
      <c r="A268" s="13">
        <v>43395</v>
      </c>
      <c r="B268">
        <v>94</v>
      </c>
      <c r="C268">
        <v>764</v>
      </c>
    </row>
    <row r="269" spans="1:3">
      <c r="A269" s="13">
        <v>43402</v>
      </c>
      <c r="B269">
        <v>95</v>
      </c>
      <c r="C269">
        <v>771</v>
      </c>
    </row>
    <row r="270" spans="1:3">
      <c r="A270" s="13">
        <v>43409</v>
      </c>
      <c r="B270">
        <v>96</v>
      </c>
      <c r="C270">
        <v>775</v>
      </c>
    </row>
    <row r="271" spans="1:3">
      <c r="A271" s="13">
        <v>43416</v>
      </c>
      <c r="B271">
        <v>97</v>
      </c>
      <c r="C271">
        <v>786</v>
      </c>
    </row>
    <row r="272" spans="1:3">
      <c r="A272" s="13">
        <v>43430</v>
      </c>
      <c r="B272">
        <v>98</v>
      </c>
      <c r="C272">
        <v>791</v>
      </c>
    </row>
    <row r="273" spans="1:3">
      <c r="A273" s="13">
        <v>43437</v>
      </c>
      <c r="B273">
        <v>99</v>
      </c>
      <c r="C273">
        <v>805</v>
      </c>
    </row>
    <row r="274" spans="1:3">
      <c r="A274" s="13">
        <v>43444</v>
      </c>
      <c r="B274">
        <v>100</v>
      </c>
      <c r="C274">
        <v>819</v>
      </c>
    </row>
    <row r="275" spans="1:3">
      <c r="A275" s="13">
        <v>43451</v>
      </c>
      <c r="B275">
        <v>101</v>
      </c>
      <c r="C275">
        <v>830</v>
      </c>
    </row>
    <row r="276" spans="1:3">
      <c r="A276" s="13">
        <v>43472</v>
      </c>
      <c r="B276">
        <v>102</v>
      </c>
      <c r="C276">
        <v>838</v>
      </c>
    </row>
    <row r="277" spans="1:3">
      <c r="A277" s="13">
        <v>43479</v>
      </c>
      <c r="B277">
        <v>103</v>
      </c>
      <c r="C277">
        <v>847</v>
      </c>
    </row>
    <row r="278" spans="1:3">
      <c r="A278" s="13">
        <v>43486</v>
      </c>
      <c r="B278">
        <v>104</v>
      </c>
      <c r="C278">
        <v>849</v>
      </c>
    </row>
    <row r="279" spans="1:3">
      <c r="A279" s="13">
        <v>43493</v>
      </c>
      <c r="B279">
        <v>105</v>
      </c>
      <c r="C279">
        <v>851</v>
      </c>
    </row>
    <row r="280" spans="1:3">
      <c r="A280" s="13">
        <v>43500</v>
      </c>
      <c r="B280">
        <v>106</v>
      </c>
      <c r="C280">
        <v>858</v>
      </c>
    </row>
    <row r="281" spans="1:3">
      <c r="A281" s="13">
        <v>43507</v>
      </c>
      <c r="B281">
        <v>107</v>
      </c>
      <c r="C281">
        <v>863</v>
      </c>
    </row>
    <row r="282" spans="1:3">
      <c r="A282" s="13">
        <v>43514</v>
      </c>
      <c r="B282">
        <v>108</v>
      </c>
      <c r="C282">
        <v>870</v>
      </c>
    </row>
    <row r="283" spans="1:3">
      <c r="A283" s="13">
        <v>43521</v>
      </c>
      <c r="B283">
        <v>109</v>
      </c>
      <c r="C283">
        <v>872</v>
      </c>
    </row>
    <row r="284" spans="1:3">
      <c r="A284" s="13">
        <v>43528</v>
      </c>
      <c r="B284">
        <v>110</v>
      </c>
      <c r="C284">
        <v>881</v>
      </c>
    </row>
    <row r="285" spans="1:3">
      <c r="A285" s="13">
        <v>43542</v>
      </c>
      <c r="B285">
        <v>111</v>
      </c>
      <c r="C285">
        <v>888</v>
      </c>
    </row>
    <row r="286" spans="1:3">
      <c r="A286" s="13">
        <v>43549</v>
      </c>
      <c r="B286">
        <v>112</v>
      </c>
      <c r="C286">
        <v>893</v>
      </c>
    </row>
    <row r="287" spans="1:3">
      <c r="A287" s="13">
        <v>43556</v>
      </c>
      <c r="B287">
        <v>113</v>
      </c>
      <c r="C287">
        <v>930</v>
      </c>
    </row>
    <row r="288" spans="1:3">
      <c r="A288" s="13">
        <v>43563</v>
      </c>
      <c r="B288">
        <v>114</v>
      </c>
      <c r="C288">
        <v>938</v>
      </c>
    </row>
    <row r="289" spans="1:7">
      <c r="A289" s="13">
        <v>43570</v>
      </c>
      <c r="B289">
        <v>115</v>
      </c>
      <c r="C289">
        <v>948</v>
      </c>
    </row>
    <row r="290" spans="1:7">
      <c r="A290" s="13"/>
    </row>
    <row r="291" spans="1:7">
      <c r="B291" s="10" t="s">
        <v>60</v>
      </c>
      <c r="C291" s="10"/>
      <c r="D291" s="10"/>
      <c r="E291" s="10"/>
      <c r="F291" s="10"/>
      <c r="G291" s="10"/>
    </row>
    <row r="292" spans="1:7">
      <c r="B292" s="49">
        <f>2/2</f>
        <v>1</v>
      </c>
      <c r="C292" t="s">
        <v>52</v>
      </c>
    </row>
    <row r="293" spans="1:7">
      <c r="B293" s="46">
        <f>3/11</f>
        <v>0.27272727272727271</v>
      </c>
      <c r="C293" t="s">
        <v>53</v>
      </c>
    </row>
    <row r="294" spans="1:7">
      <c r="B294" s="47">
        <v>0</v>
      </c>
      <c r="C294" t="s">
        <v>54</v>
      </c>
    </row>
    <row r="295" spans="1:7">
      <c r="B295" s="46">
        <v>0</v>
      </c>
      <c r="C295" t="s">
        <v>56</v>
      </c>
    </row>
    <row r="296" spans="1:7">
      <c r="B296" s="46">
        <v>0</v>
      </c>
      <c r="C296" t="s">
        <v>184</v>
      </c>
    </row>
    <row r="297" spans="1:7">
      <c r="B297" s="46">
        <v>0</v>
      </c>
      <c r="C297" t="s">
        <v>214</v>
      </c>
    </row>
    <row r="298" spans="1:7">
      <c r="B298" s="47">
        <v>0</v>
      </c>
      <c r="C298" t="s">
        <v>223</v>
      </c>
    </row>
    <row r="300" spans="1:7">
      <c r="B300" s="10" t="s">
        <v>102</v>
      </c>
    </row>
    <row r="301" spans="1:7">
      <c r="B301" s="47">
        <f>2/10</f>
        <v>0.2</v>
      </c>
      <c r="C301" t="s">
        <v>52</v>
      </c>
    </row>
    <row r="302" spans="1:7">
      <c r="B302" s="47">
        <f>3/10</f>
        <v>0.3</v>
      </c>
      <c r="C302" t="s">
        <v>53</v>
      </c>
    </row>
    <row r="303" spans="1:7">
      <c r="B303" s="47">
        <v>0</v>
      </c>
      <c r="C303" t="s">
        <v>54</v>
      </c>
    </row>
    <row r="304" spans="1:7">
      <c r="B304" s="47">
        <v>0</v>
      </c>
      <c r="C304" t="s">
        <v>56</v>
      </c>
    </row>
    <row r="305" spans="2:3">
      <c r="B305" s="46">
        <v>0</v>
      </c>
      <c r="C305" t="s">
        <v>184</v>
      </c>
    </row>
    <row r="306" spans="2:3">
      <c r="B306" s="47">
        <v>0</v>
      </c>
      <c r="C306" t="s">
        <v>214</v>
      </c>
    </row>
    <row r="307" spans="2:3">
      <c r="B307" s="47">
        <v>0</v>
      </c>
      <c r="C307" t="s">
        <v>223</v>
      </c>
    </row>
    <row r="308" spans="2:3">
      <c r="B308" s="47">
        <f>5/10</f>
        <v>0.5</v>
      </c>
      <c r="C308" t="s">
        <v>67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7901-FF0D-4800-9B2A-8FD99EF268C0}">
  <dimension ref="A1:K310"/>
  <sheetViews>
    <sheetView topLeftCell="B12" workbookViewId="0">
      <selection activeCell="B21" sqref="B21"/>
    </sheetView>
  </sheetViews>
  <sheetFormatPr defaultRowHeight="15"/>
  <cols>
    <col min="1" max="1" width="20.85546875" customWidth="1"/>
    <col min="2" max="2" width="26.42578125" customWidth="1"/>
    <col min="4" max="4" width="22.42578125" customWidth="1"/>
    <col min="6" max="6" width="20.7109375" customWidth="1"/>
    <col min="8" max="8" width="36.140625" customWidth="1"/>
    <col min="10" max="10" width="22.8554687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849</v>
      </c>
      <c r="C2" s="1">
        <v>6</v>
      </c>
      <c r="D2" s="1">
        <v>123</v>
      </c>
      <c r="E2" s="1">
        <v>2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834</v>
      </c>
      <c r="C5" s="1">
        <f t="shared" si="0"/>
        <v>6</v>
      </c>
      <c r="D5" s="1">
        <f t="shared" si="0"/>
        <v>122</v>
      </c>
      <c r="E5" s="1">
        <f t="shared" si="0"/>
        <v>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598</v>
      </c>
      <c r="C9" s="1">
        <v>8</v>
      </c>
      <c r="D9" s="1">
        <v>417</v>
      </c>
      <c r="E9" s="2">
        <v>0</v>
      </c>
      <c r="F9" s="1">
        <v>300</v>
      </c>
      <c r="G9" s="2">
        <v>0</v>
      </c>
      <c r="H9" s="1">
        <v>282</v>
      </c>
      <c r="I9" s="1">
        <v>20</v>
      </c>
      <c r="J9" s="1">
        <v>226</v>
      </c>
      <c r="K9" s="1">
        <v>2</v>
      </c>
    </row>
    <row r="10" spans="1:11">
      <c r="A10" s="1" t="s">
        <v>31</v>
      </c>
      <c r="B10" s="1">
        <v>39</v>
      </c>
      <c r="C10" s="1">
        <v>0</v>
      </c>
      <c r="D10" s="1">
        <v>161</v>
      </c>
      <c r="E10" s="2">
        <v>0</v>
      </c>
      <c r="F10" s="1">
        <v>9</v>
      </c>
      <c r="G10" s="2">
        <v>0</v>
      </c>
      <c r="H10" s="1">
        <v>4</v>
      </c>
      <c r="I10" s="1">
        <v>3</v>
      </c>
      <c r="J10" s="1">
        <v>12</v>
      </c>
      <c r="K10" s="1">
        <v>0</v>
      </c>
    </row>
    <row r="11" spans="1:11">
      <c r="A11" s="1" t="s">
        <v>8</v>
      </c>
      <c r="B11" s="1">
        <f t="shared" ref="B11:K11" si="1">B9+B10</f>
        <v>637</v>
      </c>
      <c r="C11" s="1">
        <f t="shared" si="1"/>
        <v>8</v>
      </c>
      <c r="D11" s="1">
        <f t="shared" si="1"/>
        <v>578</v>
      </c>
      <c r="E11" s="2">
        <f t="shared" si="1"/>
        <v>0</v>
      </c>
      <c r="F11" s="1">
        <f t="shared" si="1"/>
        <v>309</v>
      </c>
      <c r="G11" s="2">
        <f t="shared" si="1"/>
        <v>0</v>
      </c>
      <c r="H11" s="1">
        <f t="shared" si="1"/>
        <v>286</v>
      </c>
      <c r="I11" s="1">
        <f t="shared" si="1"/>
        <v>23</v>
      </c>
      <c r="J11" s="1">
        <f t="shared" si="1"/>
        <v>238</v>
      </c>
      <c r="K11" s="1">
        <f t="shared" si="1"/>
        <v>2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277</v>
      </c>
      <c r="C15" s="5">
        <v>0</v>
      </c>
      <c r="D15" s="5">
        <v>90</v>
      </c>
      <c r="E15" s="3">
        <v>0</v>
      </c>
      <c r="F15" s="1">
        <v>175</v>
      </c>
      <c r="G15" s="2">
        <v>2</v>
      </c>
      <c r="H15" s="16" t="s">
        <v>86</v>
      </c>
      <c r="I15" s="16">
        <v>598</v>
      </c>
    </row>
    <row r="16" spans="1:11">
      <c r="A16" s="1" t="s">
        <v>89</v>
      </c>
      <c r="B16" s="1">
        <v>199</v>
      </c>
      <c r="C16" s="1">
        <v>0</v>
      </c>
      <c r="D16" s="1">
        <v>85</v>
      </c>
      <c r="E16" s="2">
        <v>0</v>
      </c>
      <c r="F16" s="1">
        <v>175</v>
      </c>
      <c r="G16" s="2">
        <v>2</v>
      </c>
      <c r="H16" s="25" t="s">
        <v>87</v>
      </c>
      <c r="I16" s="25">
        <v>417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226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367</v>
      </c>
    </row>
    <row r="20" spans="1:9" ht="57.75" customHeight="1">
      <c r="A20" s="1" t="s">
        <v>74</v>
      </c>
      <c r="B20" s="1">
        <v>14</v>
      </c>
      <c r="C20" s="1">
        <v>1</v>
      </c>
      <c r="D20" s="34" t="s">
        <v>241</v>
      </c>
      <c r="H20" s="16" t="s">
        <v>105</v>
      </c>
      <c r="I20" s="16">
        <v>175</v>
      </c>
    </row>
    <row r="21" spans="1:9" ht="68.25" customHeight="1">
      <c r="A21" s="1" t="s">
        <v>75</v>
      </c>
      <c r="B21" s="1">
        <v>6</v>
      </c>
      <c r="C21" s="1">
        <v>1</v>
      </c>
      <c r="D21" s="34" t="s">
        <v>242</v>
      </c>
      <c r="H21" s="25" t="s">
        <v>88</v>
      </c>
      <c r="I21" s="25">
        <v>329</v>
      </c>
    </row>
    <row r="22" spans="1:9" ht="77.25" customHeight="1">
      <c r="A22" s="1" t="s">
        <v>76</v>
      </c>
      <c r="B22" s="1">
        <v>20</v>
      </c>
      <c r="C22" s="1">
        <v>0</v>
      </c>
      <c r="D22" s="34" t="s">
        <v>253</v>
      </c>
      <c r="H22" s="16" t="s">
        <v>93</v>
      </c>
      <c r="I22" s="16">
        <v>11</v>
      </c>
    </row>
    <row r="23" spans="1:9" ht="64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284</v>
      </c>
    </row>
    <row r="24" spans="1:9">
      <c r="H24" s="16" t="s">
        <v>91</v>
      </c>
      <c r="I24" s="16">
        <v>191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1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61</v>
      </c>
      <c r="C29" s="1">
        <v>2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/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v>54</v>
      </c>
      <c r="E31" s="1">
        <v>0</v>
      </c>
    </row>
    <row r="32" spans="1:9">
      <c r="H32" t="s">
        <v>254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136</v>
      </c>
      <c r="C35" s="1">
        <v>2</v>
      </c>
      <c r="D35" s="1">
        <v>91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187</v>
      </c>
      <c r="C37" s="1">
        <v>2</v>
      </c>
      <c r="D37" s="1">
        <v>107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206</v>
      </c>
      <c r="D42" s="1">
        <v>1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55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906</v>
      </c>
      <c r="D46" s="1">
        <v>6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1246</v>
      </c>
      <c r="D54" s="1">
        <f>D42+D43+D44+D45+D46+D47+D48+D49+D50+D51+D52+D53</f>
        <v>7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/>
    </row>
    <row r="175" spans="1:4">
      <c r="A175" s="9" t="s">
        <v>70</v>
      </c>
      <c r="B175" s="9" t="s">
        <v>32</v>
      </c>
      <c r="C175" s="9" t="s">
        <v>33</v>
      </c>
    </row>
    <row r="176" spans="1:4">
      <c r="A176" s="13">
        <v>42737</v>
      </c>
      <c r="B176">
        <v>1</v>
      </c>
      <c r="C176">
        <v>1</v>
      </c>
    </row>
    <row r="177" spans="1:3">
      <c r="A177" s="13">
        <v>42744</v>
      </c>
      <c r="B177">
        <v>2</v>
      </c>
      <c r="C177">
        <v>10</v>
      </c>
    </row>
    <row r="178" spans="1:3">
      <c r="A178" s="13">
        <v>42751</v>
      </c>
      <c r="B178">
        <v>3</v>
      </c>
      <c r="C178">
        <v>20</v>
      </c>
    </row>
    <row r="179" spans="1:3">
      <c r="A179" s="13">
        <v>42758</v>
      </c>
      <c r="B179">
        <v>4</v>
      </c>
      <c r="C179">
        <v>31</v>
      </c>
    </row>
    <row r="180" spans="1:3">
      <c r="A180" s="13">
        <v>42765</v>
      </c>
      <c r="B180">
        <v>5</v>
      </c>
      <c r="C180">
        <v>43</v>
      </c>
    </row>
    <row r="181" spans="1:3">
      <c r="A181" s="13">
        <v>42772</v>
      </c>
      <c r="B181">
        <v>6</v>
      </c>
      <c r="C181">
        <v>56</v>
      </c>
    </row>
    <row r="182" spans="1:3">
      <c r="A182" s="13">
        <v>42779</v>
      </c>
      <c r="B182">
        <v>7</v>
      </c>
      <c r="C182">
        <v>63</v>
      </c>
    </row>
    <row r="183" spans="1:3">
      <c r="A183" s="13">
        <v>42786</v>
      </c>
      <c r="B183">
        <v>8</v>
      </c>
      <c r="C183">
        <v>70</v>
      </c>
    </row>
    <row r="184" spans="1:3">
      <c r="A184" s="13">
        <v>42793</v>
      </c>
      <c r="B184">
        <v>9</v>
      </c>
      <c r="C184">
        <v>84</v>
      </c>
    </row>
    <row r="185" spans="1:3">
      <c r="A185" s="13">
        <v>42800</v>
      </c>
      <c r="B185">
        <v>10</v>
      </c>
      <c r="C185">
        <v>100</v>
      </c>
    </row>
    <row r="186" spans="1:3">
      <c r="A186" s="13">
        <v>42807</v>
      </c>
      <c r="B186">
        <v>11</v>
      </c>
      <c r="C186">
        <v>114</v>
      </c>
    </row>
    <row r="187" spans="1:3">
      <c r="A187" s="13">
        <v>42814</v>
      </c>
      <c r="B187">
        <v>12</v>
      </c>
      <c r="C187">
        <v>131</v>
      </c>
    </row>
    <row r="188" spans="1:3">
      <c r="A188" s="13">
        <v>42821</v>
      </c>
      <c r="B188">
        <v>13</v>
      </c>
      <c r="C188">
        <v>145</v>
      </c>
    </row>
    <row r="189" spans="1:3">
      <c r="A189" s="13">
        <v>42828</v>
      </c>
      <c r="B189">
        <v>14</v>
      </c>
      <c r="C189">
        <v>154</v>
      </c>
    </row>
    <row r="190" spans="1:3">
      <c r="A190" s="13">
        <v>42835</v>
      </c>
      <c r="B190">
        <v>15</v>
      </c>
      <c r="C190">
        <v>166</v>
      </c>
    </row>
    <row r="191" spans="1:3">
      <c r="A191" s="13">
        <v>42842</v>
      </c>
      <c r="B191">
        <v>16</v>
      </c>
      <c r="C191">
        <v>185</v>
      </c>
    </row>
    <row r="192" spans="1:3">
      <c r="A192" s="13">
        <v>42849</v>
      </c>
      <c r="B192">
        <v>17</v>
      </c>
      <c r="C192">
        <v>189</v>
      </c>
    </row>
    <row r="193" spans="1:3">
      <c r="A193" s="13">
        <v>42856</v>
      </c>
      <c r="B193">
        <v>18</v>
      </c>
      <c r="C193">
        <v>199</v>
      </c>
    </row>
    <row r="194" spans="1:3">
      <c r="A194" s="13">
        <v>42863</v>
      </c>
      <c r="B194">
        <v>19</v>
      </c>
      <c r="C194">
        <v>217</v>
      </c>
    </row>
    <row r="195" spans="1:3">
      <c r="A195" s="13">
        <v>42870</v>
      </c>
      <c r="B195">
        <v>20</v>
      </c>
      <c r="C195">
        <v>233</v>
      </c>
    </row>
    <row r="196" spans="1:3">
      <c r="A196" s="13">
        <v>42877</v>
      </c>
      <c r="B196">
        <v>21</v>
      </c>
      <c r="C196">
        <v>239</v>
      </c>
    </row>
    <row r="197" spans="1:3">
      <c r="A197" s="13">
        <v>42884</v>
      </c>
      <c r="B197">
        <v>22</v>
      </c>
      <c r="C197">
        <v>244</v>
      </c>
    </row>
    <row r="198" spans="1:3">
      <c r="A198" s="13">
        <v>42891</v>
      </c>
      <c r="B198">
        <v>23</v>
      </c>
      <c r="C198">
        <v>260</v>
      </c>
    </row>
    <row r="199" spans="1:3">
      <c r="A199" s="13">
        <v>42898</v>
      </c>
      <c r="B199">
        <v>24</v>
      </c>
      <c r="C199">
        <v>276</v>
      </c>
    </row>
    <row r="200" spans="1:3">
      <c r="A200" s="13">
        <v>42905</v>
      </c>
      <c r="B200">
        <v>25</v>
      </c>
      <c r="C200">
        <v>286</v>
      </c>
    </row>
    <row r="201" spans="1:3">
      <c r="A201" s="13">
        <v>42912</v>
      </c>
      <c r="B201">
        <v>26</v>
      </c>
      <c r="C201">
        <v>299</v>
      </c>
    </row>
    <row r="202" spans="1:3">
      <c r="A202" s="13">
        <v>42919</v>
      </c>
      <c r="B202">
        <v>27</v>
      </c>
      <c r="C202">
        <v>303</v>
      </c>
    </row>
    <row r="203" spans="1:3">
      <c r="A203" s="13">
        <v>42926</v>
      </c>
      <c r="B203">
        <v>28</v>
      </c>
      <c r="C203">
        <v>316</v>
      </c>
    </row>
    <row r="204" spans="1:3">
      <c r="A204" s="13">
        <v>42933</v>
      </c>
      <c r="B204">
        <v>29</v>
      </c>
      <c r="C204">
        <v>322</v>
      </c>
    </row>
    <row r="205" spans="1:3">
      <c r="A205" s="13">
        <v>42940</v>
      </c>
      <c r="B205">
        <v>30</v>
      </c>
      <c r="C205">
        <v>330</v>
      </c>
    </row>
    <row r="206" spans="1:3">
      <c r="A206" s="13">
        <v>42947</v>
      </c>
      <c r="B206">
        <v>31</v>
      </c>
      <c r="C206">
        <v>335</v>
      </c>
    </row>
    <row r="207" spans="1:3">
      <c r="A207" s="13">
        <v>42954</v>
      </c>
      <c r="B207">
        <v>32</v>
      </c>
      <c r="C207">
        <v>348</v>
      </c>
    </row>
    <row r="208" spans="1:3">
      <c r="A208" s="13">
        <v>42961</v>
      </c>
      <c r="B208">
        <v>33</v>
      </c>
      <c r="C208">
        <v>367</v>
      </c>
    </row>
    <row r="209" spans="1:3">
      <c r="A209" s="13">
        <v>42968</v>
      </c>
      <c r="B209">
        <v>34</v>
      </c>
      <c r="C209">
        <v>392</v>
      </c>
    </row>
    <row r="210" spans="1:3">
      <c r="A210" s="13">
        <v>42975</v>
      </c>
      <c r="B210">
        <v>35</v>
      </c>
      <c r="C210">
        <v>402</v>
      </c>
    </row>
    <row r="211" spans="1:3">
      <c r="A211" s="13">
        <v>42982</v>
      </c>
      <c r="B211">
        <v>36</v>
      </c>
      <c r="C211">
        <v>410</v>
      </c>
    </row>
    <row r="212" spans="1:3">
      <c r="A212" s="13">
        <v>42989</v>
      </c>
      <c r="B212">
        <v>37</v>
      </c>
      <c r="C212">
        <v>415</v>
      </c>
    </row>
    <row r="213" spans="1:3">
      <c r="A213" s="13">
        <v>42996</v>
      </c>
      <c r="B213">
        <v>38</v>
      </c>
      <c r="C213">
        <v>438</v>
      </c>
    </row>
    <row r="214" spans="1:3">
      <c r="A214" s="13">
        <v>43003</v>
      </c>
      <c r="B214">
        <v>39</v>
      </c>
      <c r="C214">
        <v>460</v>
      </c>
    </row>
    <row r="215" spans="1:3">
      <c r="A215" s="13">
        <v>43010</v>
      </c>
      <c r="B215">
        <v>40</v>
      </c>
      <c r="C215">
        <v>478</v>
      </c>
    </row>
    <row r="216" spans="1:3">
      <c r="A216" s="13">
        <v>43017</v>
      </c>
      <c r="B216">
        <v>41</v>
      </c>
      <c r="C216">
        <v>486</v>
      </c>
    </row>
    <row r="217" spans="1:3">
      <c r="A217" s="13">
        <v>43024</v>
      </c>
      <c r="B217">
        <v>42</v>
      </c>
      <c r="C217">
        <v>497</v>
      </c>
    </row>
    <row r="218" spans="1:3">
      <c r="A218" s="13">
        <v>43031</v>
      </c>
      <c r="B218">
        <v>43</v>
      </c>
      <c r="C218">
        <v>501</v>
      </c>
    </row>
    <row r="219" spans="1:3">
      <c r="A219" s="13">
        <v>43038</v>
      </c>
      <c r="B219">
        <v>44</v>
      </c>
      <c r="C219">
        <v>506</v>
      </c>
    </row>
    <row r="220" spans="1:3">
      <c r="A220" s="13">
        <v>43045</v>
      </c>
      <c r="B220">
        <v>45</v>
      </c>
      <c r="C220">
        <v>514</v>
      </c>
    </row>
    <row r="221" spans="1:3">
      <c r="A221" s="13">
        <v>43052</v>
      </c>
      <c r="B221">
        <v>46</v>
      </c>
      <c r="C221">
        <v>521</v>
      </c>
    </row>
    <row r="222" spans="1:3">
      <c r="A222" s="13">
        <v>43059</v>
      </c>
      <c r="B222">
        <v>47</v>
      </c>
      <c r="C222">
        <v>531</v>
      </c>
    </row>
    <row r="223" spans="1:3">
      <c r="A223" s="13">
        <v>43066</v>
      </c>
      <c r="B223">
        <v>48</v>
      </c>
      <c r="C223">
        <v>534</v>
      </c>
    </row>
    <row r="224" spans="1:3">
      <c r="A224" s="13">
        <v>43073</v>
      </c>
      <c r="B224">
        <v>49</v>
      </c>
      <c r="C224">
        <v>541</v>
      </c>
    </row>
    <row r="225" spans="1:3">
      <c r="A225" s="13">
        <v>43080</v>
      </c>
      <c r="B225">
        <v>50</v>
      </c>
      <c r="C225">
        <v>546</v>
      </c>
    </row>
    <row r="226" spans="1:3">
      <c r="A226" s="13">
        <v>43087</v>
      </c>
      <c r="B226">
        <v>51</v>
      </c>
      <c r="C226">
        <v>549</v>
      </c>
    </row>
    <row r="227" spans="1:3">
      <c r="A227" s="13">
        <v>43101</v>
      </c>
      <c r="B227">
        <v>52</v>
      </c>
      <c r="C227">
        <v>553</v>
      </c>
    </row>
    <row r="228" spans="1:3">
      <c r="A228" s="13">
        <v>43108</v>
      </c>
      <c r="B228">
        <v>53</v>
      </c>
      <c r="C228">
        <v>566</v>
      </c>
    </row>
    <row r="229" spans="1:3">
      <c r="A229" s="13">
        <v>43115</v>
      </c>
      <c r="B229">
        <v>54</v>
      </c>
      <c r="C229">
        <v>568</v>
      </c>
    </row>
    <row r="230" spans="1:3">
      <c r="A230" s="13">
        <v>43122</v>
      </c>
      <c r="B230">
        <v>55</v>
      </c>
      <c r="C230">
        <v>575</v>
      </c>
    </row>
    <row r="231" spans="1:3">
      <c r="A231" s="13">
        <v>43129</v>
      </c>
      <c r="B231">
        <v>56</v>
      </c>
      <c r="C231">
        <v>574</v>
      </c>
    </row>
    <row r="232" spans="1:3">
      <c r="A232" s="13">
        <v>43136</v>
      </c>
      <c r="B232">
        <v>57</v>
      </c>
      <c r="C232">
        <v>578</v>
      </c>
    </row>
    <row r="233" spans="1:3">
      <c r="A233" s="13">
        <v>43143</v>
      </c>
      <c r="B233">
        <v>58</v>
      </c>
      <c r="C233">
        <v>584</v>
      </c>
    </row>
    <row r="234" spans="1:3">
      <c r="A234" s="13">
        <v>43150</v>
      </c>
      <c r="B234">
        <v>59</v>
      </c>
      <c r="C234">
        <v>587</v>
      </c>
    </row>
    <row r="235" spans="1:3">
      <c r="A235" s="13">
        <v>43157</v>
      </c>
      <c r="B235">
        <v>60</v>
      </c>
      <c r="C235">
        <v>592</v>
      </c>
    </row>
    <row r="236" spans="1:3">
      <c r="A236" s="13">
        <v>43164</v>
      </c>
      <c r="B236">
        <v>61</v>
      </c>
      <c r="C236">
        <v>595</v>
      </c>
    </row>
    <row r="237" spans="1:3">
      <c r="A237" s="13">
        <v>43171</v>
      </c>
      <c r="B237">
        <v>62</v>
      </c>
      <c r="C237">
        <v>601</v>
      </c>
    </row>
    <row r="238" spans="1:3">
      <c r="A238" s="13">
        <v>43178</v>
      </c>
      <c r="B238">
        <v>63</v>
      </c>
      <c r="C238">
        <v>610</v>
      </c>
    </row>
    <row r="239" spans="1:3">
      <c r="A239" s="13">
        <v>43185</v>
      </c>
      <c r="B239">
        <v>64</v>
      </c>
      <c r="C239">
        <v>612</v>
      </c>
    </row>
    <row r="240" spans="1:3">
      <c r="A240" s="13">
        <v>43192</v>
      </c>
      <c r="B240">
        <v>65</v>
      </c>
      <c r="C240">
        <v>620</v>
      </c>
    </row>
    <row r="241" spans="1:3">
      <c r="A241" s="13">
        <v>43199</v>
      </c>
      <c r="B241">
        <v>66</v>
      </c>
      <c r="C241">
        <v>625</v>
      </c>
    </row>
    <row r="242" spans="1:3">
      <c r="A242" s="13">
        <v>43206</v>
      </c>
      <c r="B242">
        <v>67</v>
      </c>
      <c r="C242">
        <v>627</v>
      </c>
    </row>
    <row r="243" spans="1:3">
      <c r="A243" s="13">
        <v>43213</v>
      </c>
      <c r="B243">
        <v>68</v>
      </c>
      <c r="C243">
        <v>632</v>
      </c>
    </row>
    <row r="244" spans="1:3">
      <c r="A244" s="13">
        <v>43220</v>
      </c>
      <c r="B244">
        <v>69</v>
      </c>
      <c r="C244">
        <v>634</v>
      </c>
    </row>
    <row r="245" spans="1:3">
      <c r="A245" s="13">
        <v>43227</v>
      </c>
      <c r="B245">
        <v>70</v>
      </c>
      <c r="C245">
        <v>638</v>
      </c>
    </row>
    <row r="246" spans="1:3">
      <c r="A246" s="13">
        <v>43234</v>
      </c>
      <c r="B246">
        <v>71</v>
      </c>
      <c r="C246">
        <v>644</v>
      </c>
    </row>
    <row r="247" spans="1:3">
      <c r="A247" s="13">
        <v>43241</v>
      </c>
      <c r="B247">
        <v>72</v>
      </c>
      <c r="C247">
        <v>652</v>
      </c>
    </row>
    <row r="248" spans="1:3">
      <c r="A248" s="13">
        <v>43248</v>
      </c>
      <c r="B248">
        <v>73</v>
      </c>
      <c r="C248">
        <v>655</v>
      </c>
    </row>
    <row r="249" spans="1:3">
      <c r="A249" s="13">
        <v>43255</v>
      </c>
      <c r="B249">
        <v>74</v>
      </c>
      <c r="C249">
        <v>660</v>
      </c>
    </row>
    <row r="250" spans="1:3">
      <c r="A250" s="13">
        <v>43262</v>
      </c>
      <c r="B250">
        <v>75</v>
      </c>
      <c r="C250">
        <v>663</v>
      </c>
    </row>
    <row r="251" spans="1:3">
      <c r="A251" s="13">
        <v>43269</v>
      </c>
      <c r="B251">
        <v>76</v>
      </c>
      <c r="C251">
        <v>674</v>
      </c>
    </row>
    <row r="252" spans="1:3">
      <c r="A252" s="13">
        <v>43276</v>
      </c>
      <c r="B252">
        <v>77</v>
      </c>
      <c r="C252">
        <v>677</v>
      </c>
    </row>
    <row r="253" spans="1:3">
      <c r="A253" s="13">
        <v>43283</v>
      </c>
      <c r="B253">
        <v>78</v>
      </c>
      <c r="C253">
        <v>679</v>
      </c>
    </row>
    <row r="254" spans="1:3">
      <c r="A254" s="13">
        <v>43290</v>
      </c>
      <c r="B254">
        <v>79</v>
      </c>
      <c r="C254">
        <v>683</v>
      </c>
    </row>
    <row r="255" spans="1:3">
      <c r="A255" s="13">
        <v>43297</v>
      </c>
      <c r="B255">
        <v>80</v>
      </c>
      <c r="C255">
        <v>689</v>
      </c>
    </row>
    <row r="256" spans="1:3">
      <c r="A256" s="13">
        <v>43304</v>
      </c>
      <c r="B256">
        <v>81</v>
      </c>
      <c r="C256">
        <v>696</v>
      </c>
    </row>
    <row r="257" spans="1:3">
      <c r="A257" s="13">
        <v>43311</v>
      </c>
      <c r="B257">
        <v>82</v>
      </c>
      <c r="C257">
        <v>697</v>
      </c>
    </row>
    <row r="258" spans="1:3">
      <c r="A258" s="13">
        <v>43318</v>
      </c>
      <c r="B258">
        <v>83</v>
      </c>
      <c r="C258">
        <v>700</v>
      </c>
    </row>
    <row r="259" spans="1:3">
      <c r="A259" s="13">
        <v>43325</v>
      </c>
      <c r="B259">
        <v>84</v>
      </c>
      <c r="C259">
        <v>702</v>
      </c>
    </row>
    <row r="260" spans="1:3">
      <c r="A260" s="13">
        <v>43332</v>
      </c>
      <c r="B260">
        <v>85</v>
      </c>
      <c r="C260">
        <v>709</v>
      </c>
    </row>
    <row r="261" spans="1:3">
      <c r="A261" s="13">
        <v>43339</v>
      </c>
      <c r="B261">
        <v>86</v>
      </c>
      <c r="C261">
        <v>712</v>
      </c>
    </row>
    <row r="262" spans="1:3">
      <c r="A262" s="13">
        <v>43346</v>
      </c>
      <c r="B262">
        <v>87</v>
      </c>
      <c r="C262">
        <v>718</v>
      </c>
    </row>
    <row r="263" spans="1:3">
      <c r="A263" s="13">
        <v>43353</v>
      </c>
      <c r="B263">
        <v>88</v>
      </c>
      <c r="C263">
        <v>726</v>
      </c>
    </row>
    <row r="264" spans="1:3">
      <c r="A264" s="13">
        <v>43360</v>
      </c>
      <c r="B264">
        <v>89</v>
      </c>
      <c r="C264">
        <v>734</v>
      </c>
    </row>
    <row r="265" spans="1:3">
      <c r="A265" s="13">
        <v>43367</v>
      </c>
      <c r="B265">
        <v>90</v>
      </c>
      <c r="C265">
        <v>741</v>
      </c>
    </row>
    <row r="266" spans="1:3">
      <c r="A266" s="13">
        <v>43374</v>
      </c>
      <c r="B266">
        <v>91</v>
      </c>
      <c r="C266">
        <v>754</v>
      </c>
    </row>
    <row r="267" spans="1:3">
      <c r="A267" s="13">
        <v>43381</v>
      </c>
      <c r="B267">
        <v>92</v>
      </c>
      <c r="C267">
        <v>755</v>
      </c>
    </row>
    <row r="268" spans="1:3">
      <c r="A268" s="13">
        <v>43388</v>
      </c>
      <c r="B268">
        <v>93</v>
      </c>
      <c r="C268">
        <v>758</v>
      </c>
    </row>
    <row r="269" spans="1:3">
      <c r="A269" s="13">
        <v>43395</v>
      </c>
      <c r="B269">
        <v>94</v>
      </c>
      <c r="C269">
        <v>764</v>
      </c>
    </row>
    <row r="270" spans="1:3">
      <c r="A270" s="13">
        <v>43402</v>
      </c>
      <c r="B270">
        <v>95</v>
      </c>
      <c r="C270">
        <v>771</v>
      </c>
    </row>
    <row r="271" spans="1:3">
      <c r="A271" s="13">
        <v>43409</v>
      </c>
      <c r="B271">
        <v>96</v>
      </c>
      <c r="C271">
        <v>775</v>
      </c>
    </row>
    <row r="272" spans="1:3">
      <c r="A272" s="13">
        <v>43416</v>
      </c>
      <c r="B272">
        <v>97</v>
      </c>
      <c r="C272">
        <v>786</v>
      </c>
    </row>
    <row r="273" spans="1:3">
      <c r="A273" s="13">
        <v>43430</v>
      </c>
      <c r="B273">
        <v>98</v>
      </c>
      <c r="C273">
        <v>791</v>
      </c>
    </row>
    <row r="274" spans="1:3">
      <c r="A274" s="13">
        <v>43437</v>
      </c>
      <c r="B274">
        <v>99</v>
      </c>
      <c r="C274">
        <v>805</v>
      </c>
    </row>
    <row r="275" spans="1:3">
      <c r="A275" s="13">
        <v>43444</v>
      </c>
      <c r="B275">
        <v>100</v>
      </c>
      <c r="C275">
        <v>819</v>
      </c>
    </row>
    <row r="276" spans="1:3">
      <c r="A276" s="13">
        <v>43451</v>
      </c>
      <c r="B276">
        <v>101</v>
      </c>
      <c r="C276">
        <v>830</v>
      </c>
    </row>
    <row r="277" spans="1:3">
      <c r="A277" s="13">
        <v>43472</v>
      </c>
      <c r="B277">
        <v>102</v>
      </c>
      <c r="C277">
        <v>838</v>
      </c>
    </row>
    <row r="278" spans="1:3">
      <c r="A278" s="13">
        <v>43479</v>
      </c>
      <c r="B278">
        <v>103</v>
      </c>
      <c r="C278">
        <v>847</v>
      </c>
    </row>
    <row r="279" spans="1:3">
      <c r="A279" s="13">
        <v>43486</v>
      </c>
      <c r="B279">
        <v>104</v>
      </c>
      <c r="C279">
        <v>849</v>
      </c>
    </row>
    <row r="280" spans="1:3">
      <c r="A280" s="13">
        <v>43493</v>
      </c>
      <c r="B280">
        <v>105</v>
      </c>
      <c r="C280">
        <v>851</v>
      </c>
    </row>
    <row r="281" spans="1:3">
      <c r="A281" s="13">
        <v>43500</v>
      </c>
      <c r="B281">
        <v>106</v>
      </c>
      <c r="C281">
        <v>858</v>
      </c>
    </row>
    <row r="282" spans="1:3">
      <c r="A282" s="13">
        <v>43507</v>
      </c>
      <c r="B282">
        <v>107</v>
      </c>
      <c r="C282">
        <v>863</v>
      </c>
    </row>
    <row r="283" spans="1:3">
      <c r="A283" s="13">
        <v>43514</v>
      </c>
      <c r="B283">
        <v>108</v>
      </c>
      <c r="C283">
        <v>870</v>
      </c>
    </row>
    <row r="284" spans="1:3">
      <c r="A284" s="13">
        <v>43521</v>
      </c>
      <c r="B284">
        <v>109</v>
      </c>
      <c r="C284">
        <v>872</v>
      </c>
    </row>
    <row r="285" spans="1:3">
      <c r="A285" s="13">
        <v>43528</v>
      </c>
      <c r="B285">
        <v>110</v>
      </c>
      <c r="C285">
        <v>881</v>
      </c>
    </row>
    <row r="286" spans="1:3">
      <c r="A286" s="13">
        <v>43542</v>
      </c>
      <c r="B286">
        <v>111</v>
      </c>
      <c r="C286">
        <v>888</v>
      </c>
    </row>
    <row r="287" spans="1:3">
      <c r="A287" s="13">
        <v>43549</v>
      </c>
      <c r="B287">
        <v>112</v>
      </c>
      <c r="C287">
        <v>893</v>
      </c>
    </row>
    <row r="288" spans="1:3">
      <c r="A288" s="13">
        <v>43556</v>
      </c>
      <c r="B288">
        <v>113</v>
      </c>
      <c r="C288">
        <v>930</v>
      </c>
    </row>
    <row r="289" spans="1:7">
      <c r="A289" s="13">
        <v>43563</v>
      </c>
      <c r="B289">
        <v>114</v>
      </c>
      <c r="C289">
        <v>938</v>
      </c>
    </row>
    <row r="290" spans="1:7">
      <c r="A290" s="13">
        <v>43570</v>
      </c>
      <c r="B290">
        <v>115</v>
      </c>
      <c r="C290">
        <v>948</v>
      </c>
    </row>
    <row r="291" spans="1:7">
      <c r="A291" s="13">
        <v>43577</v>
      </c>
      <c r="B291">
        <v>116</v>
      </c>
      <c r="C291">
        <v>956</v>
      </c>
    </row>
    <row r="292" spans="1:7">
      <c r="A292" s="13"/>
    </row>
    <row r="293" spans="1:7">
      <c r="B293" s="10" t="s">
        <v>60</v>
      </c>
      <c r="C293" s="10"/>
      <c r="D293" s="10"/>
      <c r="E293" s="10"/>
      <c r="F293" s="10"/>
      <c r="G293" s="10"/>
    </row>
    <row r="294" spans="1:7">
      <c r="B294" s="49">
        <f>1/1</f>
        <v>1</v>
      </c>
      <c r="C294" t="s">
        <v>52</v>
      </c>
    </row>
    <row r="295" spans="1:7">
      <c r="B295" s="46">
        <f>4/14</f>
        <v>0.2857142857142857</v>
      </c>
      <c r="C295" t="s">
        <v>53</v>
      </c>
    </row>
    <row r="296" spans="1:7">
      <c r="B296" s="47">
        <v>0</v>
      </c>
      <c r="C296" t="s">
        <v>54</v>
      </c>
    </row>
    <row r="297" spans="1:7">
      <c r="B297" s="46">
        <f>1/9</f>
        <v>0.1111111111111111</v>
      </c>
      <c r="C297" t="s">
        <v>56</v>
      </c>
    </row>
    <row r="298" spans="1:7">
      <c r="B298" s="46">
        <v>0</v>
      </c>
      <c r="C298" t="s">
        <v>184</v>
      </c>
    </row>
    <row r="299" spans="1:7">
      <c r="B299" s="46">
        <v>0</v>
      </c>
      <c r="C299" t="s">
        <v>214</v>
      </c>
    </row>
    <row r="300" spans="1:7">
      <c r="B300" s="47">
        <v>0</v>
      </c>
      <c r="C300" t="s">
        <v>223</v>
      </c>
    </row>
    <row r="302" spans="1:7">
      <c r="B302" s="10" t="s">
        <v>102</v>
      </c>
    </row>
    <row r="303" spans="1:7">
      <c r="B303" s="47">
        <f>1/8</f>
        <v>0.125</v>
      </c>
      <c r="C303" t="s">
        <v>52</v>
      </c>
    </row>
    <row r="304" spans="1:7">
      <c r="B304" s="47">
        <f>4/8</f>
        <v>0.5</v>
      </c>
      <c r="C304" t="s">
        <v>53</v>
      </c>
    </row>
    <row r="305" spans="2:3">
      <c r="B305" s="47">
        <v>0</v>
      </c>
      <c r="C305" t="s">
        <v>54</v>
      </c>
    </row>
    <row r="306" spans="2:3">
      <c r="B306" s="47">
        <f>1/8</f>
        <v>0.125</v>
      </c>
      <c r="C306" t="s">
        <v>56</v>
      </c>
    </row>
    <row r="307" spans="2:3">
      <c r="B307" s="46">
        <v>0</v>
      </c>
      <c r="C307" t="s">
        <v>184</v>
      </c>
    </row>
    <row r="308" spans="2:3">
      <c r="B308" s="47">
        <v>0</v>
      </c>
      <c r="C308" t="s">
        <v>214</v>
      </c>
    </row>
    <row r="309" spans="2:3">
      <c r="B309" s="47">
        <v>0</v>
      </c>
      <c r="C309" t="s">
        <v>223</v>
      </c>
    </row>
    <row r="310" spans="2:3">
      <c r="B310" s="47">
        <f>2/8</f>
        <v>0.25</v>
      </c>
      <c r="C310" t="s">
        <v>67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69BAC-EF74-42D6-884C-9A514580A71E}">
  <dimension ref="A1:K312"/>
  <sheetViews>
    <sheetView topLeftCell="A10" workbookViewId="0">
      <selection activeCell="J23" sqref="J23"/>
    </sheetView>
  </sheetViews>
  <sheetFormatPr defaultRowHeight="15"/>
  <cols>
    <col min="1" max="1" width="27.5703125" customWidth="1"/>
    <col min="2" max="2" width="22.42578125" customWidth="1"/>
    <col min="4" max="4" width="23.42578125" customWidth="1"/>
    <col min="6" max="6" width="25.5703125" customWidth="1"/>
    <col min="8" max="8" width="35.42578125" customWidth="1"/>
    <col min="10" max="10" width="28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857</v>
      </c>
      <c r="C2" s="1">
        <v>8</v>
      </c>
      <c r="D2" s="1">
        <v>127</v>
      </c>
      <c r="E2" s="1">
        <v>4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842</v>
      </c>
      <c r="C5" s="1">
        <f t="shared" si="0"/>
        <v>8</v>
      </c>
      <c r="D5" s="1">
        <f t="shared" si="0"/>
        <v>126</v>
      </c>
      <c r="E5" s="1">
        <f t="shared" si="0"/>
        <v>4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602</v>
      </c>
      <c r="C9" s="1">
        <v>4</v>
      </c>
      <c r="D9" s="1">
        <v>431</v>
      </c>
      <c r="E9" s="2">
        <v>14</v>
      </c>
      <c r="F9" s="1">
        <v>300</v>
      </c>
      <c r="G9" s="2">
        <v>0</v>
      </c>
      <c r="H9" s="1">
        <v>298</v>
      </c>
      <c r="I9" s="1">
        <v>16</v>
      </c>
      <c r="J9" s="1">
        <v>227</v>
      </c>
      <c r="K9" s="1">
        <v>1</v>
      </c>
    </row>
    <row r="10" spans="1:11">
      <c r="A10" s="1" t="s">
        <v>31</v>
      </c>
      <c r="B10" s="1">
        <v>39</v>
      </c>
      <c r="C10" s="1">
        <v>0</v>
      </c>
      <c r="D10" s="1">
        <v>164</v>
      </c>
      <c r="E10" s="2">
        <v>3</v>
      </c>
      <c r="F10" s="1">
        <v>9</v>
      </c>
      <c r="G10" s="2">
        <v>0</v>
      </c>
      <c r="H10" s="1">
        <v>4</v>
      </c>
      <c r="I10" s="1">
        <v>0</v>
      </c>
      <c r="J10" s="1">
        <v>12</v>
      </c>
      <c r="K10" s="1">
        <v>0</v>
      </c>
    </row>
    <row r="11" spans="1:11">
      <c r="A11" s="1" t="s">
        <v>8</v>
      </c>
      <c r="B11" s="1">
        <f t="shared" ref="B11:K11" si="1">B9+B10</f>
        <v>641</v>
      </c>
      <c r="C11" s="1">
        <f t="shared" si="1"/>
        <v>4</v>
      </c>
      <c r="D11" s="1">
        <f t="shared" si="1"/>
        <v>595</v>
      </c>
      <c r="E11" s="2">
        <f t="shared" si="1"/>
        <v>17</v>
      </c>
      <c r="F11" s="1">
        <f t="shared" si="1"/>
        <v>309</v>
      </c>
      <c r="G11" s="2">
        <f t="shared" si="1"/>
        <v>0</v>
      </c>
      <c r="H11" s="1">
        <f t="shared" si="1"/>
        <v>302</v>
      </c>
      <c r="I11" s="1">
        <f t="shared" si="1"/>
        <v>16</v>
      </c>
      <c r="J11" s="1">
        <f t="shared" si="1"/>
        <v>239</v>
      </c>
      <c r="K11" s="1">
        <f t="shared" si="1"/>
        <v>1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277</v>
      </c>
      <c r="C15" s="5">
        <v>0</v>
      </c>
      <c r="D15" s="5">
        <v>90</v>
      </c>
      <c r="E15" s="3">
        <v>0</v>
      </c>
      <c r="F15" s="1">
        <v>179</v>
      </c>
      <c r="G15" s="2">
        <v>4</v>
      </c>
      <c r="H15" s="16" t="s">
        <v>86</v>
      </c>
      <c r="I15" s="16">
        <v>602</v>
      </c>
    </row>
    <row r="16" spans="1:11">
      <c r="A16" s="1" t="s">
        <v>89</v>
      </c>
      <c r="B16" s="1">
        <v>199</v>
      </c>
      <c r="C16" s="1">
        <v>0</v>
      </c>
      <c r="D16" s="1">
        <v>85</v>
      </c>
      <c r="E16" s="2">
        <v>0</v>
      </c>
      <c r="F16" s="1">
        <v>179</v>
      </c>
      <c r="G16" s="2">
        <v>4</v>
      </c>
      <c r="H16" s="25" t="s">
        <v>87</v>
      </c>
      <c r="I16" s="25">
        <v>431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367</v>
      </c>
    </row>
    <row r="20" spans="1:9" ht="60" customHeight="1">
      <c r="A20" s="1" t="s">
        <v>74</v>
      </c>
      <c r="B20" s="1">
        <v>15</v>
      </c>
      <c r="C20" s="1">
        <v>1</v>
      </c>
      <c r="D20" s="34" t="s">
        <v>241</v>
      </c>
      <c r="H20" s="16" t="s">
        <v>105</v>
      </c>
      <c r="I20" s="16">
        <v>179</v>
      </c>
    </row>
    <row r="21" spans="1:9" ht="78.75" customHeight="1">
      <c r="A21" s="1" t="s">
        <v>75</v>
      </c>
      <c r="B21" s="1">
        <v>6</v>
      </c>
      <c r="C21" s="1">
        <v>0</v>
      </c>
      <c r="D21" s="34" t="s">
        <v>242</v>
      </c>
      <c r="H21" s="25" t="s">
        <v>88</v>
      </c>
      <c r="I21" s="25">
        <v>329</v>
      </c>
    </row>
    <row r="22" spans="1:9" ht="78" customHeight="1">
      <c r="A22" s="1" t="s">
        <v>76</v>
      </c>
      <c r="B22" s="1">
        <v>20</v>
      </c>
      <c r="C22" s="1">
        <v>0</v>
      </c>
      <c r="D22" s="34" t="s">
        <v>253</v>
      </c>
      <c r="H22" s="16" t="s">
        <v>93</v>
      </c>
      <c r="I22" s="16">
        <v>11</v>
      </c>
    </row>
    <row r="23" spans="1:9" ht="72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284</v>
      </c>
    </row>
    <row r="24" spans="1:9">
      <c r="H24" s="16" t="s">
        <v>91</v>
      </c>
      <c r="I24" s="16">
        <v>191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1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61</v>
      </c>
      <c r="C29" s="1">
        <v>2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/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81</v>
      </c>
      <c r="C31" s="1">
        <v>0</v>
      </c>
      <c r="D31" s="1">
        <v>54</v>
      </c>
      <c r="E31" s="1">
        <v>0</v>
      </c>
    </row>
    <row r="32" spans="1:9">
      <c r="H32" t="s">
        <v>254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136</v>
      </c>
      <c r="C35" s="1">
        <v>2</v>
      </c>
      <c r="D35" s="1">
        <v>91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187</v>
      </c>
      <c r="C37" s="1">
        <v>2</v>
      </c>
      <c r="D37" s="1">
        <v>107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206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1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917</v>
      </c>
      <c r="D46" s="1">
        <v>11</v>
      </c>
      <c r="H46" s="25" t="s">
        <v>127</v>
      </c>
      <c r="I46" s="25">
        <v>7</v>
      </c>
    </row>
    <row r="47" spans="1:9">
      <c r="B47" s="1" t="s">
        <v>95</v>
      </c>
      <c r="C47" s="1">
        <v>3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1258</v>
      </c>
      <c r="D54" s="1">
        <f>D42+D43+D44+D45+D46+D47+D48+D49+D50+D51+D52+D53</f>
        <v>12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/>
    </row>
    <row r="176" spans="1:4">
      <c r="A176" s="9" t="s">
        <v>70</v>
      </c>
      <c r="B176" s="9" t="s">
        <v>32</v>
      </c>
      <c r="C176" s="9" t="s">
        <v>33</v>
      </c>
    </row>
    <row r="177" spans="1:3">
      <c r="A177" s="13">
        <v>42737</v>
      </c>
      <c r="B177">
        <v>1</v>
      </c>
      <c r="C177">
        <v>1</v>
      </c>
    </row>
    <row r="178" spans="1:3">
      <c r="A178" s="13">
        <v>42744</v>
      </c>
      <c r="B178">
        <v>2</v>
      </c>
      <c r="C178">
        <v>10</v>
      </c>
    </row>
    <row r="179" spans="1:3">
      <c r="A179" s="13">
        <v>42751</v>
      </c>
      <c r="B179">
        <v>3</v>
      </c>
      <c r="C179">
        <v>20</v>
      </c>
    </row>
    <row r="180" spans="1:3">
      <c r="A180" s="13">
        <v>42758</v>
      </c>
      <c r="B180">
        <v>4</v>
      </c>
      <c r="C180">
        <v>31</v>
      </c>
    </row>
    <row r="181" spans="1:3">
      <c r="A181" s="13">
        <v>42765</v>
      </c>
      <c r="B181">
        <v>5</v>
      </c>
      <c r="C181">
        <v>43</v>
      </c>
    </row>
    <row r="182" spans="1:3">
      <c r="A182" s="13">
        <v>42772</v>
      </c>
      <c r="B182">
        <v>6</v>
      </c>
      <c r="C182">
        <v>56</v>
      </c>
    </row>
    <row r="183" spans="1:3">
      <c r="A183" s="13">
        <v>42779</v>
      </c>
      <c r="B183">
        <v>7</v>
      </c>
      <c r="C183">
        <v>63</v>
      </c>
    </row>
    <row r="184" spans="1:3">
      <c r="A184" s="13">
        <v>42786</v>
      </c>
      <c r="B184">
        <v>8</v>
      </c>
      <c r="C184">
        <v>70</v>
      </c>
    </row>
    <row r="185" spans="1:3">
      <c r="A185" s="13">
        <v>42793</v>
      </c>
      <c r="B185">
        <v>9</v>
      </c>
      <c r="C185">
        <v>84</v>
      </c>
    </row>
    <row r="186" spans="1:3">
      <c r="A186" s="13">
        <v>42800</v>
      </c>
      <c r="B186">
        <v>10</v>
      </c>
      <c r="C186">
        <v>100</v>
      </c>
    </row>
    <row r="187" spans="1:3">
      <c r="A187" s="13">
        <v>42807</v>
      </c>
      <c r="B187">
        <v>11</v>
      </c>
      <c r="C187">
        <v>114</v>
      </c>
    </row>
    <row r="188" spans="1:3">
      <c r="A188" s="13">
        <v>42814</v>
      </c>
      <c r="B188">
        <v>12</v>
      </c>
      <c r="C188">
        <v>131</v>
      </c>
    </row>
    <row r="189" spans="1:3">
      <c r="A189" s="13">
        <v>42821</v>
      </c>
      <c r="B189">
        <v>13</v>
      </c>
      <c r="C189">
        <v>145</v>
      </c>
    </row>
    <row r="190" spans="1:3">
      <c r="A190" s="13">
        <v>42828</v>
      </c>
      <c r="B190">
        <v>14</v>
      </c>
      <c r="C190">
        <v>154</v>
      </c>
    </row>
    <row r="191" spans="1:3">
      <c r="A191" s="13">
        <v>42835</v>
      </c>
      <c r="B191">
        <v>15</v>
      </c>
      <c r="C191">
        <v>166</v>
      </c>
    </row>
    <row r="192" spans="1:3">
      <c r="A192" s="13">
        <v>42842</v>
      </c>
      <c r="B192">
        <v>16</v>
      </c>
      <c r="C192">
        <v>185</v>
      </c>
    </row>
    <row r="193" spans="1:3">
      <c r="A193" s="13">
        <v>42849</v>
      </c>
      <c r="B193">
        <v>17</v>
      </c>
      <c r="C193">
        <v>189</v>
      </c>
    </row>
    <row r="194" spans="1:3">
      <c r="A194" s="13">
        <v>42856</v>
      </c>
      <c r="B194">
        <v>18</v>
      </c>
      <c r="C194">
        <v>199</v>
      </c>
    </row>
    <row r="195" spans="1:3">
      <c r="A195" s="13">
        <v>42863</v>
      </c>
      <c r="B195">
        <v>19</v>
      </c>
      <c r="C195">
        <v>217</v>
      </c>
    </row>
    <row r="196" spans="1:3">
      <c r="A196" s="13">
        <v>42870</v>
      </c>
      <c r="B196">
        <v>20</v>
      </c>
      <c r="C196">
        <v>233</v>
      </c>
    </row>
    <row r="197" spans="1:3">
      <c r="A197" s="13">
        <v>42877</v>
      </c>
      <c r="B197">
        <v>21</v>
      </c>
      <c r="C197">
        <v>239</v>
      </c>
    </row>
    <row r="198" spans="1:3">
      <c r="A198" s="13">
        <v>42884</v>
      </c>
      <c r="B198">
        <v>22</v>
      </c>
      <c r="C198">
        <v>244</v>
      </c>
    </row>
    <row r="199" spans="1:3">
      <c r="A199" s="13">
        <v>42891</v>
      </c>
      <c r="B199">
        <v>23</v>
      </c>
      <c r="C199">
        <v>260</v>
      </c>
    </row>
    <row r="200" spans="1:3">
      <c r="A200" s="13">
        <v>42898</v>
      </c>
      <c r="B200">
        <v>24</v>
      </c>
      <c r="C200">
        <v>276</v>
      </c>
    </row>
    <row r="201" spans="1:3">
      <c r="A201" s="13">
        <v>42905</v>
      </c>
      <c r="B201">
        <v>25</v>
      </c>
      <c r="C201">
        <v>286</v>
      </c>
    </row>
    <row r="202" spans="1:3">
      <c r="A202" s="13">
        <v>42912</v>
      </c>
      <c r="B202">
        <v>26</v>
      </c>
      <c r="C202">
        <v>299</v>
      </c>
    </row>
    <row r="203" spans="1:3">
      <c r="A203" s="13">
        <v>42919</v>
      </c>
      <c r="B203">
        <v>27</v>
      </c>
      <c r="C203">
        <v>303</v>
      </c>
    </row>
    <row r="204" spans="1:3">
      <c r="A204" s="13">
        <v>42926</v>
      </c>
      <c r="B204">
        <v>28</v>
      </c>
      <c r="C204">
        <v>316</v>
      </c>
    </row>
    <row r="205" spans="1:3">
      <c r="A205" s="13">
        <v>42933</v>
      </c>
      <c r="B205">
        <v>29</v>
      </c>
      <c r="C205">
        <v>322</v>
      </c>
    </row>
    <row r="206" spans="1:3">
      <c r="A206" s="13">
        <v>42940</v>
      </c>
      <c r="B206">
        <v>30</v>
      </c>
      <c r="C206">
        <v>330</v>
      </c>
    </row>
    <row r="207" spans="1:3">
      <c r="A207" s="13">
        <v>42947</v>
      </c>
      <c r="B207">
        <v>31</v>
      </c>
      <c r="C207">
        <v>335</v>
      </c>
    </row>
    <row r="208" spans="1:3">
      <c r="A208" s="13">
        <v>42954</v>
      </c>
      <c r="B208">
        <v>32</v>
      </c>
      <c r="C208">
        <v>348</v>
      </c>
    </row>
    <row r="209" spans="1:3">
      <c r="A209" s="13">
        <v>42961</v>
      </c>
      <c r="B209">
        <v>33</v>
      </c>
      <c r="C209">
        <v>367</v>
      </c>
    </row>
    <row r="210" spans="1:3">
      <c r="A210" s="13">
        <v>42968</v>
      </c>
      <c r="B210">
        <v>34</v>
      </c>
      <c r="C210">
        <v>392</v>
      </c>
    </row>
    <row r="211" spans="1:3">
      <c r="A211" s="13">
        <v>42975</v>
      </c>
      <c r="B211">
        <v>35</v>
      </c>
      <c r="C211">
        <v>402</v>
      </c>
    </row>
    <row r="212" spans="1:3">
      <c r="A212" s="13">
        <v>42982</v>
      </c>
      <c r="B212">
        <v>36</v>
      </c>
      <c r="C212">
        <v>410</v>
      </c>
    </row>
    <row r="213" spans="1:3">
      <c r="A213" s="13">
        <v>42989</v>
      </c>
      <c r="B213">
        <v>37</v>
      </c>
      <c r="C213">
        <v>415</v>
      </c>
    </row>
    <row r="214" spans="1:3">
      <c r="A214" s="13">
        <v>42996</v>
      </c>
      <c r="B214">
        <v>38</v>
      </c>
      <c r="C214">
        <v>438</v>
      </c>
    </row>
    <row r="215" spans="1:3">
      <c r="A215" s="13">
        <v>43003</v>
      </c>
      <c r="B215">
        <v>39</v>
      </c>
      <c r="C215">
        <v>460</v>
      </c>
    </row>
    <row r="216" spans="1:3">
      <c r="A216" s="13">
        <v>43010</v>
      </c>
      <c r="B216">
        <v>40</v>
      </c>
      <c r="C216">
        <v>478</v>
      </c>
    </row>
    <row r="217" spans="1:3">
      <c r="A217" s="13">
        <v>43017</v>
      </c>
      <c r="B217">
        <v>41</v>
      </c>
      <c r="C217">
        <v>486</v>
      </c>
    </row>
    <row r="218" spans="1:3">
      <c r="A218" s="13">
        <v>43024</v>
      </c>
      <c r="B218">
        <v>42</v>
      </c>
      <c r="C218">
        <v>497</v>
      </c>
    </row>
    <row r="219" spans="1:3">
      <c r="A219" s="13">
        <v>43031</v>
      </c>
      <c r="B219">
        <v>43</v>
      </c>
      <c r="C219">
        <v>501</v>
      </c>
    </row>
    <row r="220" spans="1:3">
      <c r="A220" s="13">
        <v>43038</v>
      </c>
      <c r="B220">
        <v>44</v>
      </c>
      <c r="C220">
        <v>506</v>
      </c>
    </row>
    <row r="221" spans="1:3">
      <c r="A221" s="13">
        <v>43045</v>
      </c>
      <c r="B221">
        <v>45</v>
      </c>
      <c r="C221">
        <v>514</v>
      </c>
    </row>
    <row r="222" spans="1:3">
      <c r="A222" s="13">
        <v>43052</v>
      </c>
      <c r="B222">
        <v>46</v>
      </c>
      <c r="C222">
        <v>521</v>
      </c>
    </row>
    <row r="223" spans="1:3">
      <c r="A223" s="13">
        <v>43059</v>
      </c>
      <c r="B223">
        <v>47</v>
      </c>
      <c r="C223">
        <v>531</v>
      </c>
    </row>
    <row r="224" spans="1:3">
      <c r="A224" s="13">
        <v>43066</v>
      </c>
      <c r="B224">
        <v>48</v>
      </c>
      <c r="C224">
        <v>534</v>
      </c>
    </row>
    <row r="225" spans="1:3">
      <c r="A225" s="13">
        <v>43073</v>
      </c>
      <c r="B225">
        <v>49</v>
      </c>
      <c r="C225">
        <v>541</v>
      </c>
    </row>
    <row r="226" spans="1:3">
      <c r="A226" s="13">
        <v>43080</v>
      </c>
      <c r="B226">
        <v>50</v>
      </c>
      <c r="C226">
        <v>546</v>
      </c>
    </row>
    <row r="227" spans="1:3">
      <c r="A227" s="13">
        <v>43087</v>
      </c>
      <c r="B227">
        <v>51</v>
      </c>
      <c r="C227">
        <v>549</v>
      </c>
    </row>
    <row r="228" spans="1:3">
      <c r="A228" s="13">
        <v>43101</v>
      </c>
      <c r="B228">
        <v>52</v>
      </c>
      <c r="C228">
        <v>553</v>
      </c>
    </row>
    <row r="229" spans="1:3">
      <c r="A229" s="13">
        <v>43108</v>
      </c>
      <c r="B229">
        <v>53</v>
      </c>
      <c r="C229">
        <v>566</v>
      </c>
    </row>
    <row r="230" spans="1:3">
      <c r="A230" s="13">
        <v>43115</v>
      </c>
      <c r="B230">
        <v>54</v>
      </c>
      <c r="C230">
        <v>568</v>
      </c>
    </row>
    <row r="231" spans="1:3">
      <c r="A231" s="13">
        <v>43122</v>
      </c>
      <c r="B231">
        <v>55</v>
      </c>
      <c r="C231">
        <v>575</v>
      </c>
    </row>
    <row r="232" spans="1:3">
      <c r="A232" s="13">
        <v>43129</v>
      </c>
      <c r="B232">
        <v>56</v>
      </c>
      <c r="C232">
        <v>574</v>
      </c>
    </row>
    <row r="233" spans="1:3">
      <c r="A233" s="13">
        <v>43136</v>
      </c>
      <c r="B233">
        <v>57</v>
      </c>
      <c r="C233">
        <v>578</v>
      </c>
    </row>
    <row r="234" spans="1:3">
      <c r="A234" s="13">
        <v>43143</v>
      </c>
      <c r="B234">
        <v>58</v>
      </c>
      <c r="C234">
        <v>584</v>
      </c>
    </row>
    <row r="235" spans="1:3">
      <c r="A235" s="13">
        <v>43150</v>
      </c>
      <c r="B235">
        <v>59</v>
      </c>
      <c r="C235">
        <v>587</v>
      </c>
    </row>
    <row r="236" spans="1:3">
      <c r="A236" s="13">
        <v>43157</v>
      </c>
      <c r="B236">
        <v>60</v>
      </c>
      <c r="C236">
        <v>592</v>
      </c>
    </row>
    <row r="237" spans="1:3">
      <c r="A237" s="13">
        <v>43164</v>
      </c>
      <c r="B237">
        <v>61</v>
      </c>
      <c r="C237">
        <v>595</v>
      </c>
    </row>
    <row r="238" spans="1:3">
      <c r="A238" s="13">
        <v>43171</v>
      </c>
      <c r="B238">
        <v>62</v>
      </c>
      <c r="C238">
        <v>601</v>
      </c>
    </row>
    <row r="239" spans="1:3">
      <c r="A239" s="13">
        <v>43178</v>
      </c>
      <c r="B239">
        <v>63</v>
      </c>
      <c r="C239">
        <v>610</v>
      </c>
    </row>
    <row r="240" spans="1:3">
      <c r="A240" s="13">
        <v>43185</v>
      </c>
      <c r="B240">
        <v>64</v>
      </c>
      <c r="C240">
        <v>612</v>
      </c>
    </row>
    <row r="241" spans="1:3">
      <c r="A241" s="13">
        <v>43192</v>
      </c>
      <c r="B241">
        <v>65</v>
      </c>
      <c r="C241">
        <v>620</v>
      </c>
    </row>
    <row r="242" spans="1:3">
      <c r="A242" s="13">
        <v>43199</v>
      </c>
      <c r="B242">
        <v>66</v>
      </c>
      <c r="C242">
        <v>625</v>
      </c>
    </row>
    <row r="243" spans="1:3">
      <c r="A243" s="13">
        <v>43206</v>
      </c>
      <c r="B243">
        <v>67</v>
      </c>
      <c r="C243">
        <v>627</v>
      </c>
    </row>
    <row r="244" spans="1:3">
      <c r="A244" s="13">
        <v>43213</v>
      </c>
      <c r="B244">
        <v>68</v>
      </c>
      <c r="C244">
        <v>632</v>
      </c>
    </row>
    <row r="245" spans="1:3">
      <c r="A245" s="13">
        <v>43220</v>
      </c>
      <c r="B245">
        <v>69</v>
      </c>
      <c r="C245">
        <v>634</v>
      </c>
    </row>
    <row r="246" spans="1:3">
      <c r="A246" s="13">
        <v>43227</v>
      </c>
      <c r="B246">
        <v>70</v>
      </c>
      <c r="C246">
        <v>638</v>
      </c>
    </row>
    <row r="247" spans="1:3">
      <c r="A247" s="13">
        <v>43234</v>
      </c>
      <c r="B247">
        <v>71</v>
      </c>
      <c r="C247">
        <v>644</v>
      </c>
    </row>
    <row r="248" spans="1:3">
      <c r="A248" s="13">
        <v>43241</v>
      </c>
      <c r="B248">
        <v>72</v>
      </c>
      <c r="C248">
        <v>652</v>
      </c>
    </row>
    <row r="249" spans="1:3">
      <c r="A249" s="13">
        <v>43248</v>
      </c>
      <c r="B249">
        <v>73</v>
      </c>
      <c r="C249">
        <v>655</v>
      </c>
    </row>
    <row r="250" spans="1:3">
      <c r="A250" s="13">
        <v>43255</v>
      </c>
      <c r="B250">
        <v>74</v>
      </c>
      <c r="C250">
        <v>660</v>
      </c>
    </row>
    <row r="251" spans="1:3">
      <c r="A251" s="13">
        <v>43262</v>
      </c>
      <c r="B251">
        <v>75</v>
      </c>
      <c r="C251">
        <v>663</v>
      </c>
    </row>
    <row r="252" spans="1:3">
      <c r="A252" s="13">
        <v>43269</v>
      </c>
      <c r="B252">
        <v>76</v>
      </c>
      <c r="C252">
        <v>674</v>
      </c>
    </row>
    <row r="253" spans="1:3">
      <c r="A253" s="13">
        <v>43276</v>
      </c>
      <c r="B253">
        <v>77</v>
      </c>
      <c r="C253">
        <v>677</v>
      </c>
    </row>
    <row r="254" spans="1:3">
      <c r="A254" s="13">
        <v>43283</v>
      </c>
      <c r="B254">
        <v>78</v>
      </c>
      <c r="C254">
        <v>679</v>
      </c>
    </row>
    <row r="255" spans="1:3">
      <c r="A255" s="13">
        <v>43290</v>
      </c>
      <c r="B255">
        <v>79</v>
      </c>
      <c r="C255">
        <v>683</v>
      </c>
    </row>
    <row r="256" spans="1:3">
      <c r="A256" s="13">
        <v>43297</v>
      </c>
      <c r="B256">
        <v>80</v>
      </c>
      <c r="C256">
        <v>689</v>
      </c>
    </row>
    <row r="257" spans="1:3">
      <c r="A257" s="13">
        <v>43304</v>
      </c>
      <c r="B257">
        <v>81</v>
      </c>
      <c r="C257">
        <v>696</v>
      </c>
    </row>
    <row r="258" spans="1:3">
      <c r="A258" s="13">
        <v>43311</v>
      </c>
      <c r="B258">
        <v>82</v>
      </c>
      <c r="C258">
        <v>697</v>
      </c>
    </row>
    <row r="259" spans="1:3">
      <c r="A259" s="13">
        <v>43318</v>
      </c>
      <c r="B259">
        <v>83</v>
      </c>
      <c r="C259">
        <v>700</v>
      </c>
    </row>
    <row r="260" spans="1:3">
      <c r="A260" s="13">
        <v>43325</v>
      </c>
      <c r="B260">
        <v>84</v>
      </c>
      <c r="C260">
        <v>702</v>
      </c>
    </row>
    <row r="261" spans="1:3">
      <c r="A261" s="13">
        <v>43332</v>
      </c>
      <c r="B261">
        <v>85</v>
      </c>
      <c r="C261">
        <v>709</v>
      </c>
    </row>
    <row r="262" spans="1:3">
      <c r="A262" s="13">
        <v>43339</v>
      </c>
      <c r="B262">
        <v>86</v>
      </c>
      <c r="C262">
        <v>712</v>
      </c>
    </row>
    <row r="263" spans="1:3">
      <c r="A263" s="13">
        <v>43346</v>
      </c>
      <c r="B263">
        <v>87</v>
      </c>
      <c r="C263">
        <v>718</v>
      </c>
    </row>
    <row r="264" spans="1:3">
      <c r="A264" s="13">
        <v>43353</v>
      </c>
      <c r="B264">
        <v>88</v>
      </c>
      <c r="C264">
        <v>726</v>
      </c>
    </row>
    <row r="265" spans="1:3">
      <c r="A265" s="13">
        <v>43360</v>
      </c>
      <c r="B265">
        <v>89</v>
      </c>
      <c r="C265">
        <v>734</v>
      </c>
    </row>
    <row r="266" spans="1:3">
      <c r="A266" s="13">
        <v>43367</v>
      </c>
      <c r="B266">
        <v>90</v>
      </c>
      <c r="C266">
        <v>741</v>
      </c>
    </row>
    <row r="267" spans="1:3">
      <c r="A267" s="13">
        <v>43374</v>
      </c>
      <c r="B267">
        <v>91</v>
      </c>
      <c r="C267">
        <v>754</v>
      </c>
    </row>
    <row r="268" spans="1:3">
      <c r="A268" s="13">
        <v>43381</v>
      </c>
      <c r="B268">
        <v>92</v>
      </c>
      <c r="C268">
        <v>755</v>
      </c>
    </row>
    <row r="269" spans="1:3">
      <c r="A269" s="13">
        <v>43388</v>
      </c>
      <c r="B269">
        <v>93</v>
      </c>
      <c r="C269">
        <v>758</v>
      </c>
    </row>
    <row r="270" spans="1:3">
      <c r="A270" s="13">
        <v>43395</v>
      </c>
      <c r="B270">
        <v>94</v>
      </c>
      <c r="C270">
        <v>764</v>
      </c>
    </row>
    <row r="271" spans="1:3">
      <c r="A271" s="13">
        <v>43402</v>
      </c>
      <c r="B271">
        <v>95</v>
      </c>
      <c r="C271">
        <v>771</v>
      </c>
    </row>
    <row r="272" spans="1:3">
      <c r="A272" s="13">
        <v>43409</v>
      </c>
      <c r="B272">
        <v>96</v>
      </c>
      <c r="C272">
        <v>775</v>
      </c>
    </row>
    <row r="273" spans="1:3">
      <c r="A273" s="13">
        <v>43416</v>
      </c>
      <c r="B273">
        <v>97</v>
      </c>
      <c r="C273">
        <v>786</v>
      </c>
    </row>
    <row r="274" spans="1:3">
      <c r="A274" s="13">
        <v>43430</v>
      </c>
      <c r="B274">
        <v>98</v>
      </c>
      <c r="C274">
        <v>791</v>
      </c>
    </row>
    <row r="275" spans="1:3">
      <c r="A275" s="13">
        <v>43437</v>
      </c>
      <c r="B275">
        <v>99</v>
      </c>
      <c r="C275">
        <v>805</v>
      </c>
    </row>
    <row r="276" spans="1:3">
      <c r="A276" s="13">
        <v>43444</v>
      </c>
      <c r="B276">
        <v>100</v>
      </c>
      <c r="C276">
        <v>819</v>
      </c>
    </row>
    <row r="277" spans="1:3">
      <c r="A277" s="13">
        <v>43451</v>
      </c>
      <c r="B277">
        <v>101</v>
      </c>
      <c r="C277">
        <v>830</v>
      </c>
    </row>
    <row r="278" spans="1:3">
      <c r="A278" s="13">
        <v>43472</v>
      </c>
      <c r="B278">
        <v>102</v>
      </c>
      <c r="C278">
        <v>838</v>
      </c>
    </row>
    <row r="279" spans="1:3">
      <c r="A279" s="13">
        <v>43479</v>
      </c>
      <c r="B279">
        <v>103</v>
      </c>
      <c r="C279">
        <v>847</v>
      </c>
    </row>
    <row r="280" spans="1:3">
      <c r="A280" s="13">
        <v>43486</v>
      </c>
      <c r="B280">
        <v>104</v>
      </c>
      <c r="C280">
        <v>849</v>
      </c>
    </row>
    <row r="281" spans="1:3">
      <c r="A281" s="13">
        <v>43493</v>
      </c>
      <c r="B281">
        <v>105</v>
      </c>
      <c r="C281">
        <v>851</v>
      </c>
    </row>
    <row r="282" spans="1:3">
      <c r="A282" s="13">
        <v>43500</v>
      </c>
      <c r="B282">
        <v>106</v>
      </c>
      <c r="C282">
        <v>858</v>
      </c>
    </row>
    <row r="283" spans="1:3">
      <c r="A283" s="13">
        <v>43507</v>
      </c>
      <c r="B283">
        <v>107</v>
      </c>
      <c r="C283">
        <v>863</v>
      </c>
    </row>
    <row r="284" spans="1:3">
      <c r="A284" s="13">
        <v>43514</v>
      </c>
      <c r="B284">
        <v>108</v>
      </c>
      <c r="C284">
        <v>870</v>
      </c>
    </row>
    <row r="285" spans="1:3">
      <c r="A285" s="13">
        <v>43521</v>
      </c>
      <c r="B285">
        <v>109</v>
      </c>
      <c r="C285">
        <v>872</v>
      </c>
    </row>
    <row r="286" spans="1:3">
      <c r="A286" s="13">
        <v>43528</v>
      </c>
      <c r="B286">
        <v>110</v>
      </c>
      <c r="C286">
        <v>881</v>
      </c>
    </row>
    <row r="287" spans="1:3">
      <c r="A287" s="13">
        <v>43542</v>
      </c>
      <c r="B287">
        <v>111</v>
      </c>
      <c r="C287">
        <v>888</v>
      </c>
    </row>
    <row r="288" spans="1:3">
      <c r="A288" s="13">
        <v>43549</v>
      </c>
      <c r="B288">
        <v>112</v>
      </c>
      <c r="C288">
        <v>893</v>
      </c>
    </row>
    <row r="289" spans="1:7">
      <c r="A289" s="13">
        <v>43556</v>
      </c>
      <c r="B289">
        <v>113</v>
      </c>
      <c r="C289">
        <v>930</v>
      </c>
    </row>
    <row r="290" spans="1:7">
      <c r="A290" s="13">
        <v>43563</v>
      </c>
      <c r="B290">
        <v>114</v>
      </c>
      <c r="C290">
        <v>938</v>
      </c>
    </row>
    <row r="291" spans="1:7">
      <c r="A291" s="13">
        <v>43570</v>
      </c>
      <c r="B291">
        <v>115</v>
      </c>
      <c r="C291">
        <v>948</v>
      </c>
    </row>
    <row r="292" spans="1:7">
      <c r="A292" s="13">
        <v>43577</v>
      </c>
      <c r="B292">
        <v>116</v>
      </c>
      <c r="C292">
        <v>956</v>
      </c>
    </row>
    <row r="293" spans="1:7">
      <c r="A293" s="13">
        <v>43584</v>
      </c>
      <c r="B293">
        <v>117</v>
      </c>
      <c r="C293">
        <v>968</v>
      </c>
    </row>
    <row r="294" spans="1:7">
      <c r="A294" s="13"/>
    </row>
    <row r="295" spans="1:7">
      <c r="B295" s="10" t="s">
        <v>60</v>
      </c>
      <c r="C295" s="10"/>
      <c r="D295" s="10"/>
      <c r="E295" s="10"/>
      <c r="F295" s="10"/>
      <c r="G295" s="10"/>
    </row>
    <row r="296" spans="1:7">
      <c r="B296" s="49">
        <f>3/3</f>
        <v>1</v>
      </c>
      <c r="C296" t="s">
        <v>52</v>
      </c>
    </row>
    <row r="297" spans="1:7">
      <c r="B297" s="46">
        <f>4/11</f>
        <v>0.36363636363636365</v>
      </c>
      <c r="C297" t="s">
        <v>53</v>
      </c>
    </row>
    <row r="298" spans="1:7">
      <c r="B298" s="47">
        <v>0</v>
      </c>
      <c r="C298" t="s">
        <v>54</v>
      </c>
    </row>
    <row r="299" spans="1:7">
      <c r="B299" s="46">
        <v>0</v>
      </c>
      <c r="C299" t="s">
        <v>56</v>
      </c>
    </row>
    <row r="300" spans="1:7">
      <c r="B300" s="46">
        <v>0</v>
      </c>
      <c r="C300" t="s">
        <v>184</v>
      </c>
    </row>
    <row r="301" spans="1:7">
      <c r="B301" s="46">
        <v>0</v>
      </c>
      <c r="C301" t="s">
        <v>214</v>
      </c>
    </row>
    <row r="302" spans="1:7">
      <c r="B302" s="47">
        <f>3/7</f>
        <v>0.42857142857142855</v>
      </c>
      <c r="C302" t="s">
        <v>223</v>
      </c>
    </row>
    <row r="304" spans="1:7">
      <c r="B304" s="10" t="s">
        <v>102</v>
      </c>
    </row>
    <row r="305" spans="2:3">
      <c r="B305" s="47">
        <f>4/12</f>
        <v>0.33333333333333331</v>
      </c>
      <c r="C305" t="s">
        <v>52</v>
      </c>
    </row>
    <row r="306" spans="2:3">
      <c r="B306" s="47">
        <f>4/12</f>
        <v>0.33333333333333331</v>
      </c>
      <c r="C306" t="s">
        <v>53</v>
      </c>
    </row>
    <row r="307" spans="2:3">
      <c r="B307" s="47">
        <v>0</v>
      </c>
      <c r="C307" t="s">
        <v>54</v>
      </c>
    </row>
    <row r="308" spans="2:3">
      <c r="B308" s="47">
        <v>0</v>
      </c>
      <c r="C308" t="s">
        <v>56</v>
      </c>
    </row>
    <row r="309" spans="2:3">
      <c r="B309" s="46">
        <v>0</v>
      </c>
      <c r="C309" t="s">
        <v>184</v>
      </c>
    </row>
    <row r="310" spans="2:3">
      <c r="B310" s="47">
        <v>0</v>
      </c>
      <c r="C310" t="s">
        <v>214</v>
      </c>
    </row>
    <row r="311" spans="2:3">
      <c r="B311" s="47">
        <f>3/12</f>
        <v>0.25</v>
      </c>
      <c r="C311" t="s">
        <v>223</v>
      </c>
    </row>
    <row r="312" spans="2:3">
      <c r="B312" s="47">
        <f>1/12</f>
        <v>8.3333333333333329E-2</v>
      </c>
      <c r="C312" t="s">
        <v>67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2BA3-29AE-4D88-A58B-537BF1D838CF}">
  <dimension ref="A1:K314"/>
  <sheetViews>
    <sheetView topLeftCell="A11" workbookViewId="0">
      <selection activeCell="I19" sqref="I19"/>
    </sheetView>
  </sheetViews>
  <sheetFormatPr defaultRowHeight="15"/>
  <cols>
    <col min="1" max="1" width="13.28515625" customWidth="1"/>
    <col min="2" max="2" width="24.7109375" customWidth="1"/>
    <col min="4" max="4" width="24" customWidth="1"/>
    <col min="6" max="6" width="24.42578125" customWidth="1"/>
    <col min="8" max="8" width="33" customWidth="1"/>
    <col min="10" max="10" width="20.85546875" customWidth="1"/>
    <col min="11" max="11" width="16.8554687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862</v>
      </c>
      <c r="C2" s="1">
        <v>5</v>
      </c>
      <c r="D2" s="1">
        <v>130</v>
      </c>
      <c r="E2" s="1">
        <v>3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15</v>
      </c>
      <c r="C4" s="1">
        <v>0</v>
      </c>
      <c r="D4" s="1">
        <v>1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847</v>
      </c>
      <c r="C5" s="1">
        <f t="shared" si="0"/>
        <v>5</v>
      </c>
      <c r="D5" s="1">
        <f t="shared" si="0"/>
        <v>129</v>
      </c>
      <c r="E5" s="1">
        <f t="shared" si="0"/>
        <v>3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607</v>
      </c>
      <c r="C9" s="1">
        <v>5</v>
      </c>
      <c r="D9" s="1">
        <v>443</v>
      </c>
      <c r="E9" s="2">
        <v>12</v>
      </c>
      <c r="F9" s="1">
        <v>300</v>
      </c>
      <c r="G9" s="2">
        <v>0</v>
      </c>
      <c r="H9" s="1">
        <v>304</v>
      </c>
      <c r="I9" s="1">
        <v>6</v>
      </c>
      <c r="J9" s="1">
        <v>227</v>
      </c>
      <c r="K9" s="1">
        <v>0</v>
      </c>
    </row>
    <row r="10" spans="1:11">
      <c r="A10" s="1" t="s">
        <v>31</v>
      </c>
      <c r="B10" s="1">
        <v>39</v>
      </c>
      <c r="C10" s="1">
        <v>0</v>
      </c>
      <c r="D10" s="1">
        <v>167</v>
      </c>
      <c r="E10" s="2">
        <v>3</v>
      </c>
      <c r="F10" s="1">
        <v>9</v>
      </c>
      <c r="G10" s="2">
        <v>0</v>
      </c>
      <c r="H10" s="1">
        <v>4</v>
      </c>
      <c r="I10" s="1">
        <v>0</v>
      </c>
      <c r="J10" s="1">
        <v>13</v>
      </c>
      <c r="K10" s="1">
        <v>1</v>
      </c>
    </row>
    <row r="11" spans="1:11">
      <c r="A11" s="1" t="s">
        <v>8</v>
      </c>
      <c r="B11" s="1">
        <f t="shared" ref="B11:K11" si="1">B9+B10</f>
        <v>646</v>
      </c>
      <c r="C11" s="1">
        <f t="shared" si="1"/>
        <v>5</v>
      </c>
      <c r="D11" s="1">
        <f t="shared" si="1"/>
        <v>610</v>
      </c>
      <c r="E11" s="2">
        <f t="shared" si="1"/>
        <v>15</v>
      </c>
      <c r="F11" s="1">
        <f t="shared" si="1"/>
        <v>309</v>
      </c>
      <c r="G11" s="2">
        <f t="shared" si="1"/>
        <v>0</v>
      </c>
      <c r="H11" s="1">
        <f t="shared" si="1"/>
        <v>308</v>
      </c>
      <c r="I11" s="1">
        <f t="shared" si="1"/>
        <v>6</v>
      </c>
      <c r="J11" s="1">
        <f t="shared" si="1"/>
        <v>240</v>
      </c>
      <c r="K11" s="1">
        <f t="shared" si="1"/>
        <v>1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279</v>
      </c>
      <c r="C15" s="5">
        <v>2</v>
      </c>
      <c r="D15" s="5">
        <v>92</v>
      </c>
      <c r="E15" s="3">
        <v>2</v>
      </c>
      <c r="F15" s="1">
        <v>180</v>
      </c>
      <c r="G15" s="2">
        <v>1</v>
      </c>
      <c r="H15" s="16" t="s">
        <v>86</v>
      </c>
      <c r="I15" s="16">
        <v>607</v>
      </c>
    </row>
    <row r="16" spans="1:11">
      <c r="A16" s="1" t="s">
        <v>89</v>
      </c>
      <c r="B16" s="1">
        <v>201</v>
      </c>
      <c r="C16" s="1">
        <v>2</v>
      </c>
      <c r="D16" s="1">
        <v>87</v>
      </c>
      <c r="E16" s="2">
        <v>2</v>
      </c>
      <c r="F16" s="1">
        <v>180</v>
      </c>
      <c r="G16" s="2">
        <v>1</v>
      </c>
      <c r="H16" s="25" t="s">
        <v>87</v>
      </c>
      <c r="I16" s="25">
        <v>443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371</v>
      </c>
    </row>
    <row r="20" spans="1:9" ht="66.75" customHeight="1">
      <c r="A20" s="1" t="s">
        <v>74</v>
      </c>
      <c r="B20" s="1">
        <v>15</v>
      </c>
      <c r="C20" s="1">
        <v>0</v>
      </c>
      <c r="D20" s="34" t="s">
        <v>241</v>
      </c>
      <c r="H20" s="16" t="s">
        <v>105</v>
      </c>
      <c r="I20" s="16">
        <v>180</v>
      </c>
    </row>
    <row r="21" spans="1:9" ht="72.75" customHeight="1">
      <c r="A21" s="1" t="s">
        <v>75</v>
      </c>
      <c r="B21" s="1">
        <v>6</v>
      </c>
      <c r="C21" s="1">
        <v>0</v>
      </c>
      <c r="D21" s="34" t="s">
        <v>242</v>
      </c>
      <c r="H21" s="25" t="s">
        <v>88</v>
      </c>
      <c r="I21" s="25">
        <v>335</v>
      </c>
    </row>
    <row r="22" spans="1:9" ht="84" customHeight="1">
      <c r="A22" s="1" t="s">
        <v>76</v>
      </c>
      <c r="B22" s="1">
        <v>21</v>
      </c>
      <c r="C22" s="1">
        <v>1</v>
      </c>
      <c r="D22" s="34" t="s">
        <v>253</v>
      </c>
      <c r="H22" s="16" t="s">
        <v>93</v>
      </c>
      <c r="I22" s="16">
        <v>12</v>
      </c>
    </row>
    <row r="23" spans="1:9" ht="74.2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284</v>
      </c>
    </row>
    <row r="24" spans="1:9">
      <c r="H24" s="16" t="s">
        <v>91</v>
      </c>
      <c r="I24" s="16">
        <v>191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1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63</v>
      </c>
      <c r="C29" s="1">
        <v>2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83</v>
      </c>
      <c r="C31" s="1">
        <v>2</v>
      </c>
      <c r="D31" s="1">
        <v>54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140</v>
      </c>
      <c r="C35" s="1">
        <v>4</v>
      </c>
      <c r="D35" s="1">
        <v>91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191</v>
      </c>
      <c r="C37" s="1">
        <v>4</v>
      </c>
      <c r="D37" s="1">
        <v>107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206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923</v>
      </c>
      <c r="D46" s="1">
        <v>6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2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1266</v>
      </c>
      <c r="D54" s="1">
        <f>D42+D43+D44+D45+D46+D47+D48+D49+D50+D51+D52+D53</f>
        <v>8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/>
    </row>
    <row r="177" spans="1:3">
      <c r="A177" s="9" t="s">
        <v>70</v>
      </c>
      <c r="B177" s="9" t="s">
        <v>32</v>
      </c>
      <c r="C177" s="9" t="s">
        <v>33</v>
      </c>
    </row>
    <row r="178" spans="1:3">
      <c r="A178" s="13">
        <v>42737</v>
      </c>
      <c r="B178">
        <v>1</v>
      </c>
      <c r="C178">
        <v>1</v>
      </c>
    </row>
    <row r="179" spans="1:3">
      <c r="A179" s="13">
        <v>42744</v>
      </c>
      <c r="B179">
        <v>2</v>
      </c>
      <c r="C179">
        <v>10</v>
      </c>
    </row>
    <row r="180" spans="1:3">
      <c r="A180" s="13">
        <v>42751</v>
      </c>
      <c r="B180">
        <v>3</v>
      </c>
      <c r="C180">
        <v>20</v>
      </c>
    </row>
    <row r="181" spans="1:3">
      <c r="A181" s="13">
        <v>42758</v>
      </c>
      <c r="B181">
        <v>4</v>
      </c>
      <c r="C181">
        <v>31</v>
      </c>
    </row>
    <row r="182" spans="1:3">
      <c r="A182" s="13">
        <v>42765</v>
      </c>
      <c r="B182">
        <v>5</v>
      </c>
      <c r="C182">
        <v>43</v>
      </c>
    </row>
    <row r="183" spans="1:3">
      <c r="A183" s="13">
        <v>42772</v>
      </c>
      <c r="B183">
        <v>6</v>
      </c>
      <c r="C183">
        <v>56</v>
      </c>
    </row>
    <row r="184" spans="1:3">
      <c r="A184" s="13">
        <v>42779</v>
      </c>
      <c r="B184">
        <v>7</v>
      </c>
      <c r="C184">
        <v>63</v>
      </c>
    </row>
    <row r="185" spans="1:3">
      <c r="A185" s="13">
        <v>42786</v>
      </c>
      <c r="B185">
        <v>8</v>
      </c>
      <c r="C185">
        <v>70</v>
      </c>
    </row>
    <row r="186" spans="1:3">
      <c r="A186" s="13">
        <v>42793</v>
      </c>
      <c r="B186">
        <v>9</v>
      </c>
      <c r="C186">
        <v>84</v>
      </c>
    </row>
    <row r="187" spans="1:3">
      <c r="A187" s="13">
        <v>42800</v>
      </c>
      <c r="B187">
        <v>10</v>
      </c>
      <c r="C187">
        <v>100</v>
      </c>
    </row>
    <row r="188" spans="1:3">
      <c r="A188" s="13">
        <v>42807</v>
      </c>
      <c r="B188">
        <v>11</v>
      </c>
      <c r="C188">
        <v>114</v>
      </c>
    </row>
    <row r="189" spans="1:3">
      <c r="A189" s="13">
        <v>42814</v>
      </c>
      <c r="B189">
        <v>12</v>
      </c>
      <c r="C189">
        <v>131</v>
      </c>
    </row>
    <row r="190" spans="1:3">
      <c r="A190" s="13">
        <v>42821</v>
      </c>
      <c r="B190">
        <v>13</v>
      </c>
      <c r="C190">
        <v>145</v>
      </c>
    </row>
    <row r="191" spans="1:3">
      <c r="A191" s="13">
        <v>42828</v>
      </c>
      <c r="B191">
        <v>14</v>
      </c>
      <c r="C191">
        <v>154</v>
      </c>
    </row>
    <row r="192" spans="1:3">
      <c r="A192" s="13">
        <v>42835</v>
      </c>
      <c r="B192">
        <v>15</v>
      </c>
      <c r="C192">
        <v>166</v>
      </c>
    </row>
    <row r="193" spans="1:3">
      <c r="A193" s="13">
        <v>42842</v>
      </c>
      <c r="B193">
        <v>16</v>
      </c>
      <c r="C193">
        <v>185</v>
      </c>
    </row>
    <row r="194" spans="1:3">
      <c r="A194" s="13">
        <v>42849</v>
      </c>
      <c r="B194">
        <v>17</v>
      </c>
      <c r="C194">
        <v>189</v>
      </c>
    </row>
    <row r="195" spans="1:3">
      <c r="A195" s="13">
        <v>42856</v>
      </c>
      <c r="B195">
        <v>18</v>
      </c>
      <c r="C195">
        <v>199</v>
      </c>
    </row>
    <row r="196" spans="1:3">
      <c r="A196" s="13">
        <v>42863</v>
      </c>
      <c r="B196">
        <v>19</v>
      </c>
      <c r="C196">
        <v>217</v>
      </c>
    </row>
    <row r="197" spans="1:3">
      <c r="A197" s="13">
        <v>42870</v>
      </c>
      <c r="B197">
        <v>20</v>
      </c>
      <c r="C197">
        <v>233</v>
      </c>
    </row>
    <row r="198" spans="1:3">
      <c r="A198" s="13">
        <v>42877</v>
      </c>
      <c r="B198">
        <v>21</v>
      </c>
      <c r="C198">
        <v>239</v>
      </c>
    </row>
    <row r="199" spans="1:3">
      <c r="A199" s="13">
        <v>42884</v>
      </c>
      <c r="B199">
        <v>22</v>
      </c>
      <c r="C199">
        <v>244</v>
      </c>
    </row>
    <row r="200" spans="1:3">
      <c r="A200" s="13">
        <v>42891</v>
      </c>
      <c r="B200">
        <v>23</v>
      </c>
      <c r="C200">
        <v>260</v>
      </c>
    </row>
    <row r="201" spans="1:3">
      <c r="A201" s="13">
        <v>42898</v>
      </c>
      <c r="B201">
        <v>24</v>
      </c>
      <c r="C201">
        <v>276</v>
      </c>
    </row>
    <row r="202" spans="1:3">
      <c r="A202" s="13">
        <v>42905</v>
      </c>
      <c r="B202">
        <v>25</v>
      </c>
      <c r="C202">
        <v>286</v>
      </c>
    </row>
    <row r="203" spans="1:3">
      <c r="A203" s="13">
        <v>42912</v>
      </c>
      <c r="B203">
        <v>26</v>
      </c>
      <c r="C203">
        <v>299</v>
      </c>
    </row>
    <row r="204" spans="1:3">
      <c r="A204" s="13">
        <v>42919</v>
      </c>
      <c r="B204">
        <v>27</v>
      </c>
      <c r="C204">
        <v>303</v>
      </c>
    </row>
    <row r="205" spans="1:3">
      <c r="A205" s="13">
        <v>42926</v>
      </c>
      <c r="B205">
        <v>28</v>
      </c>
      <c r="C205">
        <v>316</v>
      </c>
    </row>
    <row r="206" spans="1:3">
      <c r="A206" s="13">
        <v>42933</v>
      </c>
      <c r="B206">
        <v>29</v>
      </c>
      <c r="C206">
        <v>322</v>
      </c>
    </row>
    <row r="207" spans="1:3">
      <c r="A207" s="13">
        <v>42940</v>
      </c>
      <c r="B207">
        <v>30</v>
      </c>
      <c r="C207">
        <v>330</v>
      </c>
    </row>
    <row r="208" spans="1:3">
      <c r="A208" s="13">
        <v>42947</v>
      </c>
      <c r="B208">
        <v>31</v>
      </c>
      <c r="C208">
        <v>335</v>
      </c>
    </row>
    <row r="209" spans="1:3">
      <c r="A209" s="13">
        <v>42954</v>
      </c>
      <c r="B209">
        <v>32</v>
      </c>
      <c r="C209">
        <v>348</v>
      </c>
    </row>
    <row r="210" spans="1:3">
      <c r="A210" s="13">
        <v>42961</v>
      </c>
      <c r="B210">
        <v>33</v>
      </c>
      <c r="C210">
        <v>367</v>
      </c>
    </row>
    <row r="211" spans="1:3">
      <c r="A211" s="13">
        <v>42968</v>
      </c>
      <c r="B211">
        <v>34</v>
      </c>
      <c r="C211">
        <v>392</v>
      </c>
    </row>
    <row r="212" spans="1:3">
      <c r="A212" s="13">
        <v>42975</v>
      </c>
      <c r="B212">
        <v>35</v>
      </c>
      <c r="C212">
        <v>402</v>
      </c>
    </row>
    <row r="213" spans="1:3">
      <c r="A213" s="13">
        <v>42982</v>
      </c>
      <c r="B213">
        <v>36</v>
      </c>
      <c r="C213">
        <v>410</v>
      </c>
    </row>
    <row r="214" spans="1:3">
      <c r="A214" s="13">
        <v>42989</v>
      </c>
      <c r="B214">
        <v>37</v>
      </c>
      <c r="C214">
        <v>415</v>
      </c>
    </row>
    <row r="215" spans="1:3">
      <c r="A215" s="13">
        <v>42996</v>
      </c>
      <c r="B215">
        <v>38</v>
      </c>
      <c r="C215">
        <v>438</v>
      </c>
    </row>
    <row r="216" spans="1:3">
      <c r="A216" s="13">
        <v>43003</v>
      </c>
      <c r="B216">
        <v>39</v>
      </c>
      <c r="C216">
        <v>460</v>
      </c>
    </row>
    <row r="217" spans="1:3">
      <c r="A217" s="13">
        <v>43010</v>
      </c>
      <c r="B217">
        <v>40</v>
      </c>
      <c r="C217">
        <v>478</v>
      </c>
    </row>
    <row r="218" spans="1:3">
      <c r="A218" s="13">
        <v>43017</v>
      </c>
      <c r="B218">
        <v>41</v>
      </c>
      <c r="C218">
        <v>486</v>
      </c>
    </row>
    <row r="219" spans="1:3">
      <c r="A219" s="13">
        <v>43024</v>
      </c>
      <c r="B219">
        <v>42</v>
      </c>
      <c r="C219">
        <v>497</v>
      </c>
    </row>
    <row r="220" spans="1:3">
      <c r="A220" s="13">
        <v>43031</v>
      </c>
      <c r="B220">
        <v>43</v>
      </c>
      <c r="C220">
        <v>501</v>
      </c>
    </row>
    <row r="221" spans="1:3">
      <c r="A221" s="13">
        <v>43038</v>
      </c>
      <c r="B221">
        <v>44</v>
      </c>
      <c r="C221">
        <v>506</v>
      </c>
    </row>
    <row r="222" spans="1:3">
      <c r="A222" s="13">
        <v>43045</v>
      </c>
      <c r="B222">
        <v>45</v>
      </c>
      <c r="C222">
        <v>514</v>
      </c>
    </row>
    <row r="223" spans="1:3">
      <c r="A223" s="13">
        <v>43052</v>
      </c>
      <c r="B223">
        <v>46</v>
      </c>
      <c r="C223">
        <v>521</v>
      </c>
    </row>
    <row r="224" spans="1:3">
      <c r="A224" s="13">
        <v>43059</v>
      </c>
      <c r="B224">
        <v>47</v>
      </c>
      <c r="C224">
        <v>531</v>
      </c>
    </row>
    <row r="225" spans="1:3">
      <c r="A225" s="13">
        <v>43066</v>
      </c>
      <c r="B225">
        <v>48</v>
      </c>
      <c r="C225">
        <v>534</v>
      </c>
    </row>
    <row r="226" spans="1:3">
      <c r="A226" s="13">
        <v>43073</v>
      </c>
      <c r="B226">
        <v>49</v>
      </c>
      <c r="C226">
        <v>541</v>
      </c>
    </row>
    <row r="227" spans="1:3">
      <c r="A227" s="13">
        <v>43080</v>
      </c>
      <c r="B227">
        <v>50</v>
      </c>
      <c r="C227">
        <v>546</v>
      </c>
    </row>
    <row r="228" spans="1:3">
      <c r="A228" s="13">
        <v>43087</v>
      </c>
      <c r="B228">
        <v>51</v>
      </c>
      <c r="C228">
        <v>549</v>
      </c>
    </row>
    <row r="229" spans="1:3">
      <c r="A229" s="13">
        <v>43101</v>
      </c>
      <c r="B229">
        <v>52</v>
      </c>
      <c r="C229">
        <v>553</v>
      </c>
    </row>
    <row r="230" spans="1:3">
      <c r="A230" s="13">
        <v>43108</v>
      </c>
      <c r="B230">
        <v>53</v>
      </c>
      <c r="C230">
        <v>566</v>
      </c>
    </row>
    <row r="231" spans="1:3">
      <c r="A231" s="13">
        <v>43115</v>
      </c>
      <c r="B231">
        <v>54</v>
      </c>
      <c r="C231">
        <v>568</v>
      </c>
    </row>
    <row r="232" spans="1:3">
      <c r="A232" s="13">
        <v>43122</v>
      </c>
      <c r="B232">
        <v>55</v>
      </c>
      <c r="C232">
        <v>575</v>
      </c>
    </row>
    <row r="233" spans="1:3">
      <c r="A233" s="13">
        <v>43129</v>
      </c>
      <c r="B233">
        <v>56</v>
      </c>
      <c r="C233">
        <v>574</v>
      </c>
    </row>
    <row r="234" spans="1:3">
      <c r="A234" s="13">
        <v>43136</v>
      </c>
      <c r="B234">
        <v>57</v>
      </c>
      <c r="C234">
        <v>578</v>
      </c>
    </row>
    <row r="235" spans="1:3">
      <c r="A235" s="13">
        <v>43143</v>
      </c>
      <c r="B235">
        <v>58</v>
      </c>
      <c r="C235">
        <v>584</v>
      </c>
    </row>
    <row r="236" spans="1:3">
      <c r="A236" s="13">
        <v>43150</v>
      </c>
      <c r="B236">
        <v>59</v>
      </c>
      <c r="C236">
        <v>587</v>
      </c>
    </row>
    <row r="237" spans="1:3">
      <c r="A237" s="13">
        <v>43157</v>
      </c>
      <c r="B237">
        <v>60</v>
      </c>
      <c r="C237">
        <v>592</v>
      </c>
    </row>
    <row r="238" spans="1:3">
      <c r="A238" s="13">
        <v>43164</v>
      </c>
      <c r="B238">
        <v>61</v>
      </c>
      <c r="C238">
        <v>595</v>
      </c>
    </row>
    <row r="239" spans="1:3">
      <c r="A239" s="13">
        <v>43171</v>
      </c>
      <c r="B239">
        <v>62</v>
      </c>
      <c r="C239">
        <v>601</v>
      </c>
    </row>
    <row r="240" spans="1:3">
      <c r="A240" s="13">
        <v>43178</v>
      </c>
      <c r="B240">
        <v>63</v>
      </c>
      <c r="C240">
        <v>610</v>
      </c>
    </row>
    <row r="241" spans="1:3">
      <c r="A241" s="13">
        <v>43185</v>
      </c>
      <c r="B241">
        <v>64</v>
      </c>
      <c r="C241">
        <v>612</v>
      </c>
    </row>
    <row r="242" spans="1:3">
      <c r="A242" s="13">
        <v>43192</v>
      </c>
      <c r="B242">
        <v>65</v>
      </c>
      <c r="C242">
        <v>620</v>
      </c>
    </row>
    <row r="243" spans="1:3">
      <c r="A243" s="13">
        <v>43199</v>
      </c>
      <c r="B243">
        <v>66</v>
      </c>
      <c r="C243">
        <v>625</v>
      </c>
    </row>
    <row r="244" spans="1:3">
      <c r="A244" s="13">
        <v>43206</v>
      </c>
      <c r="B244">
        <v>67</v>
      </c>
      <c r="C244">
        <v>627</v>
      </c>
    </row>
    <row r="245" spans="1:3">
      <c r="A245" s="13">
        <v>43213</v>
      </c>
      <c r="B245">
        <v>68</v>
      </c>
      <c r="C245">
        <v>632</v>
      </c>
    </row>
    <row r="246" spans="1:3">
      <c r="A246" s="13">
        <v>43220</v>
      </c>
      <c r="B246">
        <v>69</v>
      </c>
      <c r="C246">
        <v>634</v>
      </c>
    </row>
    <row r="247" spans="1:3">
      <c r="A247" s="13">
        <v>43227</v>
      </c>
      <c r="B247">
        <v>70</v>
      </c>
      <c r="C247">
        <v>638</v>
      </c>
    </row>
    <row r="248" spans="1:3">
      <c r="A248" s="13">
        <v>43234</v>
      </c>
      <c r="B248">
        <v>71</v>
      </c>
      <c r="C248">
        <v>644</v>
      </c>
    </row>
    <row r="249" spans="1:3">
      <c r="A249" s="13">
        <v>43241</v>
      </c>
      <c r="B249">
        <v>72</v>
      </c>
      <c r="C249">
        <v>652</v>
      </c>
    </row>
    <row r="250" spans="1:3">
      <c r="A250" s="13">
        <v>43248</v>
      </c>
      <c r="B250">
        <v>73</v>
      </c>
      <c r="C250">
        <v>655</v>
      </c>
    </row>
    <row r="251" spans="1:3">
      <c r="A251" s="13">
        <v>43255</v>
      </c>
      <c r="B251">
        <v>74</v>
      </c>
      <c r="C251">
        <v>660</v>
      </c>
    </row>
    <row r="252" spans="1:3">
      <c r="A252" s="13">
        <v>43262</v>
      </c>
      <c r="B252">
        <v>75</v>
      </c>
      <c r="C252">
        <v>663</v>
      </c>
    </row>
    <row r="253" spans="1:3">
      <c r="A253" s="13">
        <v>43269</v>
      </c>
      <c r="B253">
        <v>76</v>
      </c>
      <c r="C253">
        <v>674</v>
      </c>
    </row>
    <row r="254" spans="1:3">
      <c r="A254" s="13">
        <v>43276</v>
      </c>
      <c r="B254">
        <v>77</v>
      </c>
      <c r="C254">
        <v>677</v>
      </c>
    </row>
    <row r="255" spans="1:3">
      <c r="A255" s="13">
        <v>43283</v>
      </c>
      <c r="B255">
        <v>78</v>
      </c>
      <c r="C255">
        <v>679</v>
      </c>
    </row>
    <row r="256" spans="1:3">
      <c r="A256" s="13">
        <v>43290</v>
      </c>
      <c r="B256">
        <v>79</v>
      </c>
      <c r="C256">
        <v>683</v>
      </c>
    </row>
    <row r="257" spans="1:3">
      <c r="A257" s="13">
        <v>43297</v>
      </c>
      <c r="B257">
        <v>80</v>
      </c>
      <c r="C257">
        <v>689</v>
      </c>
    </row>
    <row r="258" spans="1:3">
      <c r="A258" s="13">
        <v>43304</v>
      </c>
      <c r="B258">
        <v>81</v>
      </c>
      <c r="C258">
        <v>696</v>
      </c>
    </row>
    <row r="259" spans="1:3">
      <c r="A259" s="13">
        <v>43311</v>
      </c>
      <c r="B259">
        <v>82</v>
      </c>
      <c r="C259">
        <v>697</v>
      </c>
    </row>
    <row r="260" spans="1:3">
      <c r="A260" s="13">
        <v>43318</v>
      </c>
      <c r="B260">
        <v>83</v>
      </c>
      <c r="C260">
        <v>700</v>
      </c>
    </row>
    <row r="261" spans="1:3">
      <c r="A261" s="13">
        <v>43325</v>
      </c>
      <c r="B261">
        <v>84</v>
      </c>
      <c r="C261">
        <v>702</v>
      </c>
    </row>
    <row r="262" spans="1:3">
      <c r="A262" s="13">
        <v>43332</v>
      </c>
      <c r="B262">
        <v>85</v>
      </c>
      <c r="C262">
        <v>709</v>
      </c>
    </row>
    <row r="263" spans="1:3">
      <c r="A263" s="13">
        <v>43339</v>
      </c>
      <c r="B263">
        <v>86</v>
      </c>
      <c r="C263">
        <v>712</v>
      </c>
    </row>
    <row r="264" spans="1:3">
      <c r="A264" s="13">
        <v>43346</v>
      </c>
      <c r="B264">
        <v>87</v>
      </c>
      <c r="C264">
        <v>718</v>
      </c>
    </row>
    <row r="265" spans="1:3">
      <c r="A265" s="13">
        <v>43353</v>
      </c>
      <c r="B265">
        <v>88</v>
      </c>
      <c r="C265">
        <v>726</v>
      </c>
    </row>
    <row r="266" spans="1:3">
      <c r="A266" s="13">
        <v>43360</v>
      </c>
      <c r="B266">
        <v>89</v>
      </c>
      <c r="C266">
        <v>734</v>
      </c>
    </row>
    <row r="267" spans="1:3">
      <c r="A267" s="13">
        <v>43367</v>
      </c>
      <c r="B267">
        <v>90</v>
      </c>
      <c r="C267">
        <v>741</v>
      </c>
    </row>
    <row r="268" spans="1:3">
      <c r="A268" s="13">
        <v>43374</v>
      </c>
      <c r="B268">
        <v>91</v>
      </c>
      <c r="C268">
        <v>754</v>
      </c>
    </row>
    <row r="269" spans="1:3">
      <c r="A269" s="13">
        <v>43381</v>
      </c>
      <c r="B269">
        <v>92</v>
      </c>
      <c r="C269">
        <v>755</v>
      </c>
    </row>
    <row r="270" spans="1:3">
      <c r="A270" s="13">
        <v>43388</v>
      </c>
      <c r="B270">
        <v>93</v>
      </c>
      <c r="C270">
        <v>758</v>
      </c>
    </row>
    <row r="271" spans="1:3">
      <c r="A271" s="13">
        <v>43395</v>
      </c>
      <c r="B271">
        <v>94</v>
      </c>
      <c r="C271">
        <v>764</v>
      </c>
    </row>
    <row r="272" spans="1:3">
      <c r="A272" s="13">
        <v>43402</v>
      </c>
      <c r="B272">
        <v>95</v>
      </c>
      <c r="C272">
        <v>771</v>
      </c>
    </row>
    <row r="273" spans="1:3">
      <c r="A273" s="13">
        <v>43409</v>
      </c>
      <c r="B273">
        <v>96</v>
      </c>
      <c r="C273">
        <v>775</v>
      </c>
    </row>
    <row r="274" spans="1:3">
      <c r="A274" s="13">
        <v>43416</v>
      </c>
      <c r="B274">
        <v>97</v>
      </c>
      <c r="C274">
        <v>786</v>
      </c>
    </row>
    <row r="275" spans="1:3">
      <c r="A275" s="13">
        <v>43430</v>
      </c>
      <c r="B275">
        <v>98</v>
      </c>
      <c r="C275">
        <v>791</v>
      </c>
    </row>
    <row r="276" spans="1:3">
      <c r="A276" s="13">
        <v>43437</v>
      </c>
      <c r="B276">
        <v>99</v>
      </c>
      <c r="C276">
        <v>805</v>
      </c>
    </row>
    <row r="277" spans="1:3">
      <c r="A277" s="13">
        <v>43444</v>
      </c>
      <c r="B277">
        <v>100</v>
      </c>
      <c r="C277">
        <v>819</v>
      </c>
    </row>
    <row r="278" spans="1:3">
      <c r="A278" s="13">
        <v>43451</v>
      </c>
      <c r="B278">
        <v>101</v>
      </c>
      <c r="C278">
        <v>830</v>
      </c>
    </row>
    <row r="279" spans="1:3">
      <c r="A279" s="13">
        <v>43472</v>
      </c>
      <c r="B279">
        <v>102</v>
      </c>
      <c r="C279">
        <v>838</v>
      </c>
    </row>
    <row r="280" spans="1:3">
      <c r="A280" s="13">
        <v>43479</v>
      </c>
      <c r="B280">
        <v>103</v>
      </c>
      <c r="C280">
        <v>847</v>
      </c>
    </row>
    <row r="281" spans="1:3">
      <c r="A281" s="13">
        <v>43486</v>
      </c>
      <c r="B281">
        <v>104</v>
      </c>
      <c r="C281">
        <v>849</v>
      </c>
    </row>
    <row r="282" spans="1:3">
      <c r="A282" s="13">
        <v>43493</v>
      </c>
      <c r="B282">
        <v>105</v>
      </c>
      <c r="C282">
        <v>851</v>
      </c>
    </row>
    <row r="283" spans="1:3">
      <c r="A283" s="13">
        <v>43500</v>
      </c>
      <c r="B283">
        <v>106</v>
      </c>
      <c r="C283">
        <v>858</v>
      </c>
    </row>
    <row r="284" spans="1:3">
      <c r="A284" s="13">
        <v>43507</v>
      </c>
      <c r="B284">
        <v>107</v>
      </c>
      <c r="C284">
        <v>863</v>
      </c>
    </row>
    <row r="285" spans="1:3">
      <c r="A285" s="13">
        <v>43514</v>
      </c>
      <c r="B285">
        <v>108</v>
      </c>
      <c r="C285">
        <v>870</v>
      </c>
    </row>
    <row r="286" spans="1:3">
      <c r="A286" s="13">
        <v>43521</v>
      </c>
      <c r="B286">
        <v>109</v>
      </c>
      <c r="C286">
        <v>872</v>
      </c>
    </row>
    <row r="287" spans="1:3">
      <c r="A287" s="13">
        <v>43528</v>
      </c>
      <c r="B287">
        <v>110</v>
      </c>
      <c r="C287">
        <v>881</v>
      </c>
    </row>
    <row r="288" spans="1:3">
      <c r="A288" s="13">
        <v>43542</v>
      </c>
      <c r="B288">
        <v>111</v>
      </c>
      <c r="C288">
        <v>888</v>
      </c>
    </row>
    <row r="289" spans="1:7">
      <c r="A289" s="13">
        <v>43549</v>
      </c>
      <c r="B289">
        <v>112</v>
      </c>
      <c r="C289">
        <v>893</v>
      </c>
    </row>
    <row r="290" spans="1:7">
      <c r="A290" s="13">
        <v>43556</v>
      </c>
      <c r="B290">
        <v>113</v>
      </c>
      <c r="C290">
        <v>930</v>
      </c>
    </row>
    <row r="291" spans="1:7">
      <c r="A291" s="13">
        <v>43563</v>
      </c>
      <c r="B291">
        <v>114</v>
      </c>
      <c r="C291">
        <v>938</v>
      </c>
    </row>
    <row r="292" spans="1:7">
      <c r="A292" s="13">
        <v>43570</v>
      </c>
      <c r="B292">
        <v>115</v>
      </c>
      <c r="C292">
        <v>948</v>
      </c>
    </row>
    <row r="293" spans="1:7">
      <c r="A293" s="13">
        <v>43577</v>
      </c>
      <c r="B293">
        <v>116</v>
      </c>
      <c r="C293">
        <v>956</v>
      </c>
    </row>
    <row r="294" spans="1:7">
      <c r="A294" s="13">
        <v>43584</v>
      </c>
      <c r="B294">
        <v>117</v>
      </c>
      <c r="C294">
        <v>968</v>
      </c>
    </row>
    <row r="295" spans="1:7">
      <c r="A295" s="13">
        <v>43591</v>
      </c>
      <c r="B295">
        <v>118</v>
      </c>
      <c r="C295">
        <v>976</v>
      </c>
    </row>
    <row r="296" spans="1:7">
      <c r="A296" s="13"/>
    </row>
    <row r="297" spans="1:7">
      <c r="B297" s="10" t="s">
        <v>60</v>
      </c>
      <c r="C297" s="10"/>
      <c r="D297" s="10"/>
      <c r="E297" s="10"/>
      <c r="F297" s="10"/>
      <c r="G297" s="10"/>
    </row>
    <row r="298" spans="1:7">
      <c r="B298" s="49" t="s">
        <v>6</v>
      </c>
      <c r="C298" t="s">
        <v>52</v>
      </c>
      <c r="D298" t="s">
        <v>153</v>
      </c>
    </row>
    <row r="299" spans="1:7">
      <c r="B299" s="46">
        <f>6/12</f>
        <v>0.5</v>
      </c>
      <c r="C299" t="s">
        <v>53</v>
      </c>
    </row>
    <row r="300" spans="1:7">
      <c r="B300" s="47" t="s">
        <v>6</v>
      </c>
      <c r="C300" t="s">
        <v>54</v>
      </c>
      <c r="D300" t="s">
        <v>153</v>
      </c>
    </row>
    <row r="301" spans="1:7">
      <c r="B301" s="46">
        <v>0</v>
      </c>
      <c r="C301" t="s">
        <v>56</v>
      </c>
    </row>
    <row r="302" spans="1:7">
      <c r="B302" s="46">
        <v>0</v>
      </c>
      <c r="C302" t="s">
        <v>184</v>
      </c>
    </row>
    <row r="303" spans="1:7">
      <c r="B303" s="46">
        <v>0</v>
      </c>
      <c r="C303" t="s">
        <v>214</v>
      </c>
    </row>
    <row r="304" spans="1:7">
      <c r="B304" s="47" t="s">
        <v>6</v>
      </c>
      <c r="C304" t="s">
        <v>223</v>
      </c>
      <c r="D304" t="s">
        <v>153</v>
      </c>
    </row>
    <row r="306" spans="2:4">
      <c r="B306" s="10" t="s">
        <v>102</v>
      </c>
    </row>
    <row r="307" spans="2:4">
      <c r="B307" s="47" t="s">
        <v>6</v>
      </c>
      <c r="C307" t="s">
        <v>52</v>
      </c>
      <c r="D307" t="s">
        <v>153</v>
      </c>
    </row>
    <row r="308" spans="2:4">
      <c r="B308" s="47">
        <f>6/8</f>
        <v>0.75</v>
      </c>
      <c r="C308" t="s">
        <v>53</v>
      </c>
    </row>
    <row r="309" spans="2:4">
      <c r="B309" s="47" t="s">
        <v>6</v>
      </c>
      <c r="C309" t="s">
        <v>54</v>
      </c>
      <c r="D309" t="s">
        <v>153</v>
      </c>
    </row>
    <row r="310" spans="2:4">
      <c r="B310" s="47">
        <v>0</v>
      </c>
      <c r="C310" t="s">
        <v>56</v>
      </c>
    </row>
    <row r="311" spans="2:4">
      <c r="B311" s="46">
        <v>0</v>
      </c>
      <c r="C311" t="s">
        <v>184</v>
      </c>
    </row>
    <row r="312" spans="2:4">
      <c r="B312" s="47">
        <v>0</v>
      </c>
      <c r="C312" t="s">
        <v>214</v>
      </c>
    </row>
    <row r="313" spans="2:4">
      <c r="B313" s="47" t="s">
        <v>6</v>
      </c>
      <c r="C313" t="s">
        <v>223</v>
      </c>
      <c r="D313" t="s">
        <v>153</v>
      </c>
    </row>
    <row r="314" spans="2:4">
      <c r="B314" s="47">
        <f>2/8</f>
        <v>0.25</v>
      </c>
      <c r="C314" t="s">
        <v>67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C1CB5-E837-4DF4-B1BC-1DB3D0C38158}">
  <dimension ref="A1:K316"/>
  <sheetViews>
    <sheetView topLeftCell="A11" workbookViewId="0">
      <selection activeCell="I19" sqref="I19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872</v>
      </c>
      <c r="C2" s="1">
        <v>10</v>
      </c>
      <c r="D2" s="1">
        <v>131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1</v>
      </c>
      <c r="D4" s="1">
        <v>2</v>
      </c>
      <c r="E4" s="1">
        <v>1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856</v>
      </c>
      <c r="C5" s="1">
        <f t="shared" si="0"/>
        <v>9</v>
      </c>
      <c r="D5" s="1">
        <f t="shared" si="0"/>
        <v>129</v>
      </c>
      <c r="E5" s="1">
        <f t="shared" si="0"/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612</v>
      </c>
      <c r="C9" s="1">
        <v>5</v>
      </c>
      <c r="D9" s="1">
        <v>448</v>
      </c>
      <c r="E9" s="2">
        <v>5</v>
      </c>
      <c r="F9" s="1">
        <v>300</v>
      </c>
      <c r="G9" s="2">
        <v>0</v>
      </c>
      <c r="H9" s="1">
        <v>306</v>
      </c>
      <c r="I9" s="1">
        <v>2</v>
      </c>
      <c r="J9" s="1">
        <v>227</v>
      </c>
      <c r="K9" s="1">
        <v>0</v>
      </c>
    </row>
    <row r="10" spans="1:11">
      <c r="A10" s="1" t="s">
        <v>31</v>
      </c>
      <c r="B10" s="1">
        <v>39</v>
      </c>
      <c r="C10" s="1">
        <v>0</v>
      </c>
      <c r="D10" s="1">
        <v>166</v>
      </c>
      <c r="E10" s="2">
        <v>-1</v>
      </c>
      <c r="F10" s="1">
        <v>9</v>
      </c>
      <c r="G10" s="2">
        <v>0</v>
      </c>
      <c r="H10" s="1">
        <v>4</v>
      </c>
      <c r="I10" s="1">
        <v>0</v>
      </c>
      <c r="J10" s="1">
        <v>13</v>
      </c>
      <c r="K10" s="1">
        <v>0</v>
      </c>
    </row>
    <row r="11" spans="1:11">
      <c r="A11" s="1" t="s">
        <v>8</v>
      </c>
      <c r="B11" s="1">
        <f t="shared" ref="B11:K11" si="1">B9+B10</f>
        <v>651</v>
      </c>
      <c r="C11" s="1">
        <f t="shared" si="1"/>
        <v>5</v>
      </c>
      <c r="D11" s="1">
        <f t="shared" si="1"/>
        <v>614</v>
      </c>
      <c r="E11" s="2">
        <f t="shared" si="1"/>
        <v>4</v>
      </c>
      <c r="F11" s="1">
        <f t="shared" si="1"/>
        <v>309</v>
      </c>
      <c r="G11" s="2">
        <f t="shared" si="1"/>
        <v>0</v>
      </c>
      <c r="H11" s="1">
        <f t="shared" si="1"/>
        <v>310</v>
      </c>
      <c r="I11" s="1">
        <f t="shared" si="1"/>
        <v>2</v>
      </c>
      <c r="J11" s="1">
        <f t="shared" si="1"/>
        <v>240</v>
      </c>
      <c r="K11" s="1">
        <f t="shared" si="1"/>
        <v>0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283</v>
      </c>
      <c r="C15" s="5">
        <v>4</v>
      </c>
      <c r="D15" s="5">
        <v>92</v>
      </c>
      <c r="E15" s="3">
        <v>0</v>
      </c>
      <c r="F15" s="1">
        <v>183</v>
      </c>
      <c r="G15" s="2">
        <v>3</v>
      </c>
      <c r="H15" s="16" t="s">
        <v>86</v>
      </c>
      <c r="I15" s="16">
        <v>612</v>
      </c>
    </row>
    <row r="16" spans="1:11">
      <c r="A16" s="1" t="s">
        <v>89</v>
      </c>
      <c r="B16" s="1">
        <v>202</v>
      </c>
      <c r="C16" s="1">
        <v>1</v>
      </c>
      <c r="D16" s="1">
        <v>87</v>
      </c>
      <c r="E16" s="2">
        <v>0</v>
      </c>
      <c r="F16" s="1">
        <v>183</v>
      </c>
      <c r="G16" s="2">
        <v>3</v>
      </c>
      <c r="H16" s="25" t="s">
        <v>87</v>
      </c>
      <c r="I16" s="25">
        <v>448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375</v>
      </c>
    </row>
    <row r="20" spans="1:9" ht="66.75" customHeight="1">
      <c r="A20" s="1" t="s">
        <v>74</v>
      </c>
      <c r="B20" s="1">
        <v>16</v>
      </c>
      <c r="C20" s="1">
        <v>1</v>
      </c>
      <c r="D20" s="34" t="s">
        <v>241</v>
      </c>
      <c r="H20" s="16" t="s">
        <v>105</v>
      </c>
      <c r="I20" s="16">
        <v>183</v>
      </c>
    </row>
    <row r="21" spans="1:9" ht="72" customHeight="1">
      <c r="A21" s="1" t="s">
        <v>75</v>
      </c>
      <c r="B21" s="1">
        <v>7</v>
      </c>
      <c r="C21" s="1">
        <v>1</v>
      </c>
      <c r="D21" s="34" t="s">
        <v>242</v>
      </c>
      <c r="H21" s="25" t="s">
        <v>88</v>
      </c>
      <c r="I21" s="25">
        <v>335</v>
      </c>
    </row>
    <row r="22" spans="1:9" ht="76.5" customHeight="1">
      <c r="A22" s="1" t="s">
        <v>76</v>
      </c>
      <c r="B22" s="1">
        <v>22</v>
      </c>
      <c r="C22" s="1">
        <v>1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289</v>
      </c>
    </row>
    <row r="24" spans="1:9">
      <c r="H24" s="16" t="s">
        <v>91</v>
      </c>
      <c r="I24" s="16">
        <v>191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63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83</v>
      </c>
      <c r="C31" s="1">
        <v>0</v>
      </c>
      <c r="D31" s="1">
        <v>54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140</v>
      </c>
      <c r="C35" s="1">
        <v>0</v>
      </c>
      <c r="D35" s="1">
        <v>91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191</v>
      </c>
      <c r="C37" s="1">
        <v>0</v>
      </c>
      <c r="D37" s="1">
        <v>107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206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934</v>
      </c>
      <c r="D46" s="1">
        <v>11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1277</v>
      </c>
      <c r="D54" s="1">
        <f>D42+D43+D44+D45+D46+D47+D48+D49+D50+D51+D52+D53</f>
        <v>11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3">
      <c r="A177" s="13"/>
    </row>
    <row r="178" spans="1:3">
      <c r="A178" s="9" t="s">
        <v>70</v>
      </c>
      <c r="B178" s="9" t="s">
        <v>32</v>
      </c>
      <c r="C178" s="9" t="s">
        <v>33</v>
      </c>
    </row>
    <row r="179" spans="1:3">
      <c r="A179" s="13">
        <v>42737</v>
      </c>
      <c r="B179">
        <v>1</v>
      </c>
      <c r="C179">
        <v>1</v>
      </c>
    </row>
    <row r="180" spans="1:3">
      <c r="A180" s="13">
        <v>42744</v>
      </c>
      <c r="B180">
        <v>2</v>
      </c>
      <c r="C180">
        <v>10</v>
      </c>
    </row>
    <row r="181" spans="1:3">
      <c r="A181" s="13">
        <v>42751</v>
      </c>
      <c r="B181">
        <v>3</v>
      </c>
      <c r="C181">
        <v>20</v>
      </c>
    </row>
    <row r="182" spans="1:3">
      <c r="A182" s="13">
        <v>42758</v>
      </c>
      <c r="B182">
        <v>4</v>
      </c>
      <c r="C182">
        <v>31</v>
      </c>
    </row>
    <row r="183" spans="1:3">
      <c r="A183" s="13">
        <v>42765</v>
      </c>
      <c r="B183">
        <v>5</v>
      </c>
      <c r="C183">
        <v>43</v>
      </c>
    </row>
    <row r="184" spans="1:3">
      <c r="A184" s="13">
        <v>42772</v>
      </c>
      <c r="B184">
        <v>6</v>
      </c>
      <c r="C184">
        <v>56</v>
      </c>
    </row>
    <row r="185" spans="1:3">
      <c r="A185" s="13">
        <v>42779</v>
      </c>
      <c r="B185">
        <v>7</v>
      </c>
      <c r="C185">
        <v>63</v>
      </c>
    </row>
    <row r="186" spans="1:3">
      <c r="A186" s="13">
        <v>42786</v>
      </c>
      <c r="B186">
        <v>8</v>
      </c>
      <c r="C186">
        <v>70</v>
      </c>
    </row>
    <row r="187" spans="1:3">
      <c r="A187" s="13">
        <v>42793</v>
      </c>
      <c r="B187">
        <v>9</v>
      </c>
      <c r="C187">
        <v>84</v>
      </c>
    </row>
    <row r="188" spans="1:3">
      <c r="A188" s="13">
        <v>42800</v>
      </c>
      <c r="B188">
        <v>10</v>
      </c>
      <c r="C188">
        <v>100</v>
      </c>
    </row>
    <row r="189" spans="1:3">
      <c r="A189" s="13">
        <v>42807</v>
      </c>
      <c r="B189">
        <v>11</v>
      </c>
      <c r="C189">
        <v>114</v>
      </c>
    </row>
    <row r="190" spans="1:3">
      <c r="A190" s="13">
        <v>42814</v>
      </c>
      <c r="B190">
        <v>12</v>
      </c>
      <c r="C190">
        <v>131</v>
      </c>
    </row>
    <row r="191" spans="1:3">
      <c r="A191" s="13">
        <v>42821</v>
      </c>
      <c r="B191">
        <v>13</v>
      </c>
      <c r="C191">
        <v>145</v>
      </c>
    </row>
    <row r="192" spans="1:3">
      <c r="A192" s="13">
        <v>42828</v>
      </c>
      <c r="B192">
        <v>14</v>
      </c>
      <c r="C192">
        <v>154</v>
      </c>
    </row>
    <row r="193" spans="1:3">
      <c r="A193" s="13">
        <v>42835</v>
      </c>
      <c r="B193">
        <v>15</v>
      </c>
      <c r="C193">
        <v>166</v>
      </c>
    </row>
    <row r="194" spans="1:3">
      <c r="A194" s="13">
        <v>42842</v>
      </c>
      <c r="B194">
        <v>16</v>
      </c>
      <c r="C194">
        <v>185</v>
      </c>
    </row>
    <row r="195" spans="1:3">
      <c r="A195" s="13">
        <v>42849</v>
      </c>
      <c r="B195">
        <v>17</v>
      </c>
      <c r="C195">
        <v>189</v>
      </c>
    </row>
    <row r="196" spans="1:3">
      <c r="A196" s="13">
        <v>42856</v>
      </c>
      <c r="B196">
        <v>18</v>
      </c>
      <c r="C196">
        <v>199</v>
      </c>
    </row>
    <row r="197" spans="1:3">
      <c r="A197" s="13">
        <v>42863</v>
      </c>
      <c r="B197">
        <v>19</v>
      </c>
      <c r="C197">
        <v>217</v>
      </c>
    </row>
    <row r="198" spans="1:3">
      <c r="A198" s="13">
        <v>42870</v>
      </c>
      <c r="B198">
        <v>20</v>
      </c>
      <c r="C198">
        <v>233</v>
      </c>
    </row>
    <row r="199" spans="1:3">
      <c r="A199" s="13">
        <v>42877</v>
      </c>
      <c r="B199">
        <v>21</v>
      </c>
      <c r="C199">
        <v>239</v>
      </c>
    </row>
    <row r="200" spans="1:3">
      <c r="A200" s="13">
        <v>42884</v>
      </c>
      <c r="B200">
        <v>22</v>
      </c>
      <c r="C200">
        <v>244</v>
      </c>
    </row>
    <row r="201" spans="1:3">
      <c r="A201" s="13">
        <v>42891</v>
      </c>
      <c r="B201">
        <v>23</v>
      </c>
      <c r="C201">
        <v>260</v>
      </c>
    </row>
    <row r="202" spans="1:3">
      <c r="A202" s="13">
        <v>42898</v>
      </c>
      <c r="B202">
        <v>24</v>
      </c>
      <c r="C202">
        <v>276</v>
      </c>
    </row>
    <row r="203" spans="1:3">
      <c r="A203" s="13">
        <v>42905</v>
      </c>
      <c r="B203">
        <v>25</v>
      </c>
      <c r="C203">
        <v>286</v>
      </c>
    </row>
    <row r="204" spans="1:3">
      <c r="A204" s="13">
        <v>42912</v>
      </c>
      <c r="B204">
        <v>26</v>
      </c>
      <c r="C204">
        <v>299</v>
      </c>
    </row>
    <row r="205" spans="1:3">
      <c r="A205" s="13">
        <v>42919</v>
      </c>
      <c r="B205">
        <v>27</v>
      </c>
      <c r="C205">
        <v>303</v>
      </c>
    </row>
    <row r="206" spans="1:3">
      <c r="A206" s="13">
        <v>42926</v>
      </c>
      <c r="B206">
        <v>28</v>
      </c>
      <c r="C206">
        <v>316</v>
      </c>
    </row>
    <row r="207" spans="1:3">
      <c r="A207" s="13">
        <v>42933</v>
      </c>
      <c r="B207">
        <v>29</v>
      </c>
      <c r="C207">
        <v>322</v>
      </c>
    </row>
    <row r="208" spans="1:3">
      <c r="A208" s="13">
        <v>42940</v>
      </c>
      <c r="B208">
        <v>30</v>
      </c>
      <c r="C208">
        <v>330</v>
      </c>
    </row>
    <row r="209" spans="1:3">
      <c r="A209" s="13">
        <v>42947</v>
      </c>
      <c r="B209">
        <v>31</v>
      </c>
      <c r="C209">
        <v>335</v>
      </c>
    </row>
    <row r="210" spans="1:3">
      <c r="A210" s="13">
        <v>42954</v>
      </c>
      <c r="B210">
        <v>32</v>
      </c>
      <c r="C210">
        <v>348</v>
      </c>
    </row>
    <row r="211" spans="1:3">
      <c r="A211" s="13">
        <v>42961</v>
      </c>
      <c r="B211">
        <v>33</v>
      </c>
      <c r="C211">
        <v>367</v>
      </c>
    </row>
    <row r="212" spans="1:3">
      <c r="A212" s="13">
        <v>42968</v>
      </c>
      <c r="B212">
        <v>34</v>
      </c>
      <c r="C212">
        <v>392</v>
      </c>
    </row>
    <row r="213" spans="1:3">
      <c r="A213" s="13">
        <v>42975</v>
      </c>
      <c r="B213">
        <v>35</v>
      </c>
      <c r="C213">
        <v>402</v>
      </c>
    </row>
    <row r="214" spans="1:3">
      <c r="A214" s="13">
        <v>42982</v>
      </c>
      <c r="B214">
        <v>36</v>
      </c>
      <c r="C214">
        <v>410</v>
      </c>
    </row>
    <row r="215" spans="1:3">
      <c r="A215" s="13">
        <v>42989</v>
      </c>
      <c r="B215">
        <v>37</v>
      </c>
      <c r="C215">
        <v>415</v>
      </c>
    </row>
    <row r="216" spans="1:3">
      <c r="A216" s="13">
        <v>42996</v>
      </c>
      <c r="B216">
        <v>38</v>
      </c>
      <c r="C216">
        <v>438</v>
      </c>
    </row>
    <row r="217" spans="1:3">
      <c r="A217" s="13">
        <v>43003</v>
      </c>
      <c r="B217">
        <v>39</v>
      </c>
      <c r="C217">
        <v>460</v>
      </c>
    </row>
    <row r="218" spans="1:3">
      <c r="A218" s="13">
        <v>43010</v>
      </c>
      <c r="B218">
        <v>40</v>
      </c>
      <c r="C218">
        <v>478</v>
      </c>
    </row>
    <row r="219" spans="1:3">
      <c r="A219" s="13">
        <v>43017</v>
      </c>
      <c r="B219">
        <v>41</v>
      </c>
      <c r="C219">
        <v>486</v>
      </c>
    </row>
    <row r="220" spans="1:3">
      <c r="A220" s="13">
        <v>43024</v>
      </c>
      <c r="B220">
        <v>42</v>
      </c>
      <c r="C220">
        <v>497</v>
      </c>
    </row>
    <row r="221" spans="1:3">
      <c r="A221" s="13">
        <v>43031</v>
      </c>
      <c r="B221">
        <v>43</v>
      </c>
      <c r="C221">
        <v>501</v>
      </c>
    </row>
    <row r="222" spans="1:3">
      <c r="A222" s="13">
        <v>43038</v>
      </c>
      <c r="B222">
        <v>44</v>
      </c>
      <c r="C222">
        <v>506</v>
      </c>
    </row>
    <row r="223" spans="1:3">
      <c r="A223" s="13">
        <v>43045</v>
      </c>
      <c r="B223">
        <v>45</v>
      </c>
      <c r="C223">
        <v>514</v>
      </c>
    </row>
    <row r="224" spans="1:3">
      <c r="A224" s="13">
        <v>43052</v>
      </c>
      <c r="B224">
        <v>46</v>
      </c>
      <c r="C224">
        <v>521</v>
      </c>
    </row>
    <row r="225" spans="1:3">
      <c r="A225" s="13">
        <v>43059</v>
      </c>
      <c r="B225">
        <v>47</v>
      </c>
      <c r="C225">
        <v>531</v>
      </c>
    </row>
    <row r="226" spans="1:3">
      <c r="A226" s="13">
        <v>43066</v>
      </c>
      <c r="B226">
        <v>48</v>
      </c>
      <c r="C226">
        <v>534</v>
      </c>
    </row>
    <row r="227" spans="1:3">
      <c r="A227" s="13">
        <v>43073</v>
      </c>
      <c r="B227">
        <v>49</v>
      </c>
      <c r="C227">
        <v>541</v>
      </c>
    </row>
    <row r="228" spans="1:3">
      <c r="A228" s="13">
        <v>43080</v>
      </c>
      <c r="B228">
        <v>50</v>
      </c>
      <c r="C228">
        <v>546</v>
      </c>
    </row>
    <row r="229" spans="1:3">
      <c r="A229" s="13">
        <v>43087</v>
      </c>
      <c r="B229">
        <v>51</v>
      </c>
      <c r="C229">
        <v>549</v>
      </c>
    </row>
    <row r="230" spans="1:3">
      <c r="A230" s="13">
        <v>43101</v>
      </c>
      <c r="B230">
        <v>52</v>
      </c>
      <c r="C230">
        <v>553</v>
      </c>
    </row>
    <row r="231" spans="1:3">
      <c r="A231" s="13">
        <v>43108</v>
      </c>
      <c r="B231">
        <v>53</v>
      </c>
      <c r="C231">
        <v>566</v>
      </c>
    </row>
    <row r="232" spans="1:3">
      <c r="A232" s="13">
        <v>43115</v>
      </c>
      <c r="B232">
        <v>54</v>
      </c>
      <c r="C232">
        <v>568</v>
      </c>
    </row>
    <row r="233" spans="1:3">
      <c r="A233" s="13">
        <v>43122</v>
      </c>
      <c r="B233">
        <v>55</v>
      </c>
      <c r="C233">
        <v>575</v>
      </c>
    </row>
    <row r="234" spans="1:3">
      <c r="A234" s="13">
        <v>43129</v>
      </c>
      <c r="B234">
        <v>56</v>
      </c>
      <c r="C234">
        <v>574</v>
      </c>
    </row>
    <row r="235" spans="1:3">
      <c r="A235" s="13">
        <v>43136</v>
      </c>
      <c r="B235">
        <v>57</v>
      </c>
      <c r="C235">
        <v>578</v>
      </c>
    </row>
    <row r="236" spans="1:3">
      <c r="A236" s="13">
        <v>43143</v>
      </c>
      <c r="B236">
        <v>58</v>
      </c>
      <c r="C236">
        <v>584</v>
      </c>
    </row>
    <row r="237" spans="1:3">
      <c r="A237" s="13">
        <v>43150</v>
      </c>
      <c r="B237">
        <v>59</v>
      </c>
      <c r="C237">
        <v>587</v>
      </c>
    </row>
    <row r="238" spans="1:3">
      <c r="A238" s="13">
        <v>43157</v>
      </c>
      <c r="B238">
        <v>60</v>
      </c>
      <c r="C238">
        <v>592</v>
      </c>
    </row>
    <row r="239" spans="1:3">
      <c r="A239" s="13">
        <v>43164</v>
      </c>
      <c r="B239">
        <v>61</v>
      </c>
      <c r="C239">
        <v>595</v>
      </c>
    </row>
    <row r="240" spans="1:3">
      <c r="A240" s="13">
        <v>43171</v>
      </c>
      <c r="B240">
        <v>62</v>
      </c>
      <c r="C240">
        <v>601</v>
      </c>
    </row>
    <row r="241" spans="1:3">
      <c r="A241" s="13">
        <v>43178</v>
      </c>
      <c r="B241">
        <v>63</v>
      </c>
      <c r="C241">
        <v>610</v>
      </c>
    </row>
    <row r="242" spans="1:3">
      <c r="A242" s="13">
        <v>43185</v>
      </c>
      <c r="B242">
        <v>64</v>
      </c>
      <c r="C242">
        <v>612</v>
      </c>
    </row>
    <row r="243" spans="1:3">
      <c r="A243" s="13">
        <v>43192</v>
      </c>
      <c r="B243">
        <v>65</v>
      </c>
      <c r="C243">
        <v>620</v>
      </c>
    </row>
    <row r="244" spans="1:3">
      <c r="A244" s="13">
        <v>43199</v>
      </c>
      <c r="B244">
        <v>66</v>
      </c>
      <c r="C244">
        <v>625</v>
      </c>
    </row>
    <row r="245" spans="1:3">
      <c r="A245" s="13">
        <v>43206</v>
      </c>
      <c r="B245">
        <v>67</v>
      </c>
      <c r="C245">
        <v>627</v>
      </c>
    </row>
    <row r="246" spans="1:3">
      <c r="A246" s="13">
        <v>43213</v>
      </c>
      <c r="B246">
        <v>68</v>
      </c>
      <c r="C246">
        <v>632</v>
      </c>
    </row>
    <row r="247" spans="1:3">
      <c r="A247" s="13">
        <v>43220</v>
      </c>
      <c r="B247">
        <v>69</v>
      </c>
      <c r="C247">
        <v>634</v>
      </c>
    </row>
    <row r="248" spans="1:3">
      <c r="A248" s="13">
        <v>43227</v>
      </c>
      <c r="B248">
        <v>70</v>
      </c>
      <c r="C248">
        <v>638</v>
      </c>
    </row>
    <row r="249" spans="1:3">
      <c r="A249" s="13">
        <v>43234</v>
      </c>
      <c r="B249">
        <v>71</v>
      </c>
      <c r="C249">
        <v>644</v>
      </c>
    </row>
    <row r="250" spans="1:3">
      <c r="A250" s="13">
        <v>43241</v>
      </c>
      <c r="B250">
        <v>72</v>
      </c>
      <c r="C250">
        <v>652</v>
      </c>
    </row>
    <row r="251" spans="1:3">
      <c r="A251" s="13">
        <v>43248</v>
      </c>
      <c r="B251">
        <v>73</v>
      </c>
      <c r="C251">
        <v>655</v>
      </c>
    </row>
    <row r="252" spans="1:3">
      <c r="A252" s="13">
        <v>43255</v>
      </c>
      <c r="B252">
        <v>74</v>
      </c>
      <c r="C252">
        <v>660</v>
      </c>
    </row>
    <row r="253" spans="1:3">
      <c r="A253" s="13">
        <v>43262</v>
      </c>
      <c r="B253">
        <v>75</v>
      </c>
      <c r="C253">
        <v>663</v>
      </c>
    </row>
    <row r="254" spans="1:3">
      <c r="A254" s="13">
        <v>43269</v>
      </c>
      <c r="B254">
        <v>76</v>
      </c>
      <c r="C254">
        <v>674</v>
      </c>
    </row>
    <row r="255" spans="1:3">
      <c r="A255" s="13">
        <v>43276</v>
      </c>
      <c r="B255">
        <v>77</v>
      </c>
      <c r="C255">
        <v>677</v>
      </c>
    </row>
    <row r="256" spans="1:3">
      <c r="A256" s="13">
        <v>43283</v>
      </c>
      <c r="B256">
        <v>78</v>
      </c>
      <c r="C256">
        <v>679</v>
      </c>
    </row>
    <row r="257" spans="1:3">
      <c r="A257" s="13">
        <v>43290</v>
      </c>
      <c r="B257">
        <v>79</v>
      </c>
      <c r="C257">
        <v>683</v>
      </c>
    </row>
    <row r="258" spans="1:3">
      <c r="A258" s="13">
        <v>43297</v>
      </c>
      <c r="B258">
        <v>80</v>
      </c>
      <c r="C258">
        <v>689</v>
      </c>
    </row>
    <row r="259" spans="1:3">
      <c r="A259" s="13">
        <v>43304</v>
      </c>
      <c r="B259">
        <v>81</v>
      </c>
      <c r="C259">
        <v>696</v>
      </c>
    </row>
    <row r="260" spans="1:3">
      <c r="A260" s="13">
        <v>43311</v>
      </c>
      <c r="B260">
        <v>82</v>
      </c>
      <c r="C260">
        <v>697</v>
      </c>
    </row>
    <row r="261" spans="1:3">
      <c r="A261" s="13">
        <v>43318</v>
      </c>
      <c r="B261">
        <v>83</v>
      </c>
      <c r="C261">
        <v>700</v>
      </c>
    </row>
    <row r="262" spans="1:3">
      <c r="A262" s="13">
        <v>43325</v>
      </c>
      <c r="B262">
        <v>84</v>
      </c>
      <c r="C262">
        <v>702</v>
      </c>
    </row>
    <row r="263" spans="1:3">
      <c r="A263" s="13">
        <v>43332</v>
      </c>
      <c r="B263">
        <v>85</v>
      </c>
      <c r="C263">
        <v>709</v>
      </c>
    </row>
    <row r="264" spans="1:3">
      <c r="A264" s="13">
        <v>43339</v>
      </c>
      <c r="B264">
        <v>86</v>
      </c>
      <c r="C264">
        <v>712</v>
      </c>
    </row>
    <row r="265" spans="1:3">
      <c r="A265" s="13">
        <v>43346</v>
      </c>
      <c r="B265">
        <v>87</v>
      </c>
      <c r="C265">
        <v>718</v>
      </c>
    </row>
    <row r="266" spans="1:3">
      <c r="A266" s="13">
        <v>43353</v>
      </c>
      <c r="B266">
        <v>88</v>
      </c>
      <c r="C266">
        <v>726</v>
      </c>
    </row>
    <row r="267" spans="1:3">
      <c r="A267" s="13">
        <v>43360</v>
      </c>
      <c r="B267">
        <v>89</v>
      </c>
      <c r="C267">
        <v>734</v>
      </c>
    </row>
    <row r="268" spans="1:3">
      <c r="A268" s="13">
        <v>43367</v>
      </c>
      <c r="B268">
        <v>90</v>
      </c>
      <c r="C268">
        <v>741</v>
      </c>
    </row>
    <row r="269" spans="1:3">
      <c r="A269" s="13">
        <v>43374</v>
      </c>
      <c r="B269">
        <v>91</v>
      </c>
      <c r="C269">
        <v>754</v>
      </c>
    </row>
    <row r="270" spans="1:3">
      <c r="A270" s="13">
        <v>43381</v>
      </c>
      <c r="B270">
        <v>92</v>
      </c>
      <c r="C270">
        <v>755</v>
      </c>
    </row>
    <row r="271" spans="1:3">
      <c r="A271" s="13">
        <v>43388</v>
      </c>
      <c r="B271">
        <v>93</v>
      </c>
      <c r="C271">
        <v>758</v>
      </c>
    </row>
    <row r="272" spans="1:3">
      <c r="A272" s="13">
        <v>43395</v>
      </c>
      <c r="B272">
        <v>94</v>
      </c>
      <c r="C272">
        <v>764</v>
      </c>
    </row>
    <row r="273" spans="1:3">
      <c r="A273" s="13">
        <v>43402</v>
      </c>
      <c r="B273">
        <v>95</v>
      </c>
      <c r="C273">
        <v>771</v>
      </c>
    </row>
    <row r="274" spans="1:3">
      <c r="A274" s="13">
        <v>43409</v>
      </c>
      <c r="B274">
        <v>96</v>
      </c>
      <c r="C274">
        <v>775</v>
      </c>
    </row>
    <row r="275" spans="1:3">
      <c r="A275" s="13">
        <v>43416</v>
      </c>
      <c r="B275">
        <v>97</v>
      </c>
      <c r="C275">
        <v>786</v>
      </c>
    </row>
    <row r="276" spans="1:3">
      <c r="A276" s="13">
        <v>43430</v>
      </c>
      <c r="B276">
        <v>98</v>
      </c>
      <c r="C276">
        <v>791</v>
      </c>
    </row>
    <row r="277" spans="1:3">
      <c r="A277" s="13">
        <v>43437</v>
      </c>
      <c r="B277">
        <v>99</v>
      </c>
      <c r="C277">
        <v>805</v>
      </c>
    </row>
    <row r="278" spans="1:3">
      <c r="A278" s="13">
        <v>43444</v>
      </c>
      <c r="B278">
        <v>100</v>
      </c>
      <c r="C278">
        <v>819</v>
      </c>
    </row>
    <row r="279" spans="1:3">
      <c r="A279" s="13">
        <v>43451</v>
      </c>
      <c r="B279">
        <v>101</v>
      </c>
      <c r="C279">
        <v>830</v>
      </c>
    </row>
    <row r="280" spans="1:3">
      <c r="A280" s="13">
        <v>43472</v>
      </c>
      <c r="B280">
        <v>102</v>
      </c>
      <c r="C280">
        <v>838</v>
      </c>
    </row>
    <row r="281" spans="1:3">
      <c r="A281" s="13">
        <v>43479</v>
      </c>
      <c r="B281">
        <v>103</v>
      </c>
      <c r="C281">
        <v>847</v>
      </c>
    </row>
    <row r="282" spans="1:3">
      <c r="A282" s="13">
        <v>43486</v>
      </c>
      <c r="B282">
        <v>104</v>
      </c>
      <c r="C282">
        <v>849</v>
      </c>
    </row>
    <row r="283" spans="1:3">
      <c r="A283" s="13">
        <v>43493</v>
      </c>
      <c r="B283">
        <v>105</v>
      </c>
      <c r="C283">
        <v>851</v>
      </c>
    </row>
    <row r="284" spans="1:3">
      <c r="A284" s="13">
        <v>43500</v>
      </c>
      <c r="B284">
        <v>106</v>
      </c>
      <c r="C284">
        <v>858</v>
      </c>
    </row>
    <row r="285" spans="1:3">
      <c r="A285" s="13">
        <v>43507</v>
      </c>
      <c r="B285">
        <v>107</v>
      </c>
      <c r="C285">
        <v>863</v>
      </c>
    </row>
    <row r="286" spans="1:3">
      <c r="A286" s="13">
        <v>43514</v>
      </c>
      <c r="B286">
        <v>108</v>
      </c>
      <c r="C286">
        <v>870</v>
      </c>
    </row>
    <row r="287" spans="1:3">
      <c r="A287" s="13">
        <v>43521</v>
      </c>
      <c r="B287">
        <v>109</v>
      </c>
      <c r="C287">
        <v>872</v>
      </c>
    </row>
    <row r="288" spans="1:3">
      <c r="A288" s="13">
        <v>43528</v>
      </c>
      <c r="B288">
        <v>110</v>
      </c>
      <c r="C288">
        <v>881</v>
      </c>
    </row>
    <row r="289" spans="1:7">
      <c r="A289" s="13">
        <v>43542</v>
      </c>
      <c r="B289">
        <v>111</v>
      </c>
      <c r="C289">
        <v>888</v>
      </c>
    </row>
    <row r="290" spans="1:7">
      <c r="A290" s="13">
        <v>43549</v>
      </c>
      <c r="B290">
        <v>112</v>
      </c>
      <c r="C290">
        <v>893</v>
      </c>
    </row>
    <row r="291" spans="1:7">
      <c r="A291" s="13">
        <v>43556</v>
      </c>
      <c r="B291">
        <v>113</v>
      </c>
      <c r="C291">
        <v>930</v>
      </c>
    </row>
    <row r="292" spans="1:7">
      <c r="A292" s="13">
        <v>43563</v>
      </c>
      <c r="B292">
        <v>114</v>
      </c>
      <c r="C292">
        <v>938</v>
      </c>
    </row>
    <row r="293" spans="1:7">
      <c r="A293" s="13">
        <v>43570</v>
      </c>
      <c r="B293">
        <v>115</v>
      </c>
      <c r="C293">
        <v>948</v>
      </c>
    </row>
    <row r="294" spans="1:7">
      <c r="A294" s="13">
        <v>43577</v>
      </c>
      <c r="B294">
        <v>116</v>
      </c>
      <c r="C294">
        <v>956</v>
      </c>
    </row>
    <row r="295" spans="1:7">
      <c r="A295" s="13">
        <v>43584</v>
      </c>
      <c r="B295">
        <v>117</v>
      </c>
      <c r="C295">
        <v>968</v>
      </c>
    </row>
    <row r="296" spans="1:7">
      <c r="A296" s="13">
        <v>43591</v>
      </c>
      <c r="B296">
        <v>118</v>
      </c>
      <c r="C296">
        <v>976</v>
      </c>
    </row>
    <row r="297" spans="1:7">
      <c r="A297" s="13">
        <v>43598</v>
      </c>
      <c r="B297">
        <v>119</v>
      </c>
      <c r="C297">
        <v>985</v>
      </c>
    </row>
    <row r="298" spans="1:7">
      <c r="A298" s="13"/>
    </row>
    <row r="299" spans="1:7">
      <c r="B299" s="10" t="s">
        <v>60</v>
      </c>
      <c r="C299" s="10"/>
      <c r="D299" s="10"/>
      <c r="E299" s="10"/>
      <c r="F299" s="10"/>
      <c r="G299" s="10"/>
    </row>
    <row r="300" spans="1:7">
      <c r="B300" s="49">
        <f>1/2</f>
        <v>0.5</v>
      </c>
      <c r="C300" t="s">
        <v>52</v>
      </c>
    </row>
    <row r="301" spans="1:7">
      <c r="B301" s="46">
        <f>9/13</f>
        <v>0.69230769230769229</v>
      </c>
      <c r="C301" t="s">
        <v>53</v>
      </c>
    </row>
    <row r="302" spans="1:7">
      <c r="B302" s="47">
        <v>0</v>
      </c>
      <c r="C302" t="s">
        <v>54</v>
      </c>
    </row>
    <row r="303" spans="1:7">
      <c r="B303" s="46">
        <v>0</v>
      </c>
      <c r="C303" t="s">
        <v>56</v>
      </c>
    </row>
    <row r="304" spans="1:7">
      <c r="B304" s="46">
        <v>0</v>
      </c>
      <c r="C304" t="s">
        <v>184</v>
      </c>
    </row>
    <row r="305" spans="2:3">
      <c r="B305" s="46">
        <v>0</v>
      </c>
      <c r="C305" t="s">
        <v>214</v>
      </c>
    </row>
    <row r="306" spans="2:3">
      <c r="B306" s="47"/>
      <c r="C306" t="s">
        <v>223</v>
      </c>
    </row>
    <row r="308" spans="2:3">
      <c r="B308" s="10" t="s">
        <v>102</v>
      </c>
    </row>
    <row r="309" spans="2:3">
      <c r="B309" s="47">
        <f>1/11</f>
        <v>9.0909090909090912E-2</v>
      </c>
      <c r="C309" t="s">
        <v>52</v>
      </c>
    </row>
    <row r="310" spans="2:3">
      <c r="B310" s="47">
        <f>9/11</f>
        <v>0.81818181818181823</v>
      </c>
      <c r="C310" t="s">
        <v>53</v>
      </c>
    </row>
    <row r="311" spans="2:3">
      <c r="B311" s="47">
        <v>0</v>
      </c>
      <c r="C311" t="s">
        <v>54</v>
      </c>
    </row>
    <row r="312" spans="2:3">
      <c r="B312" s="47">
        <v>0</v>
      </c>
      <c r="C312" t="s">
        <v>56</v>
      </c>
    </row>
    <row r="313" spans="2:3">
      <c r="B313" s="46">
        <v>0</v>
      </c>
      <c r="C313" t="s">
        <v>184</v>
      </c>
    </row>
    <row r="314" spans="2:3">
      <c r="B314" s="47">
        <v>0</v>
      </c>
      <c r="C314" t="s">
        <v>214</v>
      </c>
    </row>
    <row r="315" spans="2:3">
      <c r="B315" s="47">
        <f>1/11</f>
        <v>9.0909090909090912E-2</v>
      </c>
      <c r="C315" t="s">
        <v>223</v>
      </c>
    </row>
    <row r="316" spans="2:3">
      <c r="B316" s="47">
        <v>0</v>
      </c>
      <c r="C316" t="s">
        <v>67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03687-5751-420C-9D0D-FB285582B08C}">
  <dimension ref="A1:K318"/>
  <sheetViews>
    <sheetView topLeftCell="A22" workbookViewId="0">
      <selection activeCell="I19" sqref="I19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883</v>
      </c>
      <c r="C2" s="1">
        <v>11</v>
      </c>
      <c r="D2" s="1">
        <v>135</v>
      </c>
      <c r="E2" s="1">
        <v>4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867</v>
      </c>
      <c r="C5" s="1">
        <f t="shared" si="0"/>
        <v>11</v>
      </c>
      <c r="D5" s="1">
        <f t="shared" si="0"/>
        <v>133</v>
      </c>
      <c r="E5" s="1">
        <f t="shared" si="0"/>
        <v>4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617</v>
      </c>
      <c r="C9" s="1">
        <v>5</v>
      </c>
      <c r="D9" s="1">
        <v>453</v>
      </c>
      <c r="E9" s="2">
        <v>5</v>
      </c>
      <c r="F9" s="1">
        <v>300</v>
      </c>
      <c r="G9" s="2">
        <v>0</v>
      </c>
      <c r="H9" s="1">
        <v>307</v>
      </c>
      <c r="I9" s="1">
        <v>1</v>
      </c>
      <c r="J9" s="1">
        <v>227</v>
      </c>
      <c r="K9" s="1">
        <v>0</v>
      </c>
    </row>
    <row r="10" spans="1:11">
      <c r="A10" s="1" t="s">
        <v>31</v>
      </c>
      <c r="B10" s="1">
        <v>39</v>
      </c>
      <c r="C10" s="1">
        <v>0</v>
      </c>
      <c r="D10" s="1">
        <v>166</v>
      </c>
      <c r="E10" s="2">
        <v>0</v>
      </c>
      <c r="F10" s="1">
        <v>9</v>
      </c>
      <c r="G10" s="2">
        <v>0</v>
      </c>
      <c r="H10" s="1">
        <v>4</v>
      </c>
      <c r="I10" s="1">
        <v>0</v>
      </c>
      <c r="J10" s="1">
        <v>13</v>
      </c>
      <c r="K10" s="1">
        <v>0</v>
      </c>
    </row>
    <row r="11" spans="1:11">
      <c r="A11" s="1" t="s">
        <v>8</v>
      </c>
      <c r="B11" s="1">
        <f t="shared" ref="B11:K11" si="1">B9+B10</f>
        <v>656</v>
      </c>
      <c r="C11" s="1">
        <f t="shared" si="1"/>
        <v>5</v>
      </c>
      <c r="D11" s="1">
        <f t="shared" si="1"/>
        <v>619</v>
      </c>
      <c r="E11" s="2">
        <f t="shared" si="1"/>
        <v>5</v>
      </c>
      <c r="F11" s="1">
        <f t="shared" si="1"/>
        <v>309</v>
      </c>
      <c r="G11" s="2">
        <f t="shared" si="1"/>
        <v>0</v>
      </c>
      <c r="H11" s="1">
        <f t="shared" si="1"/>
        <v>311</v>
      </c>
      <c r="I11" s="1">
        <f t="shared" si="1"/>
        <v>1</v>
      </c>
      <c r="J11" s="1">
        <f t="shared" si="1"/>
        <v>240</v>
      </c>
      <c r="K11" s="1">
        <f t="shared" si="1"/>
        <v>0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287</v>
      </c>
      <c r="C15" s="5">
        <v>4</v>
      </c>
      <c r="D15" s="5">
        <v>92</v>
      </c>
      <c r="E15" s="3">
        <v>0</v>
      </c>
      <c r="F15" s="1">
        <v>184</v>
      </c>
      <c r="G15" s="2">
        <v>1</v>
      </c>
      <c r="H15" s="16" t="s">
        <v>86</v>
      </c>
      <c r="I15" s="16">
        <v>617</v>
      </c>
    </row>
    <row r="16" spans="1:11">
      <c r="A16" s="1" t="s">
        <v>89</v>
      </c>
      <c r="B16" s="1">
        <v>203</v>
      </c>
      <c r="C16" s="1">
        <v>1</v>
      </c>
      <c r="D16" s="1">
        <v>87</v>
      </c>
      <c r="E16" s="2">
        <v>0</v>
      </c>
      <c r="F16" s="1">
        <v>184</v>
      </c>
      <c r="G16" s="2">
        <v>1</v>
      </c>
      <c r="H16" s="25" t="s">
        <v>87</v>
      </c>
      <c r="I16" s="25">
        <v>453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227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379</v>
      </c>
    </row>
    <row r="20" spans="1:9" ht="66.75" customHeight="1">
      <c r="A20" s="1" t="s">
        <v>74</v>
      </c>
      <c r="B20" s="1">
        <v>16</v>
      </c>
      <c r="C20" s="1">
        <v>0</v>
      </c>
      <c r="D20" s="34" t="s">
        <v>241</v>
      </c>
      <c r="H20" s="16" t="s">
        <v>105</v>
      </c>
      <c r="I20" s="16">
        <v>184</v>
      </c>
    </row>
    <row r="21" spans="1:9" ht="72" customHeight="1">
      <c r="A21" s="1" t="s">
        <v>75</v>
      </c>
      <c r="B21" s="1">
        <v>8</v>
      </c>
      <c r="C21" s="1">
        <v>1</v>
      </c>
      <c r="D21" s="34" t="s">
        <v>242</v>
      </c>
      <c r="H21" s="25" t="s">
        <v>88</v>
      </c>
      <c r="I21" s="25">
        <v>337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290</v>
      </c>
    </row>
    <row r="24" spans="1:9">
      <c r="H24" s="16" t="s">
        <v>91</v>
      </c>
      <c r="I24" s="16">
        <v>191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63</v>
      </c>
      <c r="C29" s="1">
        <v>0</v>
      </c>
      <c r="D29" s="1">
        <v>48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83</v>
      </c>
      <c r="C31" s="1">
        <v>0</v>
      </c>
      <c r="D31" s="1">
        <v>54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141</v>
      </c>
      <c r="C35" s="1">
        <v>1</v>
      </c>
      <c r="D35" s="1">
        <v>92</v>
      </c>
      <c r="E35" s="1">
        <v>1</v>
      </c>
      <c r="H35" s="16" t="s">
        <v>116</v>
      </c>
      <c r="I35" s="16">
        <v>12.62</v>
      </c>
    </row>
    <row r="36" spans="1:9">
      <c r="A36" s="1" t="s">
        <v>7</v>
      </c>
      <c r="B36" s="1">
        <v>52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192</v>
      </c>
      <c r="C37" s="1">
        <v>0</v>
      </c>
      <c r="D37" s="1">
        <v>108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206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1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948</v>
      </c>
      <c r="D46" s="1">
        <v>14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1292</v>
      </c>
      <c r="D54" s="1">
        <f>D42+D43+D44+D45+D46+D47+D48+D49+D50+D51+D52+D53</f>
        <v>15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3">
      <c r="A177" s="13">
        <v>43605</v>
      </c>
      <c r="B177">
        <v>120</v>
      </c>
      <c r="C177">
        <v>15</v>
      </c>
    </row>
    <row r="178" spans="1:3">
      <c r="A178" s="13"/>
    </row>
    <row r="179" spans="1:3">
      <c r="A179" s="9" t="s">
        <v>70</v>
      </c>
      <c r="B179" s="9" t="s">
        <v>32</v>
      </c>
      <c r="C179" s="9" t="s">
        <v>33</v>
      </c>
    </row>
    <row r="180" spans="1:3">
      <c r="A180" s="13">
        <v>42737</v>
      </c>
      <c r="B180">
        <v>1</v>
      </c>
      <c r="C180">
        <v>1</v>
      </c>
    </row>
    <row r="181" spans="1:3">
      <c r="A181" s="13">
        <v>42744</v>
      </c>
      <c r="B181">
        <v>2</v>
      </c>
      <c r="C181">
        <v>10</v>
      </c>
    </row>
    <row r="182" spans="1:3">
      <c r="A182" s="13">
        <v>42751</v>
      </c>
      <c r="B182">
        <v>3</v>
      </c>
      <c r="C182">
        <v>20</v>
      </c>
    </row>
    <row r="183" spans="1:3">
      <c r="A183" s="13">
        <v>42758</v>
      </c>
      <c r="B183">
        <v>4</v>
      </c>
      <c r="C183">
        <v>31</v>
      </c>
    </row>
    <row r="184" spans="1:3">
      <c r="A184" s="13">
        <v>42765</v>
      </c>
      <c r="B184">
        <v>5</v>
      </c>
      <c r="C184">
        <v>43</v>
      </c>
    </row>
    <row r="185" spans="1:3">
      <c r="A185" s="13">
        <v>42772</v>
      </c>
      <c r="B185">
        <v>6</v>
      </c>
      <c r="C185">
        <v>56</v>
      </c>
    </row>
    <row r="186" spans="1:3">
      <c r="A186" s="13">
        <v>42779</v>
      </c>
      <c r="B186">
        <v>7</v>
      </c>
      <c r="C186">
        <v>63</v>
      </c>
    </row>
    <row r="187" spans="1:3">
      <c r="A187" s="13">
        <v>42786</v>
      </c>
      <c r="B187">
        <v>8</v>
      </c>
      <c r="C187">
        <v>70</v>
      </c>
    </row>
    <row r="188" spans="1:3">
      <c r="A188" s="13">
        <v>42793</v>
      </c>
      <c r="B188">
        <v>9</v>
      </c>
      <c r="C188">
        <v>84</v>
      </c>
    </row>
    <row r="189" spans="1:3">
      <c r="A189" s="13">
        <v>42800</v>
      </c>
      <c r="B189">
        <v>10</v>
      </c>
      <c r="C189">
        <v>100</v>
      </c>
    </row>
    <row r="190" spans="1:3">
      <c r="A190" s="13">
        <v>42807</v>
      </c>
      <c r="B190">
        <v>11</v>
      </c>
      <c r="C190">
        <v>114</v>
      </c>
    </row>
    <row r="191" spans="1:3">
      <c r="A191" s="13">
        <v>42814</v>
      </c>
      <c r="B191">
        <v>12</v>
      </c>
      <c r="C191">
        <v>131</v>
      </c>
    </row>
    <row r="192" spans="1:3">
      <c r="A192" s="13">
        <v>42821</v>
      </c>
      <c r="B192">
        <v>13</v>
      </c>
      <c r="C192">
        <v>145</v>
      </c>
    </row>
    <row r="193" spans="1:3">
      <c r="A193" s="13">
        <v>42828</v>
      </c>
      <c r="B193">
        <v>14</v>
      </c>
      <c r="C193">
        <v>154</v>
      </c>
    </row>
    <row r="194" spans="1:3">
      <c r="A194" s="13">
        <v>42835</v>
      </c>
      <c r="B194">
        <v>15</v>
      </c>
      <c r="C194">
        <v>166</v>
      </c>
    </row>
    <row r="195" spans="1:3">
      <c r="A195" s="13">
        <v>42842</v>
      </c>
      <c r="B195">
        <v>16</v>
      </c>
      <c r="C195">
        <v>185</v>
      </c>
    </row>
    <row r="196" spans="1:3">
      <c r="A196" s="13">
        <v>42849</v>
      </c>
      <c r="B196">
        <v>17</v>
      </c>
      <c r="C196">
        <v>189</v>
      </c>
    </row>
    <row r="197" spans="1:3">
      <c r="A197" s="13">
        <v>42856</v>
      </c>
      <c r="B197">
        <v>18</v>
      </c>
      <c r="C197">
        <v>199</v>
      </c>
    </row>
    <row r="198" spans="1:3">
      <c r="A198" s="13">
        <v>42863</v>
      </c>
      <c r="B198">
        <v>19</v>
      </c>
      <c r="C198">
        <v>217</v>
      </c>
    </row>
    <row r="199" spans="1:3">
      <c r="A199" s="13">
        <v>42870</v>
      </c>
      <c r="B199">
        <v>20</v>
      </c>
      <c r="C199">
        <v>233</v>
      </c>
    </row>
    <row r="200" spans="1:3">
      <c r="A200" s="13">
        <v>42877</v>
      </c>
      <c r="B200">
        <v>21</v>
      </c>
      <c r="C200">
        <v>239</v>
      </c>
    </row>
    <row r="201" spans="1:3">
      <c r="A201" s="13">
        <v>42884</v>
      </c>
      <c r="B201">
        <v>22</v>
      </c>
      <c r="C201">
        <v>244</v>
      </c>
    </row>
    <row r="202" spans="1:3">
      <c r="A202" s="13">
        <v>42891</v>
      </c>
      <c r="B202">
        <v>23</v>
      </c>
      <c r="C202">
        <v>260</v>
      </c>
    </row>
    <row r="203" spans="1:3">
      <c r="A203" s="13">
        <v>42898</v>
      </c>
      <c r="B203">
        <v>24</v>
      </c>
      <c r="C203">
        <v>276</v>
      </c>
    </row>
    <row r="204" spans="1:3">
      <c r="A204" s="13">
        <v>42905</v>
      </c>
      <c r="B204">
        <v>25</v>
      </c>
      <c r="C204">
        <v>286</v>
      </c>
    </row>
    <row r="205" spans="1:3">
      <c r="A205" s="13">
        <v>42912</v>
      </c>
      <c r="B205">
        <v>26</v>
      </c>
      <c r="C205">
        <v>299</v>
      </c>
    </row>
    <row r="206" spans="1:3">
      <c r="A206" s="13">
        <v>42919</v>
      </c>
      <c r="B206">
        <v>27</v>
      </c>
      <c r="C206">
        <v>303</v>
      </c>
    </row>
    <row r="207" spans="1:3">
      <c r="A207" s="13">
        <v>42926</v>
      </c>
      <c r="B207">
        <v>28</v>
      </c>
      <c r="C207">
        <v>316</v>
      </c>
    </row>
    <row r="208" spans="1:3">
      <c r="A208" s="13">
        <v>42933</v>
      </c>
      <c r="B208">
        <v>29</v>
      </c>
      <c r="C208">
        <v>322</v>
      </c>
    </row>
    <row r="209" spans="1:3">
      <c r="A209" s="13">
        <v>42940</v>
      </c>
      <c r="B209">
        <v>30</v>
      </c>
      <c r="C209">
        <v>330</v>
      </c>
    </row>
    <row r="210" spans="1:3">
      <c r="A210" s="13">
        <v>42947</v>
      </c>
      <c r="B210">
        <v>31</v>
      </c>
      <c r="C210">
        <v>335</v>
      </c>
    </row>
    <row r="211" spans="1:3">
      <c r="A211" s="13">
        <v>42954</v>
      </c>
      <c r="B211">
        <v>32</v>
      </c>
      <c r="C211">
        <v>348</v>
      </c>
    </row>
    <row r="212" spans="1:3">
      <c r="A212" s="13">
        <v>42961</v>
      </c>
      <c r="B212">
        <v>33</v>
      </c>
      <c r="C212">
        <v>367</v>
      </c>
    </row>
    <row r="213" spans="1:3">
      <c r="A213" s="13">
        <v>42968</v>
      </c>
      <c r="B213">
        <v>34</v>
      </c>
      <c r="C213">
        <v>392</v>
      </c>
    </row>
    <row r="214" spans="1:3">
      <c r="A214" s="13">
        <v>42975</v>
      </c>
      <c r="B214">
        <v>35</v>
      </c>
      <c r="C214">
        <v>402</v>
      </c>
    </row>
    <row r="215" spans="1:3">
      <c r="A215" s="13">
        <v>42982</v>
      </c>
      <c r="B215">
        <v>36</v>
      </c>
      <c r="C215">
        <v>410</v>
      </c>
    </row>
    <row r="216" spans="1:3">
      <c r="A216" s="13">
        <v>42989</v>
      </c>
      <c r="B216">
        <v>37</v>
      </c>
      <c r="C216">
        <v>415</v>
      </c>
    </row>
    <row r="217" spans="1:3">
      <c r="A217" s="13">
        <v>42996</v>
      </c>
      <c r="B217">
        <v>38</v>
      </c>
      <c r="C217">
        <v>438</v>
      </c>
    </row>
    <row r="218" spans="1:3">
      <c r="A218" s="13">
        <v>43003</v>
      </c>
      <c r="B218">
        <v>39</v>
      </c>
      <c r="C218">
        <v>460</v>
      </c>
    </row>
    <row r="219" spans="1:3">
      <c r="A219" s="13">
        <v>43010</v>
      </c>
      <c r="B219">
        <v>40</v>
      </c>
      <c r="C219">
        <v>478</v>
      </c>
    </row>
    <row r="220" spans="1:3">
      <c r="A220" s="13">
        <v>43017</v>
      </c>
      <c r="B220">
        <v>41</v>
      </c>
      <c r="C220">
        <v>486</v>
      </c>
    </row>
    <row r="221" spans="1:3">
      <c r="A221" s="13">
        <v>43024</v>
      </c>
      <c r="B221">
        <v>42</v>
      </c>
      <c r="C221">
        <v>497</v>
      </c>
    </row>
    <row r="222" spans="1:3">
      <c r="A222" s="13">
        <v>43031</v>
      </c>
      <c r="B222">
        <v>43</v>
      </c>
      <c r="C222">
        <v>501</v>
      </c>
    </row>
    <row r="223" spans="1:3">
      <c r="A223" s="13">
        <v>43038</v>
      </c>
      <c r="B223">
        <v>44</v>
      </c>
      <c r="C223">
        <v>506</v>
      </c>
    </row>
    <row r="224" spans="1:3">
      <c r="A224" s="13">
        <v>43045</v>
      </c>
      <c r="B224">
        <v>45</v>
      </c>
      <c r="C224">
        <v>514</v>
      </c>
    </row>
    <row r="225" spans="1:3">
      <c r="A225" s="13">
        <v>43052</v>
      </c>
      <c r="B225">
        <v>46</v>
      </c>
      <c r="C225">
        <v>521</v>
      </c>
    </row>
    <row r="226" spans="1:3">
      <c r="A226" s="13">
        <v>43059</v>
      </c>
      <c r="B226">
        <v>47</v>
      </c>
      <c r="C226">
        <v>531</v>
      </c>
    </row>
    <row r="227" spans="1:3">
      <c r="A227" s="13">
        <v>43066</v>
      </c>
      <c r="B227">
        <v>48</v>
      </c>
      <c r="C227">
        <v>534</v>
      </c>
    </row>
    <row r="228" spans="1:3">
      <c r="A228" s="13">
        <v>43073</v>
      </c>
      <c r="B228">
        <v>49</v>
      </c>
      <c r="C228">
        <v>541</v>
      </c>
    </row>
    <row r="229" spans="1:3">
      <c r="A229" s="13">
        <v>43080</v>
      </c>
      <c r="B229">
        <v>50</v>
      </c>
      <c r="C229">
        <v>546</v>
      </c>
    </row>
    <row r="230" spans="1:3">
      <c r="A230" s="13">
        <v>43087</v>
      </c>
      <c r="B230">
        <v>51</v>
      </c>
      <c r="C230">
        <v>549</v>
      </c>
    </row>
    <row r="231" spans="1:3">
      <c r="A231" s="13">
        <v>43101</v>
      </c>
      <c r="B231">
        <v>52</v>
      </c>
      <c r="C231">
        <v>553</v>
      </c>
    </row>
    <row r="232" spans="1:3">
      <c r="A232" s="13">
        <v>43108</v>
      </c>
      <c r="B232">
        <v>53</v>
      </c>
      <c r="C232">
        <v>566</v>
      </c>
    </row>
    <row r="233" spans="1:3">
      <c r="A233" s="13">
        <v>43115</v>
      </c>
      <c r="B233">
        <v>54</v>
      </c>
      <c r="C233">
        <v>568</v>
      </c>
    </row>
    <row r="234" spans="1:3">
      <c r="A234" s="13">
        <v>43122</v>
      </c>
      <c r="B234">
        <v>55</v>
      </c>
      <c r="C234">
        <v>575</v>
      </c>
    </row>
    <row r="235" spans="1:3">
      <c r="A235" s="13">
        <v>43129</v>
      </c>
      <c r="B235">
        <v>56</v>
      </c>
      <c r="C235">
        <v>574</v>
      </c>
    </row>
    <row r="236" spans="1:3">
      <c r="A236" s="13">
        <v>43136</v>
      </c>
      <c r="B236">
        <v>57</v>
      </c>
      <c r="C236">
        <v>578</v>
      </c>
    </row>
    <row r="237" spans="1:3">
      <c r="A237" s="13">
        <v>43143</v>
      </c>
      <c r="B237">
        <v>58</v>
      </c>
      <c r="C237">
        <v>584</v>
      </c>
    </row>
    <row r="238" spans="1:3">
      <c r="A238" s="13">
        <v>43150</v>
      </c>
      <c r="B238">
        <v>59</v>
      </c>
      <c r="C238">
        <v>587</v>
      </c>
    </row>
    <row r="239" spans="1:3">
      <c r="A239" s="13">
        <v>43157</v>
      </c>
      <c r="B239">
        <v>60</v>
      </c>
      <c r="C239">
        <v>592</v>
      </c>
    </row>
    <row r="240" spans="1:3">
      <c r="A240" s="13">
        <v>43164</v>
      </c>
      <c r="B240">
        <v>61</v>
      </c>
      <c r="C240">
        <v>595</v>
      </c>
    </row>
    <row r="241" spans="1:3">
      <c r="A241" s="13">
        <v>43171</v>
      </c>
      <c r="B241">
        <v>62</v>
      </c>
      <c r="C241">
        <v>601</v>
      </c>
    </row>
    <row r="242" spans="1:3">
      <c r="A242" s="13">
        <v>43178</v>
      </c>
      <c r="B242">
        <v>63</v>
      </c>
      <c r="C242">
        <v>610</v>
      </c>
    </row>
    <row r="243" spans="1:3">
      <c r="A243" s="13">
        <v>43185</v>
      </c>
      <c r="B243">
        <v>64</v>
      </c>
      <c r="C243">
        <v>612</v>
      </c>
    </row>
    <row r="244" spans="1:3">
      <c r="A244" s="13">
        <v>43192</v>
      </c>
      <c r="B244">
        <v>65</v>
      </c>
      <c r="C244">
        <v>620</v>
      </c>
    </row>
    <row r="245" spans="1:3">
      <c r="A245" s="13">
        <v>43199</v>
      </c>
      <c r="B245">
        <v>66</v>
      </c>
      <c r="C245">
        <v>625</v>
      </c>
    </row>
    <row r="246" spans="1:3">
      <c r="A246" s="13">
        <v>43206</v>
      </c>
      <c r="B246">
        <v>67</v>
      </c>
      <c r="C246">
        <v>627</v>
      </c>
    </row>
    <row r="247" spans="1:3">
      <c r="A247" s="13">
        <v>43213</v>
      </c>
      <c r="B247">
        <v>68</v>
      </c>
      <c r="C247">
        <v>632</v>
      </c>
    </row>
    <row r="248" spans="1:3">
      <c r="A248" s="13">
        <v>43220</v>
      </c>
      <c r="B248">
        <v>69</v>
      </c>
      <c r="C248">
        <v>634</v>
      </c>
    </row>
    <row r="249" spans="1:3">
      <c r="A249" s="13">
        <v>43227</v>
      </c>
      <c r="B249">
        <v>70</v>
      </c>
      <c r="C249">
        <v>638</v>
      </c>
    </row>
    <row r="250" spans="1:3">
      <c r="A250" s="13">
        <v>43234</v>
      </c>
      <c r="B250">
        <v>71</v>
      </c>
      <c r="C250">
        <v>644</v>
      </c>
    </row>
    <row r="251" spans="1:3">
      <c r="A251" s="13">
        <v>43241</v>
      </c>
      <c r="B251">
        <v>72</v>
      </c>
      <c r="C251">
        <v>652</v>
      </c>
    </row>
    <row r="252" spans="1:3">
      <c r="A252" s="13">
        <v>43248</v>
      </c>
      <c r="B252">
        <v>73</v>
      </c>
      <c r="C252">
        <v>655</v>
      </c>
    </row>
    <row r="253" spans="1:3">
      <c r="A253" s="13">
        <v>43255</v>
      </c>
      <c r="B253">
        <v>74</v>
      </c>
      <c r="C253">
        <v>660</v>
      </c>
    </row>
    <row r="254" spans="1:3">
      <c r="A254" s="13">
        <v>43262</v>
      </c>
      <c r="B254">
        <v>75</v>
      </c>
      <c r="C254">
        <v>663</v>
      </c>
    </row>
    <row r="255" spans="1:3">
      <c r="A255" s="13">
        <v>43269</v>
      </c>
      <c r="B255">
        <v>76</v>
      </c>
      <c r="C255">
        <v>674</v>
      </c>
    </row>
    <row r="256" spans="1:3">
      <c r="A256" s="13">
        <v>43276</v>
      </c>
      <c r="B256">
        <v>77</v>
      </c>
      <c r="C256">
        <v>677</v>
      </c>
    </row>
    <row r="257" spans="1:3">
      <c r="A257" s="13">
        <v>43283</v>
      </c>
      <c r="B257">
        <v>78</v>
      </c>
      <c r="C257">
        <v>679</v>
      </c>
    </row>
    <row r="258" spans="1:3">
      <c r="A258" s="13">
        <v>43290</v>
      </c>
      <c r="B258">
        <v>79</v>
      </c>
      <c r="C258">
        <v>683</v>
      </c>
    </row>
    <row r="259" spans="1:3">
      <c r="A259" s="13">
        <v>43297</v>
      </c>
      <c r="B259">
        <v>80</v>
      </c>
      <c r="C259">
        <v>689</v>
      </c>
    </row>
    <row r="260" spans="1:3">
      <c r="A260" s="13">
        <v>43304</v>
      </c>
      <c r="B260">
        <v>81</v>
      </c>
      <c r="C260">
        <v>696</v>
      </c>
    </row>
    <row r="261" spans="1:3">
      <c r="A261" s="13">
        <v>43311</v>
      </c>
      <c r="B261">
        <v>82</v>
      </c>
      <c r="C261">
        <v>697</v>
      </c>
    </row>
    <row r="262" spans="1:3">
      <c r="A262" s="13">
        <v>43318</v>
      </c>
      <c r="B262">
        <v>83</v>
      </c>
      <c r="C262">
        <v>700</v>
      </c>
    </row>
    <row r="263" spans="1:3">
      <c r="A263" s="13">
        <v>43325</v>
      </c>
      <c r="B263">
        <v>84</v>
      </c>
      <c r="C263">
        <v>702</v>
      </c>
    </row>
    <row r="264" spans="1:3">
      <c r="A264" s="13">
        <v>43332</v>
      </c>
      <c r="B264">
        <v>85</v>
      </c>
      <c r="C264">
        <v>709</v>
      </c>
    </row>
    <row r="265" spans="1:3">
      <c r="A265" s="13">
        <v>43339</v>
      </c>
      <c r="B265">
        <v>86</v>
      </c>
      <c r="C265">
        <v>712</v>
      </c>
    </row>
    <row r="266" spans="1:3">
      <c r="A266" s="13">
        <v>43346</v>
      </c>
      <c r="B266">
        <v>87</v>
      </c>
      <c r="C266">
        <v>718</v>
      </c>
    </row>
    <row r="267" spans="1:3">
      <c r="A267" s="13">
        <v>43353</v>
      </c>
      <c r="B267">
        <v>88</v>
      </c>
      <c r="C267">
        <v>726</v>
      </c>
    </row>
    <row r="268" spans="1:3">
      <c r="A268" s="13">
        <v>43360</v>
      </c>
      <c r="B268">
        <v>89</v>
      </c>
      <c r="C268">
        <v>734</v>
      </c>
    </row>
    <row r="269" spans="1:3">
      <c r="A269" s="13">
        <v>43367</v>
      </c>
      <c r="B269">
        <v>90</v>
      </c>
      <c r="C269">
        <v>741</v>
      </c>
    </row>
    <row r="270" spans="1:3">
      <c r="A270" s="13">
        <v>43374</v>
      </c>
      <c r="B270">
        <v>91</v>
      </c>
      <c r="C270">
        <v>754</v>
      </c>
    </row>
    <row r="271" spans="1:3">
      <c r="A271" s="13">
        <v>43381</v>
      </c>
      <c r="B271">
        <v>92</v>
      </c>
      <c r="C271">
        <v>755</v>
      </c>
    </row>
    <row r="272" spans="1:3">
      <c r="A272" s="13">
        <v>43388</v>
      </c>
      <c r="B272">
        <v>93</v>
      </c>
      <c r="C272">
        <v>758</v>
      </c>
    </row>
    <row r="273" spans="1:3">
      <c r="A273" s="13">
        <v>43395</v>
      </c>
      <c r="B273">
        <v>94</v>
      </c>
      <c r="C273">
        <v>764</v>
      </c>
    </row>
    <row r="274" spans="1:3">
      <c r="A274" s="13">
        <v>43402</v>
      </c>
      <c r="B274">
        <v>95</v>
      </c>
      <c r="C274">
        <v>771</v>
      </c>
    </row>
    <row r="275" spans="1:3">
      <c r="A275" s="13">
        <v>43409</v>
      </c>
      <c r="B275">
        <v>96</v>
      </c>
      <c r="C275">
        <v>775</v>
      </c>
    </row>
    <row r="276" spans="1:3">
      <c r="A276" s="13">
        <v>43416</v>
      </c>
      <c r="B276">
        <v>97</v>
      </c>
      <c r="C276">
        <v>786</v>
      </c>
    </row>
    <row r="277" spans="1:3">
      <c r="A277" s="13">
        <v>43430</v>
      </c>
      <c r="B277">
        <v>98</v>
      </c>
      <c r="C277">
        <v>791</v>
      </c>
    </row>
    <row r="278" spans="1:3">
      <c r="A278" s="13">
        <v>43437</v>
      </c>
      <c r="B278">
        <v>99</v>
      </c>
      <c r="C278">
        <v>805</v>
      </c>
    </row>
    <row r="279" spans="1:3">
      <c r="A279" s="13">
        <v>43444</v>
      </c>
      <c r="B279">
        <v>100</v>
      </c>
      <c r="C279">
        <v>819</v>
      </c>
    </row>
    <row r="280" spans="1:3">
      <c r="A280" s="13">
        <v>43451</v>
      </c>
      <c r="B280">
        <v>101</v>
      </c>
      <c r="C280">
        <v>830</v>
      </c>
    </row>
    <row r="281" spans="1:3">
      <c r="A281" s="13">
        <v>43472</v>
      </c>
      <c r="B281">
        <v>102</v>
      </c>
      <c r="C281">
        <v>838</v>
      </c>
    </row>
    <row r="282" spans="1:3">
      <c r="A282" s="13">
        <v>43479</v>
      </c>
      <c r="B282">
        <v>103</v>
      </c>
      <c r="C282">
        <v>847</v>
      </c>
    </row>
    <row r="283" spans="1:3">
      <c r="A283" s="13">
        <v>43486</v>
      </c>
      <c r="B283">
        <v>104</v>
      </c>
      <c r="C283">
        <v>849</v>
      </c>
    </row>
    <row r="284" spans="1:3">
      <c r="A284" s="13">
        <v>43493</v>
      </c>
      <c r="B284">
        <v>105</v>
      </c>
      <c r="C284">
        <v>851</v>
      </c>
    </row>
    <row r="285" spans="1:3">
      <c r="A285" s="13">
        <v>43500</v>
      </c>
      <c r="B285">
        <v>106</v>
      </c>
      <c r="C285">
        <v>858</v>
      </c>
    </row>
    <row r="286" spans="1:3">
      <c r="A286" s="13">
        <v>43507</v>
      </c>
      <c r="B286">
        <v>107</v>
      </c>
      <c r="C286">
        <v>863</v>
      </c>
    </row>
    <row r="287" spans="1:3">
      <c r="A287" s="13">
        <v>43514</v>
      </c>
      <c r="B287">
        <v>108</v>
      </c>
      <c r="C287">
        <v>870</v>
      </c>
    </row>
    <row r="288" spans="1:3">
      <c r="A288" s="13">
        <v>43521</v>
      </c>
      <c r="B288">
        <v>109</v>
      </c>
      <c r="C288">
        <v>872</v>
      </c>
    </row>
    <row r="289" spans="1:7">
      <c r="A289" s="13">
        <v>43528</v>
      </c>
      <c r="B289">
        <v>110</v>
      </c>
      <c r="C289">
        <v>881</v>
      </c>
    </row>
    <row r="290" spans="1:7">
      <c r="A290" s="13">
        <v>43542</v>
      </c>
      <c r="B290">
        <v>111</v>
      </c>
      <c r="C290">
        <v>888</v>
      </c>
    </row>
    <row r="291" spans="1:7">
      <c r="A291" s="13">
        <v>43549</v>
      </c>
      <c r="B291">
        <v>112</v>
      </c>
      <c r="C291">
        <v>893</v>
      </c>
    </row>
    <row r="292" spans="1:7">
      <c r="A292" s="13">
        <v>43556</v>
      </c>
      <c r="B292">
        <v>113</v>
      </c>
      <c r="C292">
        <v>930</v>
      </c>
    </row>
    <row r="293" spans="1:7">
      <c r="A293" s="13">
        <v>43563</v>
      </c>
      <c r="B293">
        <v>114</v>
      </c>
      <c r="C293">
        <v>938</v>
      </c>
    </row>
    <row r="294" spans="1:7">
      <c r="A294" s="13">
        <v>43570</v>
      </c>
      <c r="B294">
        <v>115</v>
      </c>
      <c r="C294">
        <v>948</v>
      </c>
    </row>
    <row r="295" spans="1:7">
      <c r="A295" s="13">
        <v>43577</v>
      </c>
      <c r="B295">
        <v>116</v>
      </c>
      <c r="C295">
        <v>956</v>
      </c>
    </row>
    <row r="296" spans="1:7">
      <c r="A296" s="13">
        <v>43584</v>
      </c>
      <c r="B296">
        <v>117</v>
      </c>
      <c r="C296">
        <v>968</v>
      </c>
    </row>
    <row r="297" spans="1:7">
      <c r="A297" s="13">
        <v>43591</v>
      </c>
      <c r="B297">
        <v>118</v>
      </c>
      <c r="C297">
        <v>976</v>
      </c>
    </row>
    <row r="298" spans="1:7">
      <c r="A298" s="13">
        <v>43598</v>
      </c>
      <c r="B298">
        <v>119</v>
      </c>
      <c r="C298">
        <v>985</v>
      </c>
    </row>
    <row r="299" spans="1:7">
      <c r="A299" s="13">
        <v>43605</v>
      </c>
      <c r="B299">
        <v>120</v>
      </c>
      <c r="C299">
        <v>1000</v>
      </c>
    </row>
    <row r="300" spans="1:7">
      <c r="A300" s="13"/>
    </row>
    <row r="301" spans="1:7">
      <c r="B301" s="10" t="s">
        <v>60</v>
      </c>
      <c r="C301" s="10"/>
      <c r="D301" s="10"/>
      <c r="E301" s="10"/>
      <c r="F301" s="10"/>
      <c r="G301" s="10"/>
    </row>
    <row r="302" spans="1:7">
      <c r="B302" s="49">
        <v>0</v>
      </c>
      <c r="C302" t="s">
        <v>52</v>
      </c>
    </row>
    <row r="303" spans="1:7">
      <c r="B303" s="46">
        <f>15/21</f>
        <v>0.7142857142857143</v>
      </c>
      <c r="C303" t="s">
        <v>53</v>
      </c>
    </row>
    <row r="304" spans="1:7">
      <c r="B304" s="47">
        <v>0</v>
      </c>
      <c r="C304" t="s">
        <v>54</v>
      </c>
    </row>
    <row r="305" spans="2:3">
      <c r="B305" s="46">
        <v>0</v>
      </c>
      <c r="C305" t="s">
        <v>56</v>
      </c>
    </row>
    <row r="306" spans="2:3">
      <c r="B306" s="46">
        <v>0</v>
      </c>
      <c r="C306" t="s">
        <v>184</v>
      </c>
    </row>
    <row r="307" spans="2:3">
      <c r="B307" s="46">
        <v>0</v>
      </c>
      <c r="C307" t="s">
        <v>214</v>
      </c>
    </row>
    <row r="308" spans="2:3">
      <c r="B308" s="47">
        <f>1/11</f>
        <v>9.0909090909090912E-2</v>
      </c>
      <c r="C308" t="s">
        <v>223</v>
      </c>
    </row>
    <row r="310" spans="2:3">
      <c r="B310" s="10" t="s">
        <v>102</v>
      </c>
    </row>
    <row r="311" spans="2:3">
      <c r="B311" s="47">
        <v>0</v>
      </c>
      <c r="C311" t="s">
        <v>52</v>
      </c>
    </row>
    <row r="312" spans="2:3">
      <c r="B312" s="47">
        <f>13/15</f>
        <v>0.8666666666666667</v>
      </c>
      <c r="C312" t="s">
        <v>53</v>
      </c>
    </row>
    <row r="313" spans="2:3">
      <c r="B313" s="47">
        <v>0</v>
      </c>
      <c r="C313" t="s">
        <v>54</v>
      </c>
    </row>
    <row r="314" spans="2:3">
      <c r="B314" s="47">
        <v>0</v>
      </c>
      <c r="C314" t="s">
        <v>56</v>
      </c>
    </row>
    <row r="315" spans="2:3">
      <c r="B315" s="46">
        <v>0</v>
      </c>
      <c r="C315" t="s">
        <v>184</v>
      </c>
    </row>
    <row r="316" spans="2:3">
      <c r="B316" s="47">
        <v>0</v>
      </c>
      <c r="C316" t="s">
        <v>214</v>
      </c>
    </row>
    <row r="317" spans="2:3">
      <c r="B317" s="47">
        <f>2/15</f>
        <v>0.13333333333333333</v>
      </c>
      <c r="C317" t="s">
        <v>223</v>
      </c>
    </row>
    <row r="318" spans="2:3">
      <c r="B318" s="47"/>
      <c r="C318" t="s">
        <v>67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32D9-A26A-4BE3-B079-48EB5C448232}">
  <dimension ref="A1:K325"/>
  <sheetViews>
    <sheetView topLeftCell="A22" workbookViewId="0">
      <selection activeCell="I23" sqref="I23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888</v>
      </c>
      <c r="C2" s="1">
        <v>16</v>
      </c>
      <c r="D2" s="1">
        <v>137</v>
      </c>
      <c r="E2" s="1">
        <v>6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872</v>
      </c>
      <c r="C5" s="1">
        <f t="shared" si="0"/>
        <v>16</v>
      </c>
      <c r="D5" s="1">
        <f t="shared" si="0"/>
        <v>135</v>
      </c>
      <c r="E5" s="1">
        <f t="shared" si="0"/>
        <v>6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630</v>
      </c>
      <c r="C9" s="1">
        <v>18</v>
      </c>
      <c r="D9" s="1">
        <v>459</v>
      </c>
      <c r="E9" s="2">
        <v>11</v>
      </c>
      <c r="F9" s="1">
        <v>300</v>
      </c>
      <c r="G9" s="2">
        <v>0</v>
      </c>
      <c r="H9" s="1">
        <v>313</v>
      </c>
      <c r="I9" s="1">
        <v>7</v>
      </c>
      <c r="J9" s="1">
        <v>248</v>
      </c>
      <c r="K9" s="1">
        <v>21</v>
      </c>
    </row>
    <row r="10" spans="1:11">
      <c r="A10" s="1" t="s">
        <v>31</v>
      </c>
      <c r="B10" s="1">
        <v>38</v>
      </c>
      <c r="C10" s="1">
        <v>-1</v>
      </c>
      <c r="D10" s="72">
        <v>47</v>
      </c>
      <c r="E10" s="73">
        <v>-119</v>
      </c>
      <c r="F10" s="1">
        <v>9</v>
      </c>
      <c r="G10" s="2">
        <v>0</v>
      </c>
      <c r="H10" s="1">
        <v>4</v>
      </c>
      <c r="I10" s="1">
        <v>0</v>
      </c>
      <c r="J10" s="1">
        <v>14</v>
      </c>
      <c r="K10" s="1">
        <v>1</v>
      </c>
    </row>
    <row r="11" spans="1:11">
      <c r="A11" s="1" t="s">
        <v>8</v>
      </c>
      <c r="B11" s="1">
        <f t="shared" ref="B11:K11" si="1">B9+B10</f>
        <v>668</v>
      </c>
      <c r="C11" s="1">
        <f t="shared" si="1"/>
        <v>17</v>
      </c>
      <c r="D11" s="1">
        <f t="shared" si="1"/>
        <v>506</v>
      </c>
      <c r="E11" s="2">
        <f t="shared" si="1"/>
        <v>-108</v>
      </c>
      <c r="F11" s="1">
        <f t="shared" si="1"/>
        <v>309</v>
      </c>
      <c r="G11" s="2">
        <f t="shared" si="1"/>
        <v>0</v>
      </c>
      <c r="H11" s="1">
        <f t="shared" si="1"/>
        <v>317</v>
      </c>
      <c r="I11" s="1">
        <f t="shared" si="1"/>
        <v>7</v>
      </c>
      <c r="J11" s="1">
        <f t="shared" si="1"/>
        <v>262</v>
      </c>
      <c r="K11" s="1">
        <f t="shared" si="1"/>
        <v>22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287</v>
      </c>
      <c r="C15" s="5">
        <v>0</v>
      </c>
      <c r="D15" s="5">
        <v>92</v>
      </c>
      <c r="E15" s="3">
        <v>0</v>
      </c>
      <c r="F15" s="1">
        <v>184</v>
      </c>
      <c r="G15" s="2">
        <v>0</v>
      </c>
      <c r="H15" s="16" t="s">
        <v>86</v>
      </c>
      <c r="I15" s="16">
        <v>630</v>
      </c>
    </row>
    <row r="16" spans="1:11">
      <c r="A16" s="1" t="s">
        <v>89</v>
      </c>
      <c r="B16" s="1">
        <v>203</v>
      </c>
      <c r="C16" s="1">
        <v>0</v>
      </c>
      <c r="D16" s="1">
        <v>87</v>
      </c>
      <c r="E16" s="2">
        <v>0</v>
      </c>
      <c r="F16" s="1">
        <v>184</v>
      </c>
      <c r="G16" s="2">
        <v>0</v>
      </c>
      <c r="H16" s="25" t="s">
        <v>87</v>
      </c>
      <c r="I16" s="25">
        <v>459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248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379</v>
      </c>
    </row>
    <row r="20" spans="1:9" ht="66.75" customHeight="1">
      <c r="A20" s="1" t="s">
        <v>74</v>
      </c>
      <c r="B20" s="1">
        <v>16</v>
      </c>
      <c r="C20" s="1">
        <v>0</v>
      </c>
      <c r="D20" s="34" t="s">
        <v>241</v>
      </c>
      <c r="H20" s="16" t="s">
        <v>105</v>
      </c>
      <c r="I20" s="16">
        <v>183</v>
      </c>
    </row>
    <row r="21" spans="1:9" ht="72" customHeight="1">
      <c r="A21" s="1" t="s">
        <v>75</v>
      </c>
      <c r="B21" s="1">
        <v>7</v>
      </c>
      <c r="C21" s="1">
        <v>0</v>
      </c>
      <c r="D21" s="34" t="s">
        <v>242</v>
      </c>
      <c r="H21" s="25" t="s">
        <v>88</v>
      </c>
      <c r="I21" s="25">
        <v>335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290</v>
      </c>
    </row>
    <row r="24" spans="1:9">
      <c r="H24" s="16" t="s">
        <v>91</v>
      </c>
      <c r="I24" s="16">
        <v>191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66</v>
      </c>
      <c r="C29" s="1">
        <v>3</v>
      </c>
      <c r="D29" s="1">
        <v>55</v>
      </c>
      <c r="E29" s="1">
        <v>7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86</v>
      </c>
      <c r="C31" s="1">
        <v>3</v>
      </c>
      <c r="D31" s="1">
        <v>61</v>
      </c>
      <c r="E31" s="1">
        <v>7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140</v>
      </c>
      <c r="C35" s="1">
        <v>0</v>
      </c>
      <c r="D35" s="1">
        <v>91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1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191</v>
      </c>
      <c r="C37" s="1">
        <v>0</v>
      </c>
      <c r="D37" s="1">
        <v>107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210</v>
      </c>
      <c r="D42" s="1">
        <v>4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936</v>
      </c>
      <c r="D46" s="1">
        <v>2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1283</v>
      </c>
      <c r="D54" s="1">
        <f>D42+D43+D44+D45+D46+D47+D48+D49+D50+D51+D52+D53</f>
        <v>6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/>
    </row>
    <row r="181" spans="1:4">
      <c r="A181" s="13"/>
    </row>
    <row r="182" spans="1:4">
      <c r="A182" s="9" t="s">
        <v>70</v>
      </c>
      <c r="B182" s="9" t="s">
        <v>32</v>
      </c>
      <c r="C182" s="9" t="s">
        <v>33</v>
      </c>
    </row>
    <row r="183" spans="1:4">
      <c r="A183" s="13">
        <v>42737</v>
      </c>
      <c r="B183">
        <v>1</v>
      </c>
      <c r="C183">
        <v>1</v>
      </c>
    </row>
    <row r="184" spans="1:4">
      <c r="A184" s="13">
        <v>42744</v>
      </c>
      <c r="B184">
        <v>2</v>
      </c>
      <c r="C184">
        <v>10</v>
      </c>
    </row>
    <row r="185" spans="1:4">
      <c r="A185" s="13">
        <v>42751</v>
      </c>
      <c r="B185">
        <v>3</v>
      </c>
      <c r="C185">
        <v>20</v>
      </c>
    </row>
    <row r="186" spans="1:4">
      <c r="A186" s="13">
        <v>42758</v>
      </c>
      <c r="B186">
        <v>4</v>
      </c>
      <c r="C186">
        <v>31</v>
      </c>
    </row>
    <row r="187" spans="1:4">
      <c r="A187" s="13">
        <v>42765</v>
      </c>
      <c r="B187">
        <v>5</v>
      </c>
      <c r="C187">
        <v>43</v>
      </c>
    </row>
    <row r="188" spans="1:4">
      <c r="A188" s="13">
        <v>42772</v>
      </c>
      <c r="B188">
        <v>6</v>
      </c>
      <c r="C188">
        <v>56</v>
      </c>
    </row>
    <row r="189" spans="1:4">
      <c r="A189" s="13">
        <v>42779</v>
      </c>
      <c r="B189">
        <v>7</v>
      </c>
      <c r="C189">
        <v>63</v>
      </c>
    </row>
    <row r="190" spans="1:4">
      <c r="A190" s="13">
        <v>42786</v>
      </c>
      <c r="B190">
        <v>8</v>
      </c>
      <c r="C190">
        <v>70</v>
      </c>
    </row>
    <row r="191" spans="1:4">
      <c r="A191" s="13">
        <v>42793</v>
      </c>
      <c r="B191">
        <v>9</v>
      </c>
      <c r="C191">
        <v>84</v>
      </c>
    </row>
    <row r="192" spans="1:4">
      <c r="A192" s="13">
        <v>42800</v>
      </c>
      <c r="B192">
        <v>10</v>
      </c>
      <c r="C192">
        <v>100</v>
      </c>
    </row>
    <row r="193" spans="1:3">
      <c r="A193" s="13">
        <v>42807</v>
      </c>
      <c r="B193">
        <v>11</v>
      </c>
      <c r="C193">
        <v>114</v>
      </c>
    </row>
    <row r="194" spans="1:3">
      <c r="A194" s="13">
        <v>42814</v>
      </c>
      <c r="B194">
        <v>12</v>
      </c>
      <c r="C194">
        <v>131</v>
      </c>
    </row>
    <row r="195" spans="1:3">
      <c r="A195" s="13">
        <v>42821</v>
      </c>
      <c r="B195">
        <v>13</v>
      </c>
      <c r="C195">
        <v>145</v>
      </c>
    </row>
    <row r="196" spans="1:3">
      <c r="A196" s="13">
        <v>42828</v>
      </c>
      <c r="B196">
        <v>14</v>
      </c>
      <c r="C196">
        <v>154</v>
      </c>
    </row>
    <row r="197" spans="1:3">
      <c r="A197" s="13">
        <v>42835</v>
      </c>
      <c r="B197">
        <v>15</v>
      </c>
      <c r="C197">
        <v>166</v>
      </c>
    </row>
    <row r="198" spans="1:3">
      <c r="A198" s="13">
        <v>42842</v>
      </c>
      <c r="B198">
        <v>16</v>
      </c>
      <c r="C198">
        <v>185</v>
      </c>
    </row>
    <row r="199" spans="1:3">
      <c r="A199" s="13">
        <v>42849</v>
      </c>
      <c r="B199">
        <v>17</v>
      </c>
      <c r="C199">
        <v>189</v>
      </c>
    </row>
    <row r="200" spans="1:3">
      <c r="A200" s="13">
        <v>42856</v>
      </c>
      <c r="B200">
        <v>18</v>
      </c>
      <c r="C200">
        <v>199</v>
      </c>
    </row>
    <row r="201" spans="1:3">
      <c r="A201" s="13">
        <v>42863</v>
      </c>
      <c r="B201">
        <v>19</v>
      </c>
      <c r="C201">
        <v>217</v>
      </c>
    </row>
    <row r="202" spans="1:3">
      <c r="A202" s="13">
        <v>42870</v>
      </c>
      <c r="B202">
        <v>20</v>
      </c>
      <c r="C202">
        <v>233</v>
      </c>
    </row>
    <row r="203" spans="1:3">
      <c r="A203" s="13">
        <v>42877</v>
      </c>
      <c r="B203">
        <v>21</v>
      </c>
      <c r="C203">
        <v>239</v>
      </c>
    </row>
    <row r="204" spans="1:3">
      <c r="A204" s="13">
        <v>42884</v>
      </c>
      <c r="B204">
        <v>22</v>
      </c>
      <c r="C204">
        <v>244</v>
      </c>
    </row>
    <row r="205" spans="1:3">
      <c r="A205" s="13">
        <v>42891</v>
      </c>
      <c r="B205">
        <v>23</v>
      </c>
      <c r="C205">
        <v>260</v>
      </c>
    </row>
    <row r="206" spans="1:3">
      <c r="A206" s="13">
        <v>42898</v>
      </c>
      <c r="B206">
        <v>24</v>
      </c>
      <c r="C206">
        <v>276</v>
      </c>
    </row>
    <row r="207" spans="1:3">
      <c r="A207" s="13">
        <v>42905</v>
      </c>
      <c r="B207">
        <v>25</v>
      </c>
      <c r="C207">
        <v>286</v>
      </c>
    </row>
    <row r="208" spans="1:3">
      <c r="A208" s="13">
        <v>42912</v>
      </c>
      <c r="B208">
        <v>26</v>
      </c>
      <c r="C208">
        <v>299</v>
      </c>
    </row>
    <row r="209" spans="1:3">
      <c r="A209" s="13">
        <v>42919</v>
      </c>
      <c r="B209">
        <v>27</v>
      </c>
      <c r="C209">
        <v>303</v>
      </c>
    </row>
    <row r="210" spans="1:3">
      <c r="A210" s="13">
        <v>42926</v>
      </c>
      <c r="B210">
        <v>28</v>
      </c>
      <c r="C210">
        <v>316</v>
      </c>
    </row>
    <row r="211" spans="1:3">
      <c r="A211" s="13">
        <v>42933</v>
      </c>
      <c r="B211">
        <v>29</v>
      </c>
      <c r="C211">
        <v>322</v>
      </c>
    </row>
    <row r="212" spans="1:3">
      <c r="A212" s="13">
        <v>42940</v>
      </c>
      <c r="B212">
        <v>30</v>
      </c>
      <c r="C212">
        <v>330</v>
      </c>
    </row>
    <row r="213" spans="1:3">
      <c r="A213" s="13">
        <v>42947</v>
      </c>
      <c r="B213">
        <v>31</v>
      </c>
      <c r="C213">
        <v>335</v>
      </c>
    </row>
    <row r="214" spans="1:3">
      <c r="A214" s="13">
        <v>42954</v>
      </c>
      <c r="B214">
        <v>32</v>
      </c>
      <c r="C214">
        <v>348</v>
      </c>
    </row>
    <row r="215" spans="1:3">
      <c r="A215" s="13">
        <v>42961</v>
      </c>
      <c r="B215">
        <v>33</v>
      </c>
      <c r="C215">
        <v>367</v>
      </c>
    </row>
    <row r="216" spans="1:3">
      <c r="A216" s="13">
        <v>42968</v>
      </c>
      <c r="B216">
        <v>34</v>
      </c>
      <c r="C216">
        <v>392</v>
      </c>
    </row>
    <row r="217" spans="1:3">
      <c r="A217" s="13">
        <v>42975</v>
      </c>
      <c r="B217">
        <v>35</v>
      </c>
      <c r="C217">
        <v>402</v>
      </c>
    </row>
    <row r="218" spans="1:3">
      <c r="A218" s="13">
        <v>42982</v>
      </c>
      <c r="B218">
        <v>36</v>
      </c>
      <c r="C218">
        <v>410</v>
      </c>
    </row>
    <row r="219" spans="1:3">
      <c r="A219" s="13">
        <v>42989</v>
      </c>
      <c r="B219">
        <v>37</v>
      </c>
      <c r="C219">
        <v>415</v>
      </c>
    </row>
    <row r="220" spans="1:3">
      <c r="A220" s="13">
        <v>42996</v>
      </c>
      <c r="B220">
        <v>38</v>
      </c>
      <c r="C220">
        <v>438</v>
      </c>
    </row>
    <row r="221" spans="1:3">
      <c r="A221" s="13">
        <v>43003</v>
      </c>
      <c r="B221">
        <v>39</v>
      </c>
      <c r="C221">
        <v>460</v>
      </c>
    </row>
    <row r="222" spans="1:3">
      <c r="A222" s="13">
        <v>43010</v>
      </c>
      <c r="B222">
        <v>40</v>
      </c>
      <c r="C222">
        <v>478</v>
      </c>
    </row>
    <row r="223" spans="1:3">
      <c r="A223" s="13">
        <v>43017</v>
      </c>
      <c r="B223">
        <v>41</v>
      </c>
      <c r="C223">
        <v>486</v>
      </c>
    </row>
    <row r="224" spans="1:3">
      <c r="A224" s="13">
        <v>43024</v>
      </c>
      <c r="B224">
        <v>42</v>
      </c>
      <c r="C224">
        <v>497</v>
      </c>
    </row>
    <row r="225" spans="1:3">
      <c r="A225" s="13">
        <v>43031</v>
      </c>
      <c r="B225">
        <v>43</v>
      </c>
      <c r="C225">
        <v>501</v>
      </c>
    </row>
    <row r="226" spans="1:3">
      <c r="A226" s="13">
        <v>43038</v>
      </c>
      <c r="B226">
        <v>44</v>
      </c>
      <c r="C226">
        <v>506</v>
      </c>
    </row>
    <row r="227" spans="1:3">
      <c r="A227" s="13">
        <v>43045</v>
      </c>
      <c r="B227">
        <v>45</v>
      </c>
      <c r="C227">
        <v>514</v>
      </c>
    </row>
    <row r="228" spans="1:3">
      <c r="A228" s="13">
        <v>43052</v>
      </c>
      <c r="B228">
        <v>46</v>
      </c>
      <c r="C228">
        <v>521</v>
      </c>
    </row>
    <row r="229" spans="1:3">
      <c r="A229" s="13">
        <v>43059</v>
      </c>
      <c r="B229">
        <v>47</v>
      </c>
      <c r="C229">
        <v>531</v>
      </c>
    </row>
    <row r="230" spans="1:3">
      <c r="A230" s="13">
        <v>43066</v>
      </c>
      <c r="B230">
        <v>48</v>
      </c>
      <c r="C230">
        <v>534</v>
      </c>
    </row>
    <row r="231" spans="1:3">
      <c r="A231" s="13">
        <v>43073</v>
      </c>
      <c r="B231">
        <v>49</v>
      </c>
      <c r="C231">
        <v>541</v>
      </c>
    </row>
    <row r="232" spans="1:3">
      <c r="A232" s="13">
        <v>43080</v>
      </c>
      <c r="B232">
        <v>50</v>
      </c>
      <c r="C232">
        <v>546</v>
      </c>
    </row>
    <row r="233" spans="1:3">
      <c r="A233" s="13">
        <v>43087</v>
      </c>
      <c r="B233">
        <v>51</v>
      </c>
      <c r="C233">
        <v>549</v>
      </c>
    </row>
    <row r="234" spans="1:3">
      <c r="A234" s="13">
        <v>43101</v>
      </c>
      <c r="B234">
        <v>52</v>
      </c>
      <c r="C234">
        <v>553</v>
      </c>
    </row>
    <row r="235" spans="1:3">
      <c r="A235" s="13">
        <v>43108</v>
      </c>
      <c r="B235">
        <v>53</v>
      </c>
      <c r="C235">
        <v>566</v>
      </c>
    </row>
    <row r="236" spans="1:3">
      <c r="A236" s="13">
        <v>43115</v>
      </c>
      <c r="B236">
        <v>54</v>
      </c>
      <c r="C236">
        <v>568</v>
      </c>
    </row>
    <row r="237" spans="1:3">
      <c r="A237" s="13">
        <v>43122</v>
      </c>
      <c r="B237">
        <v>55</v>
      </c>
      <c r="C237">
        <v>575</v>
      </c>
    </row>
    <row r="238" spans="1:3">
      <c r="A238" s="13">
        <v>43129</v>
      </c>
      <c r="B238">
        <v>56</v>
      </c>
      <c r="C238">
        <v>574</v>
      </c>
    </row>
    <row r="239" spans="1:3">
      <c r="A239" s="13">
        <v>43136</v>
      </c>
      <c r="B239">
        <v>57</v>
      </c>
      <c r="C239">
        <v>578</v>
      </c>
    </row>
    <row r="240" spans="1:3">
      <c r="A240" s="13">
        <v>43143</v>
      </c>
      <c r="B240">
        <v>58</v>
      </c>
      <c r="C240">
        <v>584</v>
      </c>
    </row>
    <row r="241" spans="1:3">
      <c r="A241" s="13">
        <v>43150</v>
      </c>
      <c r="B241">
        <v>59</v>
      </c>
      <c r="C241">
        <v>587</v>
      </c>
    </row>
    <row r="242" spans="1:3">
      <c r="A242" s="13">
        <v>43157</v>
      </c>
      <c r="B242">
        <v>60</v>
      </c>
      <c r="C242">
        <v>592</v>
      </c>
    </row>
    <row r="243" spans="1:3">
      <c r="A243" s="13">
        <v>43164</v>
      </c>
      <c r="B243">
        <v>61</v>
      </c>
      <c r="C243">
        <v>595</v>
      </c>
    </row>
    <row r="244" spans="1:3">
      <c r="A244" s="13">
        <v>43171</v>
      </c>
      <c r="B244">
        <v>62</v>
      </c>
      <c r="C244">
        <v>601</v>
      </c>
    </row>
    <row r="245" spans="1:3">
      <c r="A245" s="13">
        <v>43178</v>
      </c>
      <c r="B245">
        <v>63</v>
      </c>
      <c r="C245">
        <v>610</v>
      </c>
    </row>
    <row r="246" spans="1:3">
      <c r="A246" s="13">
        <v>43185</v>
      </c>
      <c r="B246">
        <v>64</v>
      </c>
      <c r="C246">
        <v>612</v>
      </c>
    </row>
    <row r="247" spans="1:3">
      <c r="A247" s="13">
        <v>43192</v>
      </c>
      <c r="B247">
        <v>65</v>
      </c>
      <c r="C247">
        <v>620</v>
      </c>
    </row>
    <row r="248" spans="1:3">
      <c r="A248" s="13">
        <v>43199</v>
      </c>
      <c r="B248">
        <v>66</v>
      </c>
      <c r="C248">
        <v>625</v>
      </c>
    </row>
    <row r="249" spans="1:3">
      <c r="A249" s="13">
        <v>43206</v>
      </c>
      <c r="B249">
        <v>67</v>
      </c>
      <c r="C249">
        <v>627</v>
      </c>
    </row>
    <row r="250" spans="1:3">
      <c r="A250" s="13">
        <v>43213</v>
      </c>
      <c r="B250">
        <v>68</v>
      </c>
      <c r="C250">
        <v>632</v>
      </c>
    </row>
    <row r="251" spans="1:3">
      <c r="A251" s="13">
        <v>43220</v>
      </c>
      <c r="B251">
        <v>69</v>
      </c>
      <c r="C251">
        <v>634</v>
      </c>
    </row>
    <row r="252" spans="1:3">
      <c r="A252" s="13">
        <v>43227</v>
      </c>
      <c r="B252">
        <v>70</v>
      </c>
      <c r="C252">
        <v>638</v>
      </c>
    </row>
    <row r="253" spans="1:3">
      <c r="A253" s="13">
        <v>43234</v>
      </c>
      <c r="B253">
        <v>71</v>
      </c>
      <c r="C253">
        <v>644</v>
      </c>
    </row>
    <row r="254" spans="1:3">
      <c r="A254" s="13">
        <v>43241</v>
      </c>
      <c r="B254">
        <v>72</v>
      </c>
      <c r="C254">
        <v>652</v>
      </c>
    </row>
    <row r="255" spans="1:3">
      <c r="A255" s="13">
        <v>43248</v>
      </c>
      <c r="B255">
        <v>73</v>
      </c>
      <c r="C255">
        <v>655</v>
      </c>
    </row>
    <row r="256" spans="1:3">
      <c r="A256" s="13">
        <v>43255</v>
      </c>
      <c r="B256">
        <v>74</v>
      </c>
      <c r="C256">
        <v>660</v>
      </c>
    </row>
    <row r="257" spans="1:3">
      <c r="A257" s="13">
        <v>43262</v>
      </c>
      <c r="B257">
        <v>75</v>
      </c>
      <c r="C257">
        <v>663</v>
      </c>
    </row>
    <row r="258" spans="1:3">
      <c r="A258" s="13">
        <v>43269</v>
      </c>
      <c r="B258">
        <v>76</v>
      </c>
      <c r="C258">
        <v>674</v>
      </c>
    </row>
    <row r="259" spans="1:3">
      <c r="A259" s="13">
        <v>43276</v>
      </c>
      <c r="B259">
        <v>77</v>
      </c>
      <c r="C259">
        <v>677</v>
      </c>
    </row>
    <row r="260" spans="1:3">
      <c r="A260" s="13">
        <v>43283</v>
      </c>
      <c r="B260">
        <v>78</v>
      </c>
      <c r="C260">
        <v>679</v>
      </c>
    </row>
    <row r="261" spans="1:3">
      <c r="A261" s="13">
        <v>43290</v>
      </c>
      <c r="B261">
        <v>79</v>
      </c>
      <c r="C261">
        <v>683</v>
      </c>
    </row>
    <row r="262" spans="1:3">
      <c r="A262" s="13">
        <v>43297</v>
      </c>
      <c r="B262">
        <v>80</v>
      </c>
      <c r="C262">
        <v>689</v>
      </c>
    </row>
    <row r="263" spans="1:3">
      <c r="A263" s="13">
        <v>43304</v>
      </c>
      <c r="B263">
        <v>81</v>
      </c>
      <c r="C263">
        <v>696</v>
      </c>
    </row>
    <row r="264" spans="1:3">
      <c r="A264" s="13">
        <v>43311</v>
      </c>
      <c r="B264">
        <v>82</v>
      </c>
      <c r="C264">
        <v>697</v>
      </c>
    </row>
    <row r="265" spans="1:3">
      <c r="A265" s="13">
        <v>43318</v>
      </c>
      <c r="B265">
        <v>83</v>
      </c>
      <c r="C265">
        <v>700</v>
      </c>
    </row>
    <row r="266" spans="1:3">
      <c r="A266" s="13">
        <v>43325</v>
      </c>
      <c r="B266">
        <v>84</v>
      </c>
      <c r="C266">
        <v>702</v>
      </c>
    </row>
    <row r="267" spans="1:3">
      <c r="A267" s="13">
        <v>43332</v>
      </c>
      <c r="B267">
        <v>85</v>
      </c>
      <c r="C267">
        <v>709</v>
      </c>
    </row>
    <row r="268" spans="1:3">
      <c r="A268" s="13">
        <v>43339</v>
      </c>
      <c r="B268">
        <v>86</v>
      </c>
      <c r="C268">
        <v>712</v>
      </c>
    </row>
    <row r="269" spans="1:3">
      <c r="A269" s="13">
        <v>43346</v>
      </c>
      <c r="B269">
        <v>87</v>
      </c>
      <c r="C269">
        <v>718</v>
      </c>
    </row>
    <row r="270" spans="1:3">
      <c r="A270" s="13">
        <v>43353</v>
      </c>
      <c r="B270">
        <v>88</v>
      </c>
      <c r="C270">
        <v>726</v>
      </c>
    </row>
    <row r="271" spans="1:3">
      <c r="A271" s="13">
        <v>43360</v>
      </c>
      <c r="B271">
        <v>89</v>
      </c>
      <c r="C271">
        <v>734</v>
      </c>
    </row>
    <row r="272" spans="1:3">
      <c r="A272" s="13">
        <v>43367</v>
      </c>
      <c r="B272">
        <v>90</v>
      </c>
      <c r="C272">
        <v>741</v>
      </c>
    </row>
    <row r="273" spans="1:3">
      <c r="A273" s="13">
        <v>43374</v>
      </c>
      <c r="B273">
        <v>91</v>
      </c>
      <c r="C273">
        <v>754</v>
      </c>
    </row>
    <row r="274" spans="1:3">
      <c r="A274" s="13">
        <v>43381</v>
      </c>
      <c r="B274">
        <v>92</v>
      </c>
      <c r="C274">
        <v>755</v>
      </c>
    </row>
    <row r="275" spans="1:3">
      <c r="A275" s="13">
        <v>43388</v>
      </c>
      <c r="B275">
        <v>93</v>
      </c>
      <c r="C275">
        <v>758</v>
      </c>
    </row>
    <row r="276" spans="1:3">
      <c r="A276" s="13">
        <v>43395</v>
      </c>
      <c r="B276">
        <v>94</v>
      </c>
      <c r="C276">
        <v>764</v>
      </c>
    </row>
    <row r="277" spans="1:3">
      <c r="A277" s="13">
        <v>43402</v>
      </c>
      <c r="B277">
        <v>95</v>
      </c>
      <c r="C277">
        <v>771</v>
      </c>
    </row>
    <row r="278" spans="1:3">
      <c r="A278" s="13">
        <v>43409</v>
      </c>
      <c r="B278">
        <v>96</v>
      </c>
      <c r="C278">
        <v>775</v>
      </c>
    </row>
    <row r="279" spans="1:3">
      <c r="A279" s="13">
        <v>43416</v>
      </c>
      <c r="B279">
        <v>97</v>
      </c>
      <c r="C279">
        <v>786</v>
      </c>
    </row>
    <row r="280" spans="1:3">
      <c r="A280" s="13">
        <v>43430</v>
      </c>
      <c r="B280">
        <v>98</v>
      </c>
      <c r="C280">
        <v>791</v>
      </c>
    </row>
    <row r="281" spans="1:3">
      <c r="A281" s="13">
        <v>43437</v>
      </c>
      <c r="B281">
        <v>99</v>
      </c>
      <c r="C281">
        <v>805</v>
      </c>
    </row>
    <row r="282" spans="1:3">
      <c r="A282" s="13">
        <v>43444</v>
      </c>
      <c r="B282">
        <v>100</v>
      </c>
      <c r="C282">
        <v>819</v>
      </c>
    </row>
    <row r="283" spans="1:3">
      <c r="A283" s="13">
        <v>43451</v>
      </c>
      <c r="B283">
        <v>101</v>
      </c>
      <c r="C283">
        <v>830</v>
      </c>
    </row>
    <row r="284" spans="1:3">
      <c r="A284" s="13">
        <v>43472</v>
      </c>
      <c r="B284">
        <v>102</v>
      </c>
      <c r="C284">
        <v>838</v>
      </c>
    </row>
    <row r="285" spans="1:3">
      <c r="A285" s="13">
        <v>43479</v>
      </c>
      <c r="B285">
        <v>103</v>
      </c>
      <c r="C285">
        <v>847</v>
      </c>
    </row>
    <row r="286" spans="1:3">
      <c r="A286" s="13">
        <v>43486</v>
      </c>
      <c r="B286">
        <v>104</v>
      </c>
      <c r="C286">
        <v>849</v>
      </c>
    </row>
    <row r="287" spans="1:3">
      <c r="A287" s="13">
        <v>43493</v>
      </c>
      <c r="B287">
        <v>105</v>
      </c>
      <c r="C287">
        <v>851</v>
      </c>
    </row>
    <row r="288" spans="1:3">
      <c r="A288" s="13">
        <v>43500</v>
      </c>
      <c r="B288">
        <v>106</v>
      </c>
      <c r="C288">
        <v>858</v>
      </c>
    </row>
    <row r="289" spans="1:3">
      <c r="A289" s="13">
        <v>43507</v>
      </c>
      <c r="B289">
        <v>107</v>
      </c>
      <c r="C289">
        <v>863</v>
      </c>
    </row>
    <row r="290" spans="1:3">
      <c r="A290" s="13">
        <v>43514</v>
      </c>
      <c r="B290">
        <v>108</v>
      </c>
      <c r="C290">
        <v>870</v>
      </c>
    </row>
    <row r="291" spans="1:3">
      <c r="A291" s="13">
        <v>43521</v>
      </c>
      <c r="B291">
        <v>109</v>
      </c>
      <c r="C291">
        <v>872</v>
      </c>
    </row>
    <row r="292" spans="1:3">
      <c r="A292" s="13">
        <v>43528</v>
      </c>
      <c r="B292">
        <v>110</v>
      </c>
      <c r="C292">
        <v>881</v>
      </c>
    </row>
    <row r="293" spans="1:3">
      <c r="A293" s="13">
        <v>43542</v>
      </c>
      <c r="B293">
        <v>111</v>
      </c>
      <c r="C293">
        <v>888</v>
      </c>
    </row>
    <row r="294" spans="1:3">
      <c r="A294" s="13">
        <v>43549</v>
      </c>
      <c r="B294">
        <v>112</v>
      </c>
      <c r="C294">
        <v>893</v>
      </c>
    </row>
    <row r="295" spans="1:3">
      <c r="A295" s="13">
        <v>43556</v>
      </c>
      <c r="B295">
        <v>113</v>
      </c>
      <c r="C295">
        <v>930</v>
      </c>
    </row>
    <row r="296" spans="1:3">
      <c r="A296" s="13">
        <v>43563</v>
      </c>
      <c r="B296">
        <v>114</v>
      </c>
      <c r="C296">
        <v>938</v>
      </c>
    </row>
    <row r="297" spans="1:3">
      <c r="A297" s="13">
        <v>43570</v>
      </c>
      <c r="B297">
        <v>115</v>
      </c>
      <c r="C297">
        <v>948</v>
      </c>
    </row>
    <row r="298" spans="1:3">
      <c r="A298" s="13">
        <v>43577</v>
      </c>
      <c r="B298">
        <v>116</v>
      </c>
      <c r="C298">
        <v>956</v>
      </c>
    </row>
    <row r="299" spans="1:3">
      <c r="A299" s="13">
        <v>43584</v>
      </c>
      <c r="B299">
        <v>117</v>
      </c>
      <c r="C299">
        <v>968</v>
      </c>
    </row>
    <row r="300" spans="1:3">
      <c r="A300" s="13">
        <v>43591</v>
      </c>
      <c r="B300">
        <v>118</v>
      </c>
      <c r="C300">
        <v>976</v>
      </c>
    </row>
    <row r="301" spans="1:3">
      <c r="A301" s="13">
        <v>43598</v>
      </c>
      <c r="B301">
        <v>119</v>
      </c>
      <c r="C301">
        <v>985</v>
      </c>
    </row>
    <row r="302" spans="1:3">
      <c r="A302" s="13">
        <v>43605</v>
      </c>
      <c r="B302">
        <v>120</v>
      </c>
      <c r="C302">
        <v>1000</v>
      </c>
    </row>
    <row r="303" spans="1:3">
      <c r="A303" s="13">
        <v>43612</v>
      </c>
      <c r="B303">
        <v>121</v>
      </c>
      <c r="C303">
        <v>1001</v>
      </c>
    </row>
    <row r="304" spans="1:3">
      <c r="A304" s="13">
        <v>43619</v>
      </c>
      <c r="B304">
        <v>122</v>
      </c>
      <c r="C304">
        <v>1007</v>
      </c>
    </row>
    <row r="305" spans="1:7">
      <c r="A305" s="13"/>
    </row>
    <row r="306" spans="1:7">
      <c r="A306" s="13"/>
    </row>
    <row r="307" spans="1:7">
      <c r="A307" s="13"/>
    </row>
    <row r="308" spans="1:7">
      <c r="B308" s="10" t="s">
        <v>60</v>
      </c>
      <c r="C308" s="10"/>
      <c r="D308" s="10"/>
      <c r="E308" s="10"/>
      <c r="F308" s="10"/>
      <c r="G308" s="10" t="s">
        <v>264</v>
      </c>
    </row>
    <row r="309" spans="1:7">
      <c r="B309" s="49">
        <v>0</v>
      </c>
      <c r="C309" t="s">
        <v>52</v>
      </c>
    </row>
    <row r="310" spans="1:7">
      <c r="B310" s="46">
        <f>2/34</f>
        <v>5.8823529411764705E-2</v>
      </c>
      <c r="C310" t="s">
        <v>53</v>
      </c>
    </row>
    <row r="311" spans="1:7">
      <c r="B311" s="47">
        <v>0</v>
      </c>
      <c r="C311" t="s">
        <v>54</v>
      </c>
    </row>
    <row r="312" spans="1:7">
      <c r="B312" s="46">
        <v>0</v>
      </c>
      <c r="C312" t="s">
        <v>56</v>
      </c>
    </row>
    <row r="313" spans="1:7">
      <c r="B313" s="46">
        <v>0</v>
      </c>
      <c r="C313" t="s">
        <v>184</v>
      </c>
    </row>
    <row r="314" spans="1:7">
      <c r="B314" s="46">
        <v>0</v>
      </c>
      <c r="C314" t="s">
        <v>214</v>
      </c>
    </row>
    <row r="315" spans="1:7">
      <c r="B315" s="47"/>
      <c r="C315" t="s">
        <v>223</v>
      </c>
    </row>
    <row r="317" spans="1:7">
      <c r="B317" s="10" t="s">
        <v>102</v>
      </c>
    </row>
    <row r="318" spans="1:7">
      <c r="B318" s="47">
        <v>0</v>
      </c>
      <c r="C318" t="s">
        <v>52</v>
      </c>
    </row>
    <row r="319" spans="1:7">
      <c r="B319" s="47">
        <f>15/22</f>
        <v>0.68181818181818177</v>
      </c>
      <c r="C319" t="s">
        <v>53</v>
      </c>
    </row>
    <row r="320" spans="1:7">
      <c r="B320" s="47">
        <v>0</v>
      </c>
      <c r="C320" t="s">
        <v>54</v>
      </c>
    </row>
    <row r="321" spans="2:3">
      <c r="B321" s="47">
        <v>0</v>
      </c>
      <c r="C321" t="s">
        <v>56</v>
      </c>
    </row>
    <row r="322" spans="2:3">
      <c r="B322" s="46">
        <v>0</v>
      </c>
      <c r="C322" t="s">
        <v>184</v>
      </c>
    </row>
    <row r="323" spans="2:3">
      <c r="B323" s="47">
        <v>0</v>
      </c>
      <c r="C323" t="s">
        <v>214</v>
      </c>
    </row>
    <row r="324" spans="2:3">
      <c r="B324" s="47">
        <f>1/22</f>
        <v>4.5454545454545456E-2</v>
      </c>
      <c r="C324" t="s">
        <v>223</v>
      </c>
    </row>
    <row r="325" spans="2:3">
      <c r="B325" s="47">
        <f>6/22</f>
        <v>0.27272727272727271</v>
      </c>
      <c r="C325" t="s">
        <v>67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77AE1-463C-42AB-9172-B96D79283643}">
  <dimension ref="A1:K327"/>
  <sheetViews>
    <sheetView topLeftCell="A16" workbookViewId="0">
      <selection activeCell="J26" sqref="J26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890</v>
      </c>
      <c r="C2" s="1">
        <v>2</v>
      </c>
      <c r="D2" s="1">
        <v>138</v>
      </c>
      <c r="E2" s="1">
        <v>1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874</v>
      </c>
      <c r="C5" s="1">
        <f t="shared" si="0"/>
        <v>2</v>
      </c>
      <c r="D5" s="1">
        <f t="shared" si="0"/>
        <v>136</v>
      </c>
      <c r="E5" s="1">
        <f t="shared" si="0"/>
        <v>1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632</v>
      </c>
      <c r="C9" s="1">
        <v>2</v>
      </c>
      <c r="D9" s="1">
        <v>463</v>
      </c>
      <c r="E9" s="2">
        <v>4</v>
      </c>
      <c r="F9" s="1">
        <v>300</v>
      </c>
      <c r="G9" s="2">
        <v>0</v>
      </c>
      <c r="H9" s="1">
        <v>335</v>
      </c>
      <c r="I9" s="1">
        <v>22</v>
      </c>
      <c r="J9" s="1">
        <v>254</v>
      </c>
      <c r="K9" s="1">
        <v>6</v>
      </c>
    </row>
    <row r="10" spans="1:11">
      <c r="A10" s="1" t="s">
        <v>31</v>
      </c>
      <c r="B10" s="1">
        <v>38</v>
      </c>
      <c r="C10" s="1">
        <v>0</v>
      </c>
      <c r="D10" s="74">
        <v>5</v>
      </c>
      <c r="E10" s="75">
        <v>1</v>
      </c>
      <c r="F10" s="1">
        <v>9</v>
      </c>
      <c r="G10" s="2">
        <v>0</v>
      </c>
      <c r="H10" s="1">
        <v>5</v>
      </c>
      <c r="I10" s="1">
        <v>1</v>
      </c>
      <c r="J10" s="1">
        <v>15</v>
      </c>
      <c r="K10" s="1">
        <v>1</v>
      </c>
    </row>
    <row r="11" spans="1:11">
      <c r="A11" s="1" t="s">
        <v>8</v>
      </c>
      <c r="B11" s="1">
        <f t="shared" ref="B11:K11" si="1">B9+B10</f>
        <v>670</v>
      </c>
      <c r="C11" s="1">
        <v>2</v>
      </c>
      <c r="D11" s="1">
        <f t="shared" si="1"/>
        <v>468</v>
      </c>
      <c r="E11" s="2">
        <v>5</v>
      </c>
      <c r="F11" s="1">
        <f t="shared" si="1"/>
        <v>309</v>
      </c>
      <c r="G11" s="2">
        <f t="shared" si="1"/>
        <v>0</v>
      </c>
      <c r="H11" s="1">
        <f t="shared" si="1"/>
        <v>340</v>
      </c>
      <c r="I11" s="1">
        <v>23</v>
      </c>
      <c r="J11" s="1">
        <f t="shared" si="1"/>
        <v>269</v>
      </c>
      <c r="K11" s="1">
        <f t="shared" si="1"/>
        <v>7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290</v>
      </c>
      <c r="C15" s="5">
        <v>7</v>
      </c>
      <c r="D15" s="5">
        <v>95</v>
      </c>
      <c r="E15" s="3">
        <v>3</v>
      </c>
      <c r="F15" s="1">
        <v>186</v>
      </c>
      <c r="G15" s="2">
        <v>2</v>
      </c>
      <c r="H15" s="16" t="s">
        <v>86</v>
      </c>
      <c r="I15" s="16">
        <v>632</v>
      </c>
    </row>
    <row r="16" spans="1:11">
      <c r="A16" s="1" t="s">
        <v>89</v>
      </c>
      <c r="B16" s="1">
        <v>209</v>
      </c>
      <c r="C16" s="1">
        <v>7</v>
      </c>
      <c r="D16" s="1">
        <v>90</v>
      </c>
      <c r="E16" s="2">
        <v>3</v>
      </c>
      <c r="F16" s="1">
        <v>186</v>
      </c>
      <c r="G16" s="2">
        <v>2</v>
      </c>
      <c r="H16" s="25" t="s">
        <v>87</v>
      </c>
      <c r="I16" s="25">
        <v>463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254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385</v>
      </c>
    </row>
    <row r="20" spans="1:9" ht="66.75" customHeight="1">
      <c r="A20" s="1" t="s">
        <v>74</v>
      </c>
      <c r="B20" s="1">
        <v>16</v>
      </c>
      <c r="C20" s="1">
        <v>0</v>
      </c>
      <c r="D20" s="34" t="s">
        <v>241</v>
      </c>
      <c r="H20" s="16" t="s">
        <v>105</v>
      </c>
      <c r="I20" s="16">
        <v>183</v>
      </c>
    </row>
    <row r="21" spans="1:9" ht="72" customHeight="1">
      <c r="A21" s="1" t="s">
        <v>75</v>
      </c>
      <c r="B21" s="1">
        <v>7</v>
      </c>
      <c r="C21" s="1">
        <v>0</v>
      </c>
      <c r="D21" s="34" t="s">
        <v>242</v>
      </c>
      <c r="H21" s="25" t="s">
        <v>88</v>
      </c>
      <c r="I21" s="25">
        <v>335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299</v>
      </c>
    </row>
    <row r="24" spans="1:9">
      <c r="H24" s="16" t="s">
        <v>91</v>
      </c>
      <c r="I24" s="16">
        <v>191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66</v>
      </c>
      <c r="C29" s="1">
        <v>0</v>
      </c>
      <c r="D29" s="1">
        <v>55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86</v>
      </c>
      <c r="C31" s="1">
        <v>0</v>
      </c>
      <c r="D31" s="1">
        <v>61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140</v>
      </c>
      <c r="C35" s="1">
        <v>0</v>
      </c>
      <c r="D35" s="1">
        <v>91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191</v>
      </c>
      <c r="C37" s="1">
        <v>0</v>
      </c>
      <c r="D37" s="1">
        <v>107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210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939</v>
      </c>
      <c r="D46" s="1">
        <v>3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1286</v>
      </c>
      <c r="D54" s="1">
        <f>D42+D43+D44+D45+D46+D47+D48+D49+D50+D51+D52+D53</f>
        <v>3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/>
    </row>
    <row r="182" spans="1:4">
      <c r="A182" s="13"/>
    </row>
    <row r="183" spans="1:4">
      <c r="A183" s="13"/>
    </row>
    <row r="184" spans="1:4">
      <c r="A184" s="9" t="s">
        <v>70</v>
      </c>
      <c r="B184" s="9" t="s">
        <v>32</v>
      </c>
      <c r="C184" s="9" t="s">
        <v>33</v>
      </c>
    </row>
    <row r="185" spans="1:4">
      <c r="A185" s="13">
        <v>42737</v>
      </c>
      <c r="B185">
        <v>1</v>
      </c>
      <c r="C185">
        <v>1</v>
      </c>
    </row>
    <row r="186" spans="1:4">
      <c r="A186" s="13">
        <v>42744</v>
      </c>
      <c r="B186">
        <v>2</v>
      </c>
      <c r="C186">
        <v>10</v>
      </c>
    </row>
    <row r="187" spans="1:4">
      <c r="A187" s="13">
        <v>42751</v>
      </c>
      <c r="B187">
        <v>3</v>
      </c>
      <c r="C187">
        <v>20</v>
      </c>
    </row>
    <row r="188" spans="1:4">
      <c r="A188" s="13">
        <v>42758</v>
      </c>
      <c r="B188">
        <v>4</v>
      </c>
      <c r="C188">
        <v>31</v>
      </c>
    </row>
    <row r="189" spans="1:4">
      <c r="A189" s="13">
        <v>42765</v>
      </c>
      <c r="B189">
        <v>5</v>
      </c>
      <c r="C189">
        <v>43</v>
      </c>
    </row>
    <row r="190" spans="1:4">
      <c r="A190" s="13">
        <v>42772</v>
      </c>
      <c r="B190">
        <v>6</v>
      </c>
      <c r="C190">
        <v>56</v>
      </c>
    </row>
    <row r="191" spans="1:4">
      <c r="A191" s="13">
        <v>42779</v>
      </c>
      <c r="B191">
        <v>7</v>
      </c>
      <c r="C191">
        <v>63</v>
      </c>
    </row>
    <row r="192" spans="1:4">
      <c r="A192" s="13">
        <v>42786</v>
      </c>
      <c r="B192">
        <v>8</v>
      </c>
      <c r="C192">
        <v>70</v>
      </c>
    </row>
    <row r="193" spans="1:3">
      <c r="A193" s="13">
        <v>42793</v>
      </c>
      <c r="B193">
        <v>9</v>
      </c>
      <c r="C193">
        <v>84</v>
      </c>
    </row>
    <row r="194" spans="1:3">
      <c r="A194" s="13">
        <v>42800</v>
      </c>
      <c r="B194">
        <v>10</v>
      </c>
      <c r="C194">
        <v>100</v>
      </c>
    </row>
    <row r="195" spans="1:3">
      <c r="A195" s="13">
        <v>42807</v>
      </c>
      <c r="B195">
        <v>11</v>
      </c>
      <c r="C195">
        <v>114</v>
      </c>
    </row>
    <row r="196" spans="1:3">
      <c r="A196" s="13">
        <v>42814</v>
      </c>
      <c r="B196">
        <v>12</v>
      </c>
      <c r="C196">
        <v>131</v>
      </c>
    </row>
    <row r="197" spans="1:3">
      <c r="A197" s="13">
        <v>42821</v>
      </c>
      <c r="B197">
        <v>13</v>
      </c>
      <c r="C197">
        <v>145</v>
      </c>
    </row>
    <row r="198" spans="1:3">
      <c r="A198" s="13">
        <v>42828</v>
      </c>
      <c r="B198">
        <v>14</v>
      </c>
      <c r="C198">
        <v>154</v>
      </c>
    </row>
    <row r="199" spans="1:3">
      <c r="A199" s="13">
        <v>42835</v>
      </c>
      <c r="B199">
        <v>15</v>
      </c>
      <c r="C199">
        <v>166</v>
      </c>
    </row>
    <row r="200" spans="1:3">
      <c r="A200" s="13">
        <v>42842</v>
      </c>
      <c r="B200">
        <v>16</v>
      </c>
      <c r="C200">
        <v>185</v>
      </c>
    </row>
    <row r="201" spans="1:3">
      <c r="A201" s="13">
        <v>42849</v>
      </c>
      <c r="B201">
        <v>17</v>
      </c>
      <c r="C201">
        <v>189</v>
      </c>
    </row>
    <row r="202" spans="1:3">
      <c r="A202" s="13">
        <v>42856</v>
      </c>
      <c r="B202">
        <v>18</v>
      </c>
      <c r="C202">
        <v>199</v>
      </c>
    </row>
    <row r="203" spans="1:3">
      <c r="A203" s="13">
        <v>42863</v>
      </c>
      <c r="B203">
        <v>19</v>
      </c>
      <c r="C203">
        <v>217</v>
      </c>
    </row>
    <row r="204" spans="1:3">
      <c r="A204" s="13">
        <v>42870</v>
      </c>
      <c r="B204">
        <v>20</v>
      </c>
      <c r="C204">
        <v>233</v>
      </c>
    </row>
    <row r="205" spans="1:3">
      <c r="A205" s="13">
        <v>42877</v>
      </c>
      <c r="B205">
        <v>21</v>
      </c>
      <c r="C205">
        <v>239</v>
      </c>
    </row>
    <row r="206" spans="1:3">
      <c r="A206" s="13">
        <v>42884</v>
      </c>
      <c r="B206">
        <v>22</v>
      </c>
      <c r="C206">
        <v>244</v>
      </c>
    </row>
    <row r="207" spans="1:3">
      <c r="A207" s="13">
        <v>42891</v>
      </c>
      <c r="B207">
        <v>23</v>
      </c>
      <c r="C207">
        <v>260</v>
      </c>
    </row>
    <row r="208" spans="1:3">
      <c r="A208" s="13">
        <v>42898</v>
      </c>
      <c r="B208">
        <v>24</v>
      </c>
      <c r="C208">
        <v>276</v>
      </c>
    </row>
    <row r="209" spans="1:3">
      <c r="A209" s="13">
        <v>42905</v>
      </c>
      <c r="B209">
        <v>25</v>
      </c>
      <c r="C209">
        <v>286</v>
      </c>
    </row>
    <row r="210" spans="1:3">
      <c r="A210" s="13">
        <v>42912</v>
      </c>
      <c r="B210">
        <v>26</v>
      </c>
      <c r="C210">
        <v>299</v>
      </c>
    </row>
    <row r="211" spans="1:3">
      <c r="A211" s="13">
        <v>42919</v>
      </c>
      <c r="B211">
        <v>27</v>
      </c>
      <c r="C211">
        <v>303</v>
      </c>
    </row>
    <row r="212" spans="1:3">
      <c r="A212" s="13">
        <v>42926</v>
      </c>
      <c r="B212">
        <v>28</v>
      </c>
      <c r="C212">
        <v>316</v>
      </c>
    </row>
    <row r="213" spans="1:3">
      <c r="A213" s="13">
        <v>42933</v>
      </c>
      <c r="B213">
        <v>29</v>
      </c>
      <c r="C213">
        <v>322</v>
      </c>
    </row>
    <row r="214" spans="1:3">
      <c r="A214" s="13">
        <v>42940</v>
      </c>
      <c r="B214">
        <v>30</v>
      </c>
      <c r="C214">
        <v>330</v>
      </c>
    </row>
    <row r="215" spans="1:3">
      <c r="A215" s="13">
        <v>42947</v>
      </c>
      <c r="B215">
        <v>31</v>
      </c>
      <c r="C215">
        <v>335</v>
      </c>
    </row>
    <row r="216" spans="1:3">
      <c r="A216" s="13">
        <v>42954</v>
      </c>
      <c r="B216">
        <v>32</v>
      </c>
      <c r="C216">
        <v>348</v>
      </c>
    </row>
    <row r="217" spans="1:3">
      <c r="A217" s="13">
        <v>42961</v>
      </c>
      <c r="B217">
        <v>33</v>
      </c>
      <c r="C217">
        <v>367</v>
      </c>
    </row>
    <row r="218" spans="1:3">
      <c r="A218" s="13">
        <v>42968</v>
      </c>
      <c r="B218">
        <v>34</v>
      </c>
      <c r="C218">
        <v>392</v>
      </c>
    </row>
    <row r="219" spans="1:3">
      <c r="A219" s="13">
        <v>42975</v>
      </c>
      <c r="B219">
        <v>35</v>
      </c>
      <c r="C219">
        <v>402</v>
      </c>
    </row>
    <row r="220" spans="1:3">
      <c r="A220" s="13">
        <v>42982</v>
      </c>
      <c r="B220">
        <v>36</v>
      </c>
      <c r="C220">
        <v>410</v>
      </c>
    </row>
    <row r="221" spans="1:3">
      <c r="A221" s="13">
        <v>42989</v>
      </c>
      <c r="B221">
        <v>37</v>
      </c>
      <c r="C221">
        <v>415</v>
      </c>
    </row>
    <row r="222" spans="1:3">
      <c r="A222" s="13">
        <v>42996</v>
      </c>
      <c r="B222">
        <v>38</v>
      </c>
      <c r="C222">
        <v>438</v>
      </c>
    </row>
    <row r="223" spans="1:3">
      <c r="A223" s="13">
        <v>43003</v>
      </c>
      <c r="B223">
        <v>39</v>
      </c>
      <c r="C223">
        <v>460</v>
      </c>
    </row>
    <row r="224" spans="1:3">
      <c r="A224" s="13">
        <v>43010</v>
      </c>
      <c r="B224">
        <v>40</v>
      </c>
      <c r="C224">
        <v>478</v>
      </c>
    </row>
    <row r="225" spans="1:3">
      <c r="A225" s="13">
        <v>43017</v>
      </c>
      <c r="B225">
        <v>41</v>
      </c>
      <c r="C225">
        <v>486</v>
      </c>
    </row>
    <row r="226" spans="1:3">
      <c r="A226" s="13">
        <v>43024</v>
      </c>
      <c r="B226">
        <v>42</v>
      </c>
      <c r="C226">
        <v>497</v>
      </c>
    </row>
    <row r="227" spans="1:3">
      <c r="A227" s="13">
        <v>43031</v>
      </c>
      <c r="B227">
        <v>43</v>
      </c>
      <c r="C227">
        <v>501</v>
      </c>
    </row>
    <row r="228" spans="1:3">
      <c r="A228" s="13">
        <v>43038</v>
      </c>
      <c r="B228">
        <v>44</v>
      </c>
      <c r="C228">
        <v>506</v>
      </c>
    </row>
    <row r="229" spans="1:3">
      <c r="A229" s="13">
        <v>43045</v>
      </c>
      <c r="B229">
        <v>45</v>
      </c>
      <c r="C229">
        <v>514</v>
      </c>
    </row>
    <row r="230" spans="1:3">
      <c r="A230" s="13">
        <v>43052</v>
      </c>
      <c r="B230">
        <v>46</v>
      </c>
      <c r="C230">
        <v>521</v>
      </c>
    </row>
    <row r="231" spans="1:3">
      <c r="A231" s="13">
        <v>43059</v>
      </c>
      <c r="B231">
        <v>47</v>
      </c>
      <c r="C231">
        <v>531</v>
      </c>
    </row>
    <row r="232" spans="1:3">
      <c r="A232" s="13">
        <v>43066</v>
      </c>
      <c r="B232">
        <v>48</v>
      </c>
      <c r="C232">
        <v>534</v>
      </c>
    </row>
    <row r="233" spans="1:3">
      <c r="A233" s="13">
        <v>43073</v>
      </c>
      <c r="B233">
        <v>49</v>
      </c>
      <c r="C233">
        <v>541</v>
      </c>
    </row>
    <row r="234" spans="1:3">
      <c r="A234" s="13">
        <v>43080</v>
      </c>
      <c r="B234">
        <v>50</v>
      </c>
      <c r="C234">
        <v>546</v>
      </c>
    </row>
    <row r="235" spans="1:3">
      <c r="A235" s="13">
        <v>43087</v>
      </c>
      <c r="B235">
        <v>51</v>
      </c>
      <c r="C235">
        <v>549</v>
      </c>
    </row>
    <row r="236" spans="1:3">
      <c r="A236" s="13">
        <v>43101</v>
      </c>
      <c r="B236">
        <v>52</v>
      </c>
      <c r="C236">
        <v>553</v>
      </c>
    </row>
    <row r="237" spans="1:3">
      <c r="A237" s="13">
        <v>43108</v>
      </c>
      <c r="B237">
        <v>53</v>
      </c>
      <c r="C237">
        <v>566</v>
      </c>
    </row>
    <row r="238" spans="1:3">
      <c r="A238" s="13">
        <v>43115</v>
      </c>
      <c r="B238">
        <v>54</v>
      </c>
      <c r="C238">
        <v>568</v>
      </c>
    </row>
    <row r="239" spans="1:3">
      <c r="A239" s="13">
        <v>43122</v>
      </c>
      <c r="B239">
        <v>55</v>
      </c>
      <c r="C239">
        <v>575</v>
      </c>
    </row>
    <row r="240" spans="1:3">
      <c r="A240" s="13">
        <v>43129</v>
      </c>
      <c r="B240">
        <v>56</v>
      </c>
      <c r="C240">
        <v>574</v>
      </c>
    </row>
    <row r="241" spans="1:3">
      <c r="A241" s="13">
        <v>43136</v>
      </c>
      <c r="B241">
        <v>57</v>
      </c>
      <c r="C241">
        <v>578</v>
      </c>
    </row>
    <row r="242" spans="1:3">
      <c r="A242" s="13">
        <v>43143</v>
      </c>
      <c r="B242">
        <v>58</v>
      </c>
      <c r="C242">
        <v>584</v>
      </c>
    </row>
    <row r="243" spans="1:3">
      <c r="A243" s="13">
        <v>43150</v>
      </c>
      <c r="B243">
        <v>59</v>
      </c>
      <c r="C243">
        <v>587</v>
      </c>
    </row>
    <row r="244" spans="1:3">
      <c r="A244" s="13">
        <v>43157</v>
      </c>
      <c r="B244">
        <v>60</v>
      </c>
      <c r="C244">
        <v>592</v>
      </c>
    </row>
    <row r="245" spans="1:3">
      <c r="A245" s="13">
        <v>43164</v>
      </c>
      <c r="B245">
        <v>61</v>
      </c>
      <c r="C245">
        <v>595</v>
      </c>
    </row>
    <row r="246" spans="1:3">
      <c r="A246" s="13">
        <v>43171</v>
      </c>
      <c r="B246">
        <v>62</v>
      </c>
      <c r="C246">
        <v>601</v>
      </c>
    </row>
    <row r="247" spans="1:3">
      <c r="A247" s="13">
        <v>43178</v>
      </c>
      <c r="B247">
        <v>63</v>
      </c>
      <c r="C247">
        <v>610</v>
      </c>
    </row>
    <row r="248" spans="1:3">
      <c r="A248" s="13">
        <v>43185</v>
      </c>
      <c r="B248">
        <v>64</v>
      </c>
      <c r="C248">
        <v>612</v>
      </c>
    </row>
    <row r="249" spans="1:3">
      <c r="A249" s="13">
        <v>43192</v>
      </c>
      <c r="B249">
        <v>65</v>
      </c>
      <c r="C249">
        <v>620</v>
      </c>
    </row>
    <row r="250" spans="1:3">
      <c r="A250" s="13">
        <v>43199</v>
      </c>
      <c r="B250">
        <v>66</v>
      </c>
      <c r="C250">
        <v>625</v>
      </c>
    </row>
    <row r="251" spans="1:3">
      <c r="A251" s="13">
        <v>43206</v>
      </c>
      <c r="B251">
        <v>67</v>
      </c>
      <c r="C251">
        <v>627</v>
      </c>
    </row>
    <row r="252" spans="1:3">
      <c r="A252" s="13">
        <v>43213</v>
      </c>
      <c r="B252">
        <v>68</v>
      </c>
      <c r="C252">
        <v>632</v>
      </c>
    </row>
    <row r="253" spans="1:3">
      <c r="A253" s="13">
        <v>43220</v>
      </c>
      <c r="B253">
        <v>69</v>
      </c>
      <c r="C253">
        <v>634</v>
      </c>
    </row>
    <row r="254" spans="1:3">
      <c r="A254" s="13">
        <v>43227</v>
      </c>
      <c r="B254">
        <v>70</v>
      </c>
      <c r="C254">
        <v>638</v>
      </c>
    </row>
    <row r="255" spans="1:3">
      <c r="A255" s="13">
        <v>43234</v>
      </c>
      <c r="B255">
        <v>71</v>
      </c>
      <c r="C255">
        <v>644</v>
      </c>
    </row>
    <row r="256" spans="1:3">
      <c r="A256" s="13">
        <v>43241</v>
      </c>
      <c r="B256">
        <v>72</v>
      </c>
      <c r="C256">
        <v>652</v>
      </c>
    </row>
    <row r="257" spans="1:3">
      <c r="A257" s="13">
        <v>43248</v>
      </c>
      <c r="B257">
        <v>73</v>
      </c>
      <c r="C257">
        <v>655</v>
      </c>
    </row>
    <row r="258" spans="1:3">
      <c r="A258" s="13">
        <v>43255</v>
      </c>
      <c r="B258">
        <v>74</v>
      </c>
      <c r="C258">
        <v>660</v>
      </c>
    </row>
    <row r="259" spans="1:3">
      <c r="A259" s="13">
        <v>43262</v>
      </c>
      <c r="B259">
        <v>75</v>
      </c>
      <c r="C259">
        <v>663</v>
      </c>
    </row>
    <row r="260" spans="1:3">
      <c r="A260" s="13">
        <v>43269</v>
      </c>
      <c r="B260">
        <v>76</v>
      </c>
      <c r="C260">
        <v>674</v>
      </c>
    </row>
    <row r="261" spans="1:3">
      <c r="A261" s="13">
        <v>43276</v>
      </c>
      <c r="B261">
        <v>77</v>
      </c>
      <c r="C261">
        <v>677</v>
      </c>
    </row>
    <row r="262" spans="1:3">
      <c r="A262" s="13">
        <v>43283</v>
      </c>
      <c r="B262">
        <v>78</v>
      </c>
      <c r="C262">
        <v>679</v>
      </c>
    </row>
    <row r="263" spans="1:3">
      <c r="A263" s="13">
        <v>43290</v>
      </c>
      <c r="B263">
        <v>79</v>
      </c>
      <c r="C263">
        <v>683</v>
      </c>
    </row>
    <row r="264" spans="1:3">
      <c r="A264" s="13">
        <v>43297</v>
      </c>
      <c r="B264">
        <v>80</v>
      </c>
      <c r="C264">
        <v>689</v>
      </c>
    </row>
    <row r="265" spans="1:3">
      <c r="A265" s="13">
        <v>43304</v>
      </c>
      <c r="B265">
        <v>81</v>
      </c>
      <c r="C265">
        <v>696</v>
      </c>
    </row>
    <row r="266" spans="1:3">
      <c r="A266" s="13">
        <v>43311</v>
      </c>
      <c r="B266">
        <v>82</v>
      </c>
      <c r="C266">
        <v>697</v>
      </c>
    </row>
    <row r="267" spans="1:3">
      <c r="A267" s="13">
        <v>43318</v>
      </c>
      <c r="B267">
        <v>83</v>
      </c>
      <c r="C267">
        <v>700</v>
      </c>
    </row>
    <row r="268" spans="1:3">
      <c r="A268" s="13">
        <v>43325</v>
      </c>
      <c r="B268">
        <v>84</v>
      </c>
      <c r="C268">
        <v>702</v>
      </c>
    </row>
    <row r="269" spans="1:3">
      <c r="A269" s="13">
        <v>43332</v>
      </c>
      <c r="B269">
        <v>85</v>
      </c>
      <c r="C269">
        <v>709</v>
      </c>
    </row>
    <row r="270" spans="1:3">
      <c r="A270" s="13">
        <v>43339</v>
      </c>
      <c r="B270">
        <v>86</v>
      </c>
      <c r="C270">
        <v>712</v>
      </c>
    </row>
    <row r="271" spans="1:3">
      <c r="A271" s="13">
        <v>43346</v>
      </c>
      <c r="B271">
        <v>87</v>
      </c>
      <c r="C271">
        <v>718</v>
      </c>
    </row>
    <row r="272" spans="1:3">
      <c r="A272" s="13">
        <v>43353</v>
      </c>
      <c r="B272">
        <v>88</v>
      </c>
      <c r="C272">
        <v>726</v>
      </c>
    </row>
    <row r="273" spans="1:3">
      <c r="A273" s="13">
        <v>43360</v>
      </c>
      <c r="B273">
        <v>89</v>
      </c>
      <c r="C273">
        <v>734</v>
      </c>
    </row>
    <row r="274" spans="1:3">
      <c r="A274" s="13">
        <v>43367</v>
      </c>
      <c r="B274">
        <v>90</v>
      </c>
      <c r="C274">
        <v>741</v>
      </c>
    </row>
    <row r="275" spans="1:3">
      <c r="A275" s="13">
        <v>43374</v>
      </c>
      <c r="B275">
        <v>91</v>
      </c>
      <c r="C275">
        <v>754</v>
      </c>
    </row>
    <row r="276" spans="1:3">
      <c r="A276" s="13">
        <v>43381</v>
      </c>
      <c r="B276">
        <v>92</v>
      </c>
      <c r="C276">
        <v>755</v>
      </c>
    </row>
    <row r="277" spans="1:3">
      <c r="A277" s="13">
        <v>43388</v>
      </c>
      <c r="B277">
        <v>93</v>
      </c>
      <c r="C277">
        <v>758</v>
      </c>
    </row>
    <row r="278" spans="1:3">
      <c r="A278" s="13">
        <v>43395</v>
      </c>
      <c r="B278">
        <v>94</v>
      </c>
      <c r="C278">
        <v>764</v>
      </c>
    </row>
    <row r="279" spans="1:3">
      <c r="A279" s="13">
        <v>43402</v>
      </c>
      <c r="B279">
        <v>95</v>
      </c>
      <c r="C279">
        <v>771</v>
      </c>
    </row>
    <row r="280" spans="1:3">
      <c r="A280" s="13">
        <v>43409</v>
      </c>
      <c r="B280">
        <v>96</v>
      </c>
      <c r="C280">
        <v>775</v>
      </c>
    </row>
    <row r="281" spans="1:3">
      <c r="A281" s="13">
        <v>43416</v>
      </c>
      <c r="B281">
        <v>97</v>
      </c>
      <c r="C281">
        <v>786</v>
      </c>
    </row>
    <row r="282" spans="1:3">
      <c r="A282" s="13">
        <v>43430</v>
      </c>
      <c r="B282">
        <v>98</v>
      </c>
      <c r="C282">
        <v>791</v>
      </c>
    </row>
    <row r="283" spans="1:3">
      <c r="A283" s="13">
        <v>43437</v>
      </c>
      <c r="B283">
        <v>99</v>
      </c>
      <c r="C283">
        <v>805</v>
      </c>
    </row>
    <row r="284" spans="1:3">
      <c r="A284" s="13">
        <v>43444</v>
      </c>
      <c r="B284">
        <v>100</v>
      </c>
      <c r="C284">
        <v>819</v>
      </c>
    </row>
    <row r="285" spans="1:3">
      <c r="A285" s="13">
        <v>43451</v>
      </c>
      <c r="B285">
        <v>101</v>
      </c>
      <c r="C285">
        <v>830</v>
      </c>
    </row>
    <row r="286" spans="1:3">
      <c r="A286" s="13">
        <v>43472</v>
      </c>
      <c r="B286">
        <v>102</v>
      </c>
      <c r="C286">
        <v>838</v>
      </c>
    </row>
    <row r="287" spans="1:3">
      <c r="A287" s="13">
        <v>43479</v>
      </c>
      <c r="B287">
        <v>103</v>
      </c>
      <c r="C287">
        <v>847</v>
      </c>
    </row>
    <row r="288" spans="1:3">
      <c r="A288" s="13">
        <v>43486</v>
      </c>
      <c r="B288">
        <v>104</v>
      </c>
      <c r="C288">
        <v>849</v>
      </c>
    </row>
    <row r="289" spans="1:3">
      <c r="A289" s="13">
        <v>43493</v>
      </c>
      <c r="B289">
        <v>105</v>
      </c>
      <c r="C289">
        <v>851</v>
      </c>
    </row>
    <row r="290" spans="1:3">
      <c r="A290" s="13">
        <v>43500</v>
      </c>
      <c r="B290">
        <v>106</v>
      </c>
      <c r="C290">
        <v>858</v>
      </c>
    </row>
    <row r="291" spans="1:3">
      <c r="A291" s="13">
        <v>43507</v>
      </c>
      <c r="B291">
        <v>107</v>
      </c>
      <c r="C291">
        <v>863</v>
      </c>
    </row>
    <row r="292" spans="1:3">
      <c r="A292" s="13">
        <v>43514</v>
      </c>
      <c r="B292">
        <v>108</v>
      </c>
      <c r="C292">
        <v>870</v>
      </c>
    </row>
    <row r="293" spans="1:3">
      <c r="A293" s="13">
        <v>43521</v>
      </c>
      <c r="B293">
        <v>109</v>
      </c>
      <c r="C293">
        <v>872</v>
      </c>
    </row>
    <row r="294" spans="1:3">
      <c r="A294" s="13">
        <v>43528</v>
      </c>
      <c r="B294">
        <v>110</v>
      </c>
      <c r="C294">
        <v>881</v>
      </c>
    </row>
    <row r="295" spans="1:3">
      <c r="A295" s="13">
        <v>43542</v>
      </c>
      <c r="B295">
        <v>111</v>
      </c>
      <c r="C295">
        <v>888</v>
      </c>
    </row>
    <row r="296" spans="1:3">
      <c r="A296" s="13">
        <v>43549</v>
      </c>
      <c r="B296">
        <v>112</v>
      </c>
      <c r="C296">
        <v>893</v>
      </c>
    </row>
    <row r="297" spans="1:3">
      <c r="A297" s="13">
        <v>43556</v>
      </c>
      <c r="B297">
        <v>113</v>
      </c>
      <c r="C297">
        <v>930</v>
      </c>
    </row>
    <row r="298" spans="1:3">
      <c r="A298" s="13">
        <v>43563</v>
      </c>
      <c r="B298">
        <v>114</v>
      </c>
      <c r="C298">
        <v>938</v>
      </c>
    </row>
    <row r="299" spans="1:3">
      <c r="A299" s="13">
        <v>43570</v>
      </c>
      <c r="B299">
        <v>115</v>
      </c>
      <c r="C299">
        <v>948</v>
      </c>
    </row>
    <row r="300" spans="1:3">
      <c r="A300" s="13">
        <v>43577</v>
      </c>
      <c r="B300">
        <v>116</v>
      </c>
      <c r="C300">
        <v>956</v>
      </c>
    </row>
    <row r="301" spans="1:3">
      <c r="A301" s="13">
        <v>43584</v>
      </c>
      <c r="B301">
        <v>117</v>
      </c>
      <c r="C301">
        <v>968</v>
      </c>
    </row>
    <row r="302" spans="1:3">
      <c r="A302" s="13">
        <v>43591</v>
      </c>
      <c r="B302">
        <v>118</v>
      </c>
      <c r="C302">
        <v>976</v>
      </c>
    </row>
    <row r="303" spans="1:3">
      <c r="A303" s="13">
        <v>43598</v>
      </c>
      <c r="B303">
        <v>119</v>
      </c>
      <c r="C303">
        <v>985</v>
      </c>
    </row>
    <row r="304" spans="1:3">
      <c r="A304" s="13">
        <v>43605</v>
      </c>
      <c r="B304">
        <v>120</v>
      </c>
      <c r="C304">
        <v>1000</v>
      </c>
    </row>
    <row r="305" spans="1:7">
      <c r="A305" s="13">
        <v>43612</v>
      </c>
      <c r="B305">
        <v>121</v>
      </c>
      <c r="C305">
        <v>1001</v>
      </c>
    </row>
    <row r="306" spans="1:7">
      <c r="A306" s="13">
        <v>43619</v>
      </c>
      <c r="B306">
        <v>122</v>
      </c>
      <c r="C306">
        <v>1007</v>
      </c>
    </row>
    <row r="307" spans="1:7">
      <c r="A307" s="13">
        <v>43626</v>
      </c>
      <c r="B307">
        <v>123</v>
      </c>
      <c r="C307">
        <v>1010</v>
      </c>
    </row>
    <row r="308" spans="1:7">
      <c r="A308" s="13"/>
    </row>
    <row r="309" spans="1:7">
      <c r="A309" s="13"/>
    </row>
    <row r="310" spans="1:7">
      <c r="B310" s="10" t="s">
        <v>60</v>
      </c>
      <c r="C310" s="10"/>
      <c r="D310" s="10"/>
      <c r="E310" s="10"/>
      <c r="F310" s="10"/>
      <c r="G310" s="10"/>
    </row>
    <row r="311" spans="1:7">
      <c r="B311" s="49">
        <f>3/9</f>
        <v>0.33333333333333331</v>
      </c>
      <c r="C311" t="s">
        <v>52</v>
      </c>
    </row>
    <row r="312" spans="1:7">
      <c r="B312" s="46">
        <v>0</v>
      </c>
      <c r="C312" t="s">
        <v>53</v>
      </c>
    </row>
    <row r="313" spans="1:7">
      <c r="B313" s="47">
        <v>0</v>
      </c>
      <c r="C313" t="s">
        <v>54</v>
      </c>
    </row>
    <row r="314" spans="1:7">
      <c r="B314" s="46">
        <v>0</v>
      </c>
      <c r="C314" t="s">
        <v>56</v>
      </c>
    </row>
    <row r="315" spans="1:7">
      <c r="B315" s="46">
        <v>0</v>
      </c>
      <c r="C315" t="s">
        <v>184</v>
      </c>
    </row>
    <row r="316" spans="1:7">
      <c r="B316" s="46">
        <v>0</v>
      </c>
      <c r="C316" t="s">
        <v>214</v>
      </c>
    </row>
    <row r="317" spans="1:7">
      <c r="B317" s="47"/>
      <c r="C317" t="s">
        <v>223</v>
      </c>
    </row>
    <row r="319" spans="1:7">
      <c r="B319" s="10" t="s">
        <v>102</v>
      </c>
    </row>
    <row r="320" spans="1:7">
      <c r="B320" s="47">
        <f>3/3</f>
        <v>1</v>
      </c>
      <c r="C320" t="s">
        <v>52</v>
      </c>
    </row>
    <row r="321" spans="2:3">
      <c r="B321" s="47">
        <v>0</v>
      </c>
      <c r="C321" t="s">
        <v>53</v>
      </c>
    </row>
    <row r="322" spans="2:3">
      <c r="B322" s="47">
        <v>0</v>
      </c>
      <c r="C322" t="s">
        <v>54</v>
      </c>
    </row>
    <row r="323" spans="2:3">
      <c r="B323" s="47">
        <v>0</v>
      </c>
      <c r="C323" t="s">
        <v>56</v>
      </c>
    </row>
    <row r="324" spans="2:3">
      <c r="B324" s="46">
        <v>0</v>
      </c>
      <c r="C324" t="s">
        <v>184</v>
      </c>
    </row>
    <row r="325" spans="2:3">
      <c r="B325" s="47">
        <v>0</v>
      </c>
      <c r="C325" t="s">
        <v>214</v>
      </c>
    </row>
    <row r="326" spans="2:3">
      <c r="B326" s="47">
        <v>0</v>
      </c>
      <c r="C326" t="s">
        <v>223</v>
      </c>
    </row>
    <row r="327" spans="2:3">
      <c r="B327" s="47">
        <v>0</v>
      </c>
      <c r="C327" t="s">
        <v>67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13B9-3AA8-4CDE-8079-5CE487D8DD41}">
  <dimension ref="A1:K327"/>
  <sheetViews>
    <sheetView topLeftCell="A22" workbookViewId="0">
      <selection activeCell="I23" sqref="I23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902</v>
      </c>
      <c r="C2" s="1">
        <v>12</v>
      </c>
      <c r="D2" s="1">
        <v>141</v>
      </c>
      <c r="E2" s="1">
        <v>3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886</v>
      </c>
      <c r="C5" s="1">
        <f t="shared" si="0"/>
        <v>12</v>
      </c>
      <c r="D5" s="1">
        <f t="shared" si="0"/>
        <v>139</v>
      </c>
      <c r="E5" s="1">
        <f t="shared" si="0"/>
        <v>3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636</v>
      </c>
      <c r="C9" s="1">
        <v>4</v>
      </c>
      <c r="D9" s="1">
        <v>465</v>
      </c>
      <c r="E9" s="2">
        <v>2</v>
      </c>
      <c r="F9" s="1">
        <v>300</v>
      </c>
      <c r="G9" s="2">
        <v>0</v>
      </c>
      <c r="H9" s="1">
        <v>340</v>
      </c>
      <c r="I9" s="1">
        <v>5</v>
      </c>
      <c r="J9" s="1">
        <v>259</v>
      </c>
      <c r="K9" s="1">
        <v>4</v>
      </c>
    </row>
    <row r="10" spans="1:11">
      <c r="A10" s="1" t="s">
        <v>31</v>
      </c>
      <c r="B10" s="1">
        <v>38</v>
      </c>
      <c r="C10" s="1">
        <v>0</v>
      </c>
      <c r="D10" s="74">
        <v>51</v>
      </c>
      <c r="E10" s="75">
        <v>46</v>
      </c>
      <c r="F10" s="1">
        <v>9</v>
      </c>
      <c r="G10" s="2">
        <v>0</v>
      </c>
      <c r="H10" s="1">
        <v>5</v>
      </c>
      <c r="I10" s="1">
        <v>0</v>
      </c>
      <c r="J10" s="1">
        <v>19</v>
      </c>
      <c r="K10" s="1">
        <v>4</v>
      </c>
    </row>
    <row r="11" spans="1:11">
      <c r="A11" s="1" t="s">
        <v>8</v>
      </c>
      <c r="B11" s="1">
        <f t="shared" ref="B11:J11" si="1">B9+B10</f>
        <v>674</v>
      </c>
      <c r="C11" s="1">
        <v>0</v>
      </c>
      <c r="D11" s="1">
        <f t="shared" si="1"/>
        <v>516</v>
      </c>
      <c r="E11" s="2">
        <v>48</v>
      </c>
      <c r="F11" s="1">
        <f t="shared" si="1"/>
        <v>309</v>
      </c>
      <c r="G11" s="2">
        <f t="shared" si="1"/>
        <v>0</v>
      </c>
      <c r="H11" s="1">
        <f t="shared" si="1"/>
        <v>345</v>
      </c>
      <c r="I11" s="1">
        <v>0</v>
      </c>
      <c r="J11" s="1">
        <f t="shared" si="1"/>
        <v>278</v>
      </c>
      <c r="K11" s="1">
        <v>8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290</v>
      </c>
      <c r="C15" s="5">
        <v>0</v>
      </c>
      <c r="D15" s="5">
        <v>95</v>
      </c>
      <c r="E15" s="3">
        <v>0</v>
      </c>
      <c r="F15" s="1">
        <v>186</v>
      </c>
      <c r="G15" s="2">
        <v>0</v>
      </c>
      <c r="H15" s="16" t="s">
        <v>86</v>
      </c>
      <c r="I15" s="16">
        <v>636</v>
      </c>
    </row>
    <row r="16" spans="1:11">
      <c r="A16" s="1" t="s">
        <v>89</v>
      </c>
      <c r="B16" s="1">
        <v>209</v>
      </c>
      <c r="C16" s="1">
        <v>0</v>
      </c>
      <c r="D16" s="1">
        <v>90</v>
      </c>
      <c r="E16" s="2">
        <v>0</v>
      </c>
      <c r="F16" s="1">
        <v>186</v>
      </c>
      <c r="G16" s="2">
        <v>0</v>
      </c>
      <c r="H16" s="25" t="s">
        <v>87</v>
      </c>
      <c r="I16" s="25">
        <v>465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259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385</v>
      </c>
    </row>
    <row r="20" spans="1:9" ht="66.75" customHeight="1">
      <c r="A20" s="1" t="s">
        <v>74</v>
      </c>
      <c r="B20" s="1">
        <v>16</v>
      </c>
      <c r="C20" s="1">
        <v>0</v>
      </c>
      <c r="D20" s="34" t="s">
        <v>241</v>
      </c>
      <c r="H20" s="16" t="s">
        <v>105</v>
      </c>
      <c r="I20" s="16">
        <v>183</v>
      </c>
    </row>
    <row r="21" spans="1:9" ht="72" customHeight="1">
      <c r="A21" s="1" t="s">
        <v>75</v>
      </c>
      <c r="B21" s="1">
        <v>7</v>
      </c>
      <c r="C21" s="1">
        <v>0</v>
      </c>
      <c r="D21" s="34" t="s">
        <v>242</v>
      </c>
      <c r="H21" s="25" t="s">
        <v>88</v>
      </c>
      <c r="I21" s="25">
        <v>339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300</v>
      </c>
    </row>
    <row r="24" spans="1:9">
      <c r="H24" s="16" t="s">
        <v>91</v>
      </c>
      <c r="I24" s="16">
        <v>194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66</v>
      </c>
      <c r="C29" s="1">
        <v>0</v>
      </c>
      <c r="D29" s="1">
        <v>55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86</v>
      </c>
      <c r="C31" s="1">
        <v>0</v>
      </c>
      <c r="D31" s="1">
        <v>61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143</v>
      </c>
      <c r="C35" s="1">
        <v>3</v>
      </c>
      <c r="D35" s="1">
        <v>92</v>
      </c>
      <c r="E35" s="1">
        <v>1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194</v>
      </c>
      <c r="C37" s="1">
        <v>3</v>
      </c>
      <c r="D37" s="1">
        <v>108</v>
      </c>
      <c r="E37" s="1">
        <v>1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210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954</v>
      </c>
      <c r="D46" s="1">
        <v>15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1301</v>
      </c>
      <c r="D54" s="1">
        <f>D42+D43+D44+D45+D46+D47+D48+D49+D50+D51+D52+D53</f>
        <v>15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/>
    </row>
    <row r="183" spans="1:4">
      <c r="A183" s="13"/>
    </row>
    <row r="184" spans="1:4">
      <c r="A184" s="9" t="s">
        <v>70</v>
      </c>
      <c r="B184" s="9" t="s">
        <v>32</v>
      </c>
      <c r="C184" s="9" t="s">
        <v>33</v>
      </c>
    </row>
    <row r="185" spans="1:4">
      <c r="A185" s="13">
        <v>42737</v>
      </c>
      <c r="B185">
        <v>1</v>
      </c>
      <c r="C185">
        <v>1</v>
      </c>
    </row>
    <row r="186" spans="1:4">
      <c r="A186" s="13">
        <v>42744</v>
      </c>
      <c r="B186">
        <v>2</v>
      </c>
      <c r="C186">
        <v>10</v>
      </c>
    </row>
    <row r="187" spans="1:4">
      <c r="A187" s="13">
        <v>42751</v>
      </c>
      <c r="B187">
        <v>3</v>
      </c>
      <c r="C187">
        <v>20</v>
      </c>
    </row>
    <row r="188" spans="1:4">
      <c r="A188" s="13">
        <v>42758</v>
      </c>
      <c r="B188">
        <v>4</v>
      </c>
      <c r="C188">
        <v>31</v>
      </c>
    </row>
    <row r="189" spans="1:4">
      <c r="A189" s="13">
        <v>42765</v>
      </c>
      <c r="B189">
        <v>5</v>
      </c>
      <c r="C189">
        <v>43</v>
      </c>
    </row>
    <row r="190" spans="1:4">
      <c r="A190" s="13">
        <v>42772</v>
      </c>
      <c r="B190">
        <v>6</v>
      </c>
      <c r="C190">
        <v>56</v>
      </c>
    </row>
    <row r="191" spans="1:4">
      <c r="A191" s="13">
        <v>42779</v>
      </c>
      <c r="B191">
        <v>7</v>
      </c>
      <c r="C191">
        <v>63</v>
      </c>
    </row>
    <row r="192" spans="1:4">
      <c r="A192" s="13">
        <v>42786</v>
      </c>
      <c r="B192">
        <v>8</v>
      </c>
      <c r="C192">
        <v>70</v>
      </c>
    </row>
    <row r="193" spans="1:3">
      <c r="A193" s="13">
        <v>42793</v>
      </c>
      <c r="B193">
        <v>9</v>
      </c>
      <c r="C193">
        <v>84</v>
      </c>
    </row>
    <row r="194" spans="1:3">
      <c r="A194" s="13">
        <v>42800</v>
      </c>
      <c r="B194">
        <v>10</v>
      </c>
      <c r="C194">
        <v>100</v>
      </c>
    </row>
    <row r="195" spans="1:3">
      <c r="A195" s="13">
        <v>42807</v>
      </c>
      <c r="B195">
        <v>11</v>
      </c>
      <c r="C195">
        <v>114</v>
      </c>
    </row>
    <row r="196" spans="1:3">
      <c r="A196" s="13">
        <v>42814</v>
      </c>
      <c r="B196">
        <v>12</v>
      </c>
      <c r="C196">
        <v>131</v>
      </c>
    </row>
    <row r="197" spans="1:3">
      <c r="A197" s="13">
        <v>42821</v>
      </c>
      <c r="B197">
        <v>13</v>
      </c>
      <c r="C197">
        <v>145</v>
      </c>
    </row>
    <row r="198" spans="1:3">
      <c r="A198" s="13">
        <v>42828</v>
      </c>
      <c r="B198">
        <v>14</v>
      </c>
      <c r="C198">
        <v>154</v>
      </c>
    </row>
    <row r="199" spans="1:3">
      <c r="A199" s="13">
        <v>42835</v>
      </c>
      <c r="B199">
        <v>15</v>
      </c>
      <c r="C199">
        <v>166</v>
      </c>
    </row>
    <row r="200" spans="1:3">
      <c r="A200" s="13">
        <v>42842</v>
      </c>
      <c r="B200">
        <v>16</v>
      </c>
      <c r="C200">
        <v>185</v>
      </c>
    </row>
    <row r="201" spans="1:3">
      <c r="A201" s="13">
        <v>42849</v>
      </c>
      <c r="B201">
        <v>17</v>
      </c>
      <c r="C201">
        <v>189</v>
      </c>
    </row>
    <row r="202" spans="1:3">
      <c r="A202" s="13">
        <v>42856</v>
      </c>
      <c r="B202">
        <v>18</v>
      </c>
      <c r="C202">
        <v>199</v>
      </c>
    </row>
    <row r="203" spans="1:3">
      <c r="A203" s="13">
        <v>42863</v>
      </c>
      <c r="B203">
        <v>19</v>
      </c>
      <c r="C203">
        <v>217</v>
      </c>
    </row>
    <row r="204" spans="1:3">
      <c r="A204" s="13">
        <v>42870</v>
      </c>
      <c r="B204">
        <v>20</v>
      </c>
      <c r="C204">
        <v>233</v>
      </c>
    </row>
    <row r="205" spans="1:3">
      <c r="A205" s="13">
        <v>42877</v>
      </c>
      <c r="B205">
        <v>21</v>
      </c>
      <c r="C205">
        <v>239</v>
      </c>
    </row>
    <row r="206" spans="1:3">
      <c r="A206" s="13">
        <v>42884</v>
      </c>
      <c r="B206">
        <v>22</v>
      </c>
      <c r="C206">
        <v>244</v>
      </c>
    </row>
    <row r="207" spans="1:3">
      <c r="A207" s="13">
        <v>42891</v>
      </c>
      <c r="B207">
        <v>23</v>
      </c>
      <c r="C207">
        <v>260</v>
      </c>
    </row>
    <row r="208" spans="1:3">
      <c r="A208" s="13">
        <v>42898</v>
      </c>
      <c r="B208">
        <v>24</v>
      </c>
      <c r="C208">
        <v>276</v>
      </c>
    </row>
    <row r="209" spans="1:3">
      <c r="A209" s="13">
        <v>42905</v>
      </c>
      <c r="B209">
        <v>25</v>
      </c>
      <c r="C209">
        <v>286</v>
      </c>
    </row>
    <row r="210" spans="1:3">
      <c r="A210" s="13">
        <v>42912</v>
      </c>
      <c r="B210">
        <v>26</v>
      </c>
      <c r="C210">
        <v>299</v>
      </c>
    </row>
    <row r="211" spans="1:3">
      <c r="A211" s="13">
        <v>42919</v>
      </c>
      <c r="B211">
        <v>27</v>
      </c>
      <c r="C211">
        <v>303</v>
      </c>
    </row>
    <row r="212" spans="1:3">
      <c r="A212" s="13">
        <v>42926</v>
      </c>
      <c r="B212">
        <v>28</v>
      </c>
      <c r="C212">
        <v>316</v>
      </c>
    </row>
    <row r="213" spans="1:3">
      <c r="A213" s="13">
        <v>42933</v>
      </c>
      <c r="B213">
        <v>29</v>
      </c>
      <c r="C213">
        <v>322</v>
      </c>
    </row>
    <row r="214" spans="1:3">
      <c r="A214" s="13">
        <v>42940</v>
      </c>
      <c r="B214">
        <v>30</v>
      </c>
      <c r="C214">
        <v>330</v>
      </c>
    </row>
    <row r="215" spans="1:3">
      <c r="A215" s="13">
        <v>42947</v>
      </c>
      <c r="B215">
        <v>31</v>
      </c>
      <c r="C215">
        <v>335</v>
      </c>
    </row>
    <row r="216" spans="1:3">
      <c r="A216" s="13">
        <v>42954</v>
      </c>
      <c r="B216">
        <v>32</v>
      </c>
      <c r="C216">
        <v>348</v>
      </c>
    </row>
    <row r="217" spans="1:3">
      <c r="A217" s="13">
        <v>42961</v>
      </c>
      <c r="B217">
        <v>33</v>
      </c>
      <c r="C217">
        <v>367</v>
      </c>
    </row>
    <row r="218" spans="1:3">
      <c r="A218" s="13">
        <v>42968</v>
      </c>
      <c r="B218">
        <v>34</v>
      </c>
      <c r="C218">
        <v>392</v>
      </c>
    </row>
    <row r="219" spans="1:3">
      <c r="A219" s="13">
        <v>42975</v>
      </c>
      <c r="B219">
        <v>35</v>
      </c>
      <c r="C219">
        <v>402</v>
      </c>
    </row>
    <row r="220" spans="1:3">
      <c r="A220" s="13">
        <v>42982</v>
      </c>
      <c r="B220">
        <v>36</v>
      </c>
      <c r="C220">
        <v>410</v>
      </c>
    </row>
    <row r="221" spans="1:3">
      <c r="A221" s="13">
        <v>42989</v>
      </c>
      <c r="B221">
        <v>37</v>
      </c>
      <c r="C221">
        <v>415</v>
      </c>
    </row>
    <row r="222" spans="1:3">
      <c r="A222" s="13">
        <v>42996</v>
      </c>
      <c r="B222">
        <v>38</v>
      </c>
      <c r="C222">
        <v>438</v>
      </c>
    </row>
    <row r="223" spans="1:3">
      <c r="A223" s="13">
        <v>43003</v>
      </c>
      <c r="B223">
        <v>39</v>
      </c>
      <c r="C223">
        <v>460</v>
      </c>
    </row>
    <row r="224" spans="1:3">
      <c r="A224" s="13">
        <v>43010</v>
      </c>
      <c r="B224">
        <v>40</v>
      </c>
      <c r="C224">
        <v>478</v>
      </c>
    </row>
    <row r="225" spans="1:3">
      <c r="A225" s="13">
        <v>43017</v>
      </c>
      <c r="B225">
        <v>41</v>
      </c>
      <c r="C225">
        <v>486</v>
      </c>
    </row>
    <row r="226" spans="1:3">
      <c r="A226" s="13">
        <v>43024</v>
      </c>
      <c r="B226">
        <v>42</v>
      </c>
      <c r="C226">
        <v>497</v>
      </c>
    </row>
    <row r="227" spans="1:3">
      <c r="A227" s="13">
        <v>43031</v>
      </c>
      <c r="B227">
        <v>43</v>
      </c>
      <c r="C227">
        <v>501</v>
      </c>
    </row>
    <row r="228" spans="1:3">
      <c r="A228" s="13">
        <v>43038</v>
      </c>
      <c r="B228">
        <v>44</v>
      </c>
      <c r="C228">
        <v>506</v>
      </c>
    </row>
    <row r="229" spans="1:3">
      <c r="A229" s="13">
        <v>43045</v>
      </c>
      <c r="B229">
        <v>45</v>
      </c>
      <c r="C229">
        <v>514</v>
      </c>
    </row>
    <row r="230" spans="1:3">
      <c r="A230" s="13">
        <v>43052</v>
      </c>
      <c r="B230">
        <v>46</v>
      </c>
      <c r="C230">
        <v>521</v>
      </c>
    </row>
    <row r="231" spans="1:3">
      <c r="A231" s="13">
        <v>43059</v>
      </c>
      <c r="B231">
        <v>47</v>
      </c>
      <c r="C231">
        <v>531</v>
      </c>
    </row>
    <row r="232" spans="1:3">
      <c r="A232" s="13">
        <v>43066</v>
      </c>
      <c r="B232">
        <v>48</v>
      </c>
      <c r="C232">
        <v>534</v>
      </c>
    </row>
    <row r="233" spans="1:3">
      <c r="A233" s="13">
        <v>43073</v>
      </c>
      <c r="B233">
        <v>49</v>
      </c>
      <c r="C233">
        <v>541</v>
      </c>
    </row>
    <row r="234" spans="1:3">
      <c r="A234" s="13">
        <v>43080</v>
      </c>
      <c r="B234">
        <v>50</v>
      </c>
      <c r="C234">
        <v>546</v>
      </c>
    </row>
    <row r="235" spans="1:3">
      <c r="A235" s="13">
        <v>43087</v>
      </c>
      <c r="B235">
        <v>51</v>
      </c>
      <c r="C235">
        <v>549</v>
      </c>
    </row>
    <row r="236" spans="1:3">
      <c r="A236" s="13">
        <v>43101</v>
      </c>
      <c r="B236">
        <v>52</v>
      </c>
      <c r="C236">
        <v>553</v>
      </c>
    </row>
    <row r="237" spans="1:3">
      <c r="A237" s="13">
        <v>43108</v>
      </c>
      <c r="B237">
        <v>53</v>
      </c>
      <c r="C237">
        <v>566</v>
      </c>
    </row>
    <row r="238" spans="1:3">
      <c r="A238" s="13">
        <v>43115</v>
      </c>
      <c r="B238">
        <v>54</v>
      </c>
      <c r="C238">
        <v>568</v>
      </c>
    </row>
    <row r="239" spans="1:3">
      <c r="A239" s="13">
        <v>43122</v>
      </c>
      <c r="B239">
        <v>55</v>
      </c>
      <c r="C239">
        <v>575</v>
      </c>
    </row>
    <row r="240" spans="1:3">
      <c r="A240" s="13">
        <v>43129</v>
      </c>
      <c r="B240">
        <v>56</v>
      </c>
      <c r="C240">
        <v>574</v>
      </c>
    </row>
    <row r="241" spans="1:3">
      <c r="A241" s="13">
        <v>43136</v>
      </c>
      <c r="B241">
        <v>57</v>
      </c>
      <c r="C241">
        <v>578</v>
      </c>
    </row>
    <row r="242" spans="1:3">
      <c r="A242" s="13">
        <v>43143</v>
      </c>
      <c r="B242">
        <v>58</v>
      </c>
      <c r="C242">
        <v>584</v>
      </c>
    </row>
    <row r="243" spans="1:3">
      <c r="A243" s="13">
        <v>43150</v>
      </c>
      <c r="B243">
        <v>59</v>
      </c>
      <c r="C243">
        <v>587</v>
      </c>
    </row>
    <row r="244" spans="1:3">
      <c r="A244" s="13">
        <v>43157</v>
      </c>
      <c r="B244">
        <v>60</v>
      </c>
      <c r="C244">
        <v>592</v>
      </c>
    </row>
    <row r="245" spans="1:3">
      <c r="A245" s="13">
        <v>43164</v>
      </c>
      <c r="B245">
        <v>61</v>
      </c>
      <c r="C245">
        <v>595</v>
      </c>
    </row>
    <row r="246" spans="1:3">
      <c r="A246" s="13">
        <v>43171</v>
      </c>
      <c r="B246">
        <v>62</v>
      </c>
      <c r="C246">
        <v>601</v>
      </c>
    </row>
    <row r="247" spans="1:3">
      <c r="A247" s="13">
        <v>43178</v>
      </c>
      <c r="B247">
        <v>63</v>
      </c>
      <c r="C247">
        <v>610</v>
      </c>
    </row>
    <row r="248" spans="1:3">
      <c r="A248" s="13">
        <v>43185</v>
      </c>
      <c r="B248">
        <v>64</v>
      </c>
      <c r="C248">
        <v>612</v>
      </c>
    </row>
    <row r="249" spans="1:3">
      <c r="A249" s="13">
        <v>43192</v>
      </c>
      <c r="B249">
        <v>65</v>
      </c>
      <c r="C249">
        <v>620</v>
      </c>
    </row>
    <row r="250" spans="1:3">
      <c r="A250" s="13">
        <v>43199</v>
      </c>
      <c r="B250">
        <v>66</v>
      </c>
      <c r="C250">
        <v>625</v>
      </c>
    </row>
    <row r="251" spans="1:3">
      <c r="A251" s="13">
        <v>43206</v>
      </c>
      <c r="B251">
        <v>67</v>
      </c>
      <c r="C251">
        <v>627</v>
      </c>
    </row>
    <row r="252" spans="1:3">
      <c r="A252" s="13">
        <v>43213</v>
      </c>
      <c r="B252">
        <v>68</v>
      </c>
      <c r="C252">
        <v>632</v>
      </c>
    </row>
    <row r="253" spans="1:3">
      <c r="A253" s="13">
        <v>43220</v>
      </c>
      <c r="B253">
        <v>69</v>
      </c>
      <c r="C253">
        <v>634</v>
      </c>
    </row>
    <row r="254" spans="1:3">
      <c r="A254" s="13">
        <v>43227</v>
      </c>
      <c r="B254">
        <v>70</v>
      </c>
      <c r="C254">
        <v>638</v>
      </c>
    </row>
    <row r="255" spans="1:3">
      <c r="A255" s="13">
        <v>43234</v>
      </c>
      <c r="B255">
        <v>71</v>
      </c>
      <c r="C255">
        <v>644</v>
      </c>
    </row>
    <row r="256" spans="1:3">
      <c r="A256" s="13">
        <v>43241</v>
      </c>
      <c r="B256">
        <v>72</v>
      </c>
      <c r="C256">
        <v>652</v>
      </c>
    </row>
    <row r="257" spans="1:3">
      <c r="A257" s="13">
        <v>43248</v>
      </c>
      <c r="B257">
        <v>73</v>
      </c>
      <c r="C257">
        <v>655</v>
      </c>
    </row>
    <row r="258" spans="1:3">
      <c r="A258" s="13">
        <v>43255</v>
      </c>
      <c r="B258">
        <v>74</v>
      </c>
      <c r="C258">
        <v>660</v>
      </c>
    </row>
    <row r="259" spans="1:3">
      <c r="A259" s="13">
        <v>43262</v>
      </c>
      <c r="B259">
        <v>75</v>
      </c>
      <c r="C259">
        <v>663</v>
      </c>
    </row>
    <row r="260" spans="1:3">
      <c r="A260" s="13">
        <v>43269</v>
      </c>
      <c r="B260">
        <v>76</v>
      </c>
      <c r="C260">
        <v>674</v>
      </c>
    </row>
    <row r="261" spans="1:3">
      <c r="A261" s="13">
        <v>43276</v>
      </c>
      <c r="B261">
        <v>77</v>
      </c>
      <c r="C261">
        <v>677</v>
      </c>
    </row>
    <row r="262" spans="1:3">
      <c r="A262" s="13">
        <v>43283</v>
      </c>
      <c r="B262">
        <v>78</v>
      </c>
      <c r="C262">
        <v>679</v>
      </c>
    </row>
    <row r="263" spans="1:3">
      <c r="A263" s="13">
        <v>43290</v>
      </c>
      <c r="B263">
        <v>79</v>
      </c>
      <c r="C263">
        <v>683</v>
      </c>
    </row>
    <row r="264" spans="1:3">
      <c r="A264" s="13">
        <v>43297</v>
      </c>
      <c r="B264">
        <v>80</v>
      </c>
      <c r="C264">
        <v>689</v>
      </c>
    </row>
    <row r="265" spans="1:3">
      <c r="A265" s="13">
        <v>43304</v>
      </c>
      <c r="B265">
        <v>81</v>
      </c>
      <c r="C265">
        <v>696</v>
      </c>
    </row>
    <row r="266" spans="1:3">
      <c r="A266" s="13">
        <v>43311</v>
      </c>
      <c r="B266">
        <v>82</v>
      </c>
      <c r="C266">
        <v>697</v>
      </c>
    </row>
    <row r="267" spans="1:3">
      <c r="A267" s="13">
        <v>43318</v>
      </c>
      <c r="B267">
        <v>83</v>
      </c>
      <c r="C267">
        <v>700</v>
      </c>
    </row>
    <row r="268" spans="1:3">
      <c r="A268" s="13">
        <v>43325</v>
      </c>
      <c r="B268">
        <v>84</v>
      </c>
      <c r="C268">
        <v>702</v>
      </c>
    </row>
    <row r="269" spans="1:3">
      <c r="A269" s="13">
        <v>43332</v>
      </c>
      <c r="B269">
        <v>85</v>
      </c>
      <c r="C269">
        <v>709</v>
      </c>
    </row>
    <row r="270" spans="1:3">
      <c r="A270" s="13">
        <v>43339</v>
      </c>
      <c r="B270">
        <v>86</v>
      </c>
      <c r="C270">
        <v>712</v>
      </c>
    </row>
    <row r="271" spans="1:3">
      <c r="A271" s="13">
        <v>43346</v>
      </c>
      <c r="B271">
        <v>87</v>
      </c>
      <c r="C271">
        <v>718</v>
      </c>
    </row>
    <row r="272" spans="1:3">
      <c r="A272" s="13">
        <v>43353</v>
      </c>
      <c r="B272">
        <v>88</v>
      </c>
      <c r="C272">
        <v>726</v>
      </c>
    </row>
    <row r="273" spans="1:3">
      <c r="A273" s="13">
        <v>43360</v>
      </c>
      <c r="B273">
        <v>89</v>
      </c>
      <c r="C273">
        <v>734</v>
      </c>
    </row>
    <row r="274" spans="1:3">
      <c r="A274" s="13">
        <v>43367</v>
      </c>
      <c r="B274">
        <v>90</v>
      </c>
      <c r="C274">
        <v>741</v>
      </c>
    </row>
    <row r="275" spans="1:3">
      <c r="A275" s="13">
        <v>43374</v>
      </c>
      <c r="B275">
        <v>91</v>
      </c>
      <c r="C275">
        <v>754</v>
      </c>
    </row>
    <row r="276" spans="1:3">
      <c r="A276" s="13">
        <v>43381</v>
      </c>
      <c r="B276">
        <v>92</v>
      </c>
      <c r="C276">
        <v>755</v>
      </c>
    </row>
    <row r="277" spans="1:3">
      <c r="A277" s="13">
        <v>43388</v>
      </c>
      <c r="B277">
        <v>93</v>
      </c>
      <c r="C277">
        <v>758</v>
      </c>
    </row>
    <row r="278" spans="1:3">
      <c r="A278" s="13">
        <v>43395</v>
      </c>
      <c r="B278">
        <v>94</v>
      </c>
      <c r="C278">
        <v>764</v>
      </c>
    </row>
    <row r="279" spans="1:3">
      <c r="A279" s="13">
        <v>43402</v>
      </c>
      <c r="B279">
        <v>95</v>
      </c>
      <c r="C279">
        <v>771</v>
      </c>
    </row>
    <row r="280" spans="1:3">
      <c r="A280" s="13">
        <v>43409</v>
      </c>
      <c r="B280">
        <v>96</v>
      </c>
      <c r="C280">
        <v>775</v>
      </c>
    </row>
    <row r="281" spans="1:3">
      <c r="A281" s="13">
        <v>43416</v>
      </c>
      <c r="B281">
        <v>97</v>
      </c>
      <c r="C281">
        <v>786</v>
      </c>
    </row>
    <row r="282" spans="1:3">
      <c r="A282" s="13">
        <v>43430</v>
      </c>
      <c r="B282">
        <v>98</v>
      </c>
      <c r="C282">
        <v>791</v>
      </c>
    </row>
    <row r="283" spans="1:3">
      <c r="A283" s="13">
        <v>43437</v>
      </c>
      <c r="B283">
        <v>99</v>
      </c>
      <c r="C283">
        <v>805</v>
      </c>
    </row>
    <row r="284" spans="1:3">
      <c r="A284" s="13">
        <v>43444</v>
      </c>
      <c r="B284">
        <v>100</v>
      </c>
      <c r="C284">
        <v>819</v>
      </c>
    </row>
    <row r="285" spans="1:3">
      <c r="A285" s="13">
        <v>43451</v>
      </c>
      <c r="B285">
        <v>101</v>
      </c>
      <c r="C285">
        <v>830</v>
      </c>
    </row>
    <row r="286" spans="1:3">
      <c r="A286" s="13">
        <v>43472</v>
      </c>
      <c r="B286">
        <v>102</v>
      </c>
      <c r="C286">
        <v>838</v>
      </c>
    </row>
    <row r="287" spans="1:3">
      <c r="A287" s="13">
        <v>43479</v>
      </c>
      <c r="B287">
        <v>103</v>
      </c>
      <c r="C287">
        <v>847</v>
      </c>
    </row>
    <row r="288" spans="1:3">
      <c r="A288" s="13">
        <v>43486</v>
      </c>
      <c r="B288">
        <v>104</v>
      </c>
      <c r="C288">
        <v>849</v>
      </c>
    </row>
    <row r="289" spans="1:3">
      <c r="A289" s="13">
        <v>43493</v>
      </c>
      <c r="B289">
        <v>105</v>
      </c>
      <c r="C289">
        <v>851</v>
      </c>
    </row>
    <row r="290" spans="1:3">
      <c r="A290" s="13">
        <v>43500</v>
      </c>
      <c r="B290">
        <v>106</v>
      </c>
      <c r="C290">
        <v>858</v>
      </c>
    </row>
    <row r="291" spans="1:3">
      <c r="A291" s="13">
        <v>43507</v>
      </c>
      <c r="B291">
        <v>107</v>
      </c>
      <c r="C291">
        <v>863</v>
      </c>
    </row>
    <row r="292" spans="1:3">
      <c r="A292" s="13">
        <v>43514</v>
      </c>
      <c r="B292">
        <v>108</v>
      </c>
      <c r="C292">
        <v>870</v>
      </c>
    </row>
    <row r="293" spans="1:3">
      <c r="A293" s="13">
        <v>43521</v>
      </c>
      <c r="B293">
        <v>109</v>
      </c>
      <c r="C293">
        <v>872</v>
      </c>
    </row>
    <row r="294" spans="1:3">
      <c r="A294" s="13">
        <v>43528</v>
      </c>
      <c r="B294">
        <v>110</v>
      </c>
      <c r="C294">
        <v>881</v>
      </c>
    </row>
    <row r="295" spans="1:3">
      <c r="A295" s="13">
        <v>43542</v>
      </c>
      <c r="B295">
        <v>111</v>
      </c>
      <c r="C295">
        <v>888</v>
      </c>
    </row>
    <row r="296" spans="1:3">
      <c r="A296" s="13">
        <v>43549</v>
      </c>
      <c r="B296">
        <v>112</v>
      </c>
      <c r="C296">
        <v>893</v>
      </c>
    </row>
    <row r="297" spans="1:3">
      <c r="A297" s="13">
        <v>43556</v>
      </c>
      <c r="B297">
        <v>113</v>
      </c>
      <c r="C297">
        <v>930</v>
      </c>
    </row>
    <row r="298" spans="1:3">
      <c r="A298" s="13">
        <v>43563</v>
      </c>
      <c r="B298">
        <v>114</v>
      </c>
      <c r="C298">
        <v>938</v>
      </c>
    </row>
    <row r="299" spans="1:3">
      <c r="A299" s="13">
        <v>43570</v>
      </c>
      <c r="B299">
        <v>115</v>
      </c>
      <c r="C299">
        <v>948</v>
      </c>
    </row>
    <row r="300" spans="1:3">
      <c r="A300" s="13">
        <v>43577</v>
      </c>
      <c r="B300">
        <v>116</v>
      </c>
      <c r="C300">
        <v>956</v>
      </c>
    </row>
    <row r="301" spans="1:3">
      <c r="A301" s="13">
        <v>43584</v>
      </c>
      <c r="B301">
        <v>117</v>
      </c>
      <c r="C301">
        <v>968</v>
      </c>
    </row>
    <row r="302" spans="1:3">
      <c r="A302" s="13">
        <v>43591</v>
      </c>
      <c r="B302">
        <v>118</v>
      </c>
      <c r="C302">
        <v>976</v>
      </c>
    </row>
    <row r="303" spans="1:3">
      <c r="A303" s="13">
        <v>43598</v>
      </c>
      <c r="B303">
        <v>119</v>
      </c>
      <c r="C303">
        <v>985</v>
      </c>
    </row>
    <row r="304" spans="1:3">
      <c r="A304" s="13">
        <v>43605</v>
      </c>
      <c r="B304">
        <v>120</v>
      </c>
      <c r="C304">
        <v>1000</v>
      </c>
    </row>
    <row r="305" spans="1:7">
      <c r="A305" s="13">
        <v>43612</v>
      </c>
      <c r="B305">
        <v>121</v>
      </c>
      <c r="C305">
        <v>1001</v>
      </c>
    </row>
    <row r="306" spans="1:7">
      <c r="A306" s="13">
        <v>43619</v>
      </c>
      <c r="B306">
        <v>122</v>
      </c>
      <c r="C306">
        <v>1007</v>
      </c>
    </row>
    <row r="307" spans="1:7">
      <c r="A307" s="13">
        <v>43626</v>
      </c>
      <c r="B307">
        <v>123</v>
      </c>
      <c r="C307">
        <v>1010</v>
      </c>
    </row>
    <row r="308" spans="1:7">
      <c r="A308" s="13">
        <v>43633</v>
      </c>
      <c r="B308">
        <v>124</v>
      </c>
      <c r="C308">
        <v>1025</v>
      </c>
    </row>
    <row r="309" spans="1:7">
      <c r="A309" s="13"/>
    </row>
    <row r="310" spans="1:7">
      <c r="B310" s="10" t="s">
        <v>60</v>
      </c>
      <c r="C310" s="10"/>
      <c r="D310" s="10"/>
      <c r="E310" s="10"/>
      <c r="F310" s="10"/>
      <c r="G310" s="10"/>
    </row>
    <row r="311" spans="1:7">
      <c r="B311" s="49">
        <v>0.75</v>
      </c>
      <c r="C311" t="s">
        <v>52</v>
      </c>
    </row>
    <row r="312" spans="1:7">
      <c r="B312" s="46">
        <f>9/19</f>
        <v>0.47368421052631576</v>
      </c>
      <c r="C312" t="s">
        <v>53</v>
      </c>
    </row>
    <row r="313" spans="1:7">
      <c r="B313" s="47">
        <v>0</v>
      </c>
      <c r="C313" t="s">
        <v>54</v>
      </c>
    </row>
    <row r="314" spans="1:7">
      <c r="B314" s="46">
        <v>0</v>
      </c>
      <c r="C314" t="s">
        <v>56</v>
      </c>
    </row>
    <row r="315" spans="1:7">
      <c r="B315" s="46">
        <f>1/9</f>
        <v>0.1111111111111111</v>
      </c>
      <c r="C315" t="s">
        <v>184</v>
      </c>
    </row>
    <row r="316" spans="1:7">
      <c r="B316" s="46">
        <v>0</v>
      </c>
      <c r="C316" t="s">
        <v>214</v>
      </c>
    </row>
    <row r="317" spans="1:7">
      <c r="B317" s="47">
        <f>2/9</f>
        <v>0.22222222222222221</v>
      </c>
      <c r="C317" t="s">
        <v>223</v>
      </c>
    </row>
    <row r="319" spans="1:7">
      <c r="B319" s="10" t="s">
        <v>102</v>
      </c>
    </row>
    <row r="320" spans="1:7">
      <c r="B320" s="47">
        <f>3/15</f>
        <v>0.2</v>
      </c>
      <c r="C320" t="s">
        <v>52</v>
      </c>
    </row>
    <row r="321" spans="2:3">
      <c r="B321" s="47">
        <f>9/15</f>
        <v>0.6</v>
      </c>
      <c r="C321" t="s">
        <v>53</v>
      </c>
    </row>
    <row r="322" spans="2:3">
      <c r="B322" s="47">
        <v>0</v>
      </c>
      <c r="C322" t="s">
        <v>54</v>
      </c>
    </row>
    <row r="323" spans="2:3">
      <c r="B323" s="47">
        <v>0</v>
      </c>
      <c r="C323" t="s">
        <v>56</v>
      </c>
    </row>
    <row r="324" spans="2:3">
      <c r="B324" s="46">
        <f>1/15</f>
        <v>6.6666666666666666E-2</v>
      </c>
      <c r="C324" t="s">
        <v>184</v>
      </c>
    </row>
    <row r="325" spans="2:3">
      <c r="B325" s="47">
        <v>0</v>
      </c>
      <c r="C325" t="s">
        <v>214</v>
      </c>
    </row>
    <row r="326" spans="2:3">
      <c r="B326" s="47">
        <f>2/15</f>
        <v>0.13333333333333333</v>
      </c>
      <c r="C326" t="s">
        <v>223</v>
      </c>
    </row>
    <row r="327" spans="2:3">
      <c r="B327" s="47">
        <v>0</v>
      </c>
      <c r="C327" t="s">
        <v>67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76871-3D2D-40FB-94B1-8B0151388A7B}">
  <dimension ref="A1:K334"/>
  <sheetViews>
    <sheetView topLeftCell="A22" workbookViewId="0">
      <selection activeCell="I23" sqref="I23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908</v>
      </c>
      <c r="C2" s="1">
        <v>6</v>
      </c>
      <c r="D2" s="1">
        <v>144</v>
      </c>
      <c r="E2" s="1">
        <v>3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892</v>
      </c>
      <c r="C5" s="1">
        <f t="shared" si="0"/>
        <v>6</v>
      </c>
      <c r="D5" s="1">
        <f t="shared" si="0"/>
        <v>142</v>
      </c>
      <c r="E5" s="1"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641</v>
      </c>
      <c r="C9" s="1">
        <v>5</v>
      </c>
      <c r="D9" s="1">
        <v>467</v>
      </c>
      <c r="E9" s="2">
        <v>2</v>
      </c>
      <c r="F9" s="1">
        <v>300</v>
      </c>
      <c r="G9" s="2">
        <v>0</v>
      </c>
      <c r="H9" s="1">
        <v>345</v>
      </c>
      <c r="I9" s="1">
        <v>5</v>
      </c>
      <c r="J9" s="1">
        <v>267</v>
      </c>
      <c r="K9" s="1">
        <v>8</v>
      </c>
    </row>
    <row r="10" spans="1:11">
      <c r="A10" s="1" t="s">
        <v>31</v>
      </c>
      <c r="B10" s="1">
        <v>38</v>
      </c>
      <c r="C10" s="1">
        <v>0</v>
      </c>
      <c r="D10" s="74">
        <v>51</v>
      </c>
      <c r="E10" s="75">
        <v>0</v>
      </c>
      <c r="F10" s="1">
        <v>9</v>
      </c>
      <c r="G10" s="2">
        <v>0</v>
      </c>
      <c r="H10" s="1">
        <v>6</v>
      </c>
      <c r="I10" s="1">
        <v>1</v>
      </c>
      <c r="J10" s="1">
        <v>18</v>
      </c>
      <c r="K10" s="1">
        <v>-1</v>
      </c>
    </row>
    <row r="11" spans="1:11">
      <c r="A11" s="1" t="s">
        <v>8</v>
      </c>
      <c r="B11" s="1">
        <f t="shared" ref="B11:J11" si="1">B9+B10</f>
        <v>679</v>
      </c>
      <c r="C11" s="1">
        <v>5</v>
      </c>
      <c r="D11" s="1">
        <f t="shared" si="1"/>
        <v>518</v>
      </c>
      <c r="E11" s="2">
        <v>2</v>
      </c>
      <c r="F11" s="1">
        <f t="shared" si="1"/>
        <v>309</v>
      </c>
      <c r="G11" s="2">
        <f t="shared" si="1"/>
        <v>0</v>
      </c>
      <c r="H11" s="1">
        <f t="shared" si="1"/>
        <v>351</v>
      </c>
      <c r="I11" s="1">
        <v>6</v>
      </c>
      <c r="J11" s="1">
        <f t="shared" si="1"/>
        <v>285</v>
      </c>
      <c r="K11" s="1">
        <v>7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291</v>
      </c>
      <c r="C15" s="5">
        <v>1</v>
      </c>
      <c r="D15" s="5">
        <v>95</v>
      </c>
      <c r="E15" s="3">
        <v>0</v>
      </c>
      <c r="F15" s="1">
        <v>186</v>
      </c>
      <c r="G15" s="2">
        <v>0</v>
      </c>
      <c r="H15" s="16" t="s">
        <v>86</v>
      </c>
      <c r="I15" s="16">
        <v>641</v>
      </c>
    </row>
    <row r="16" spans="1:11">
      <c r="A16" s="1" t="s">
        <v>89</v>
      </c>
      <c r="B16" s="1">
        <v>210</v>
      </c>
      <c r="C16" s="1">
        <v>1</v>
      </c>
      <c r="D16" s="1">
        <v>90</v>
      </c>
      <c r="E16" s="2">
        <v>0</v>
      </c>
      <c r="F16" s="1">
        <v>186</v>
      </c>
      <c r="G16" s="2">
        <v>0</v>
      </c>
      <c r="H16" s="25" t="s">
        <v>87</v>
      </c>
      <c r="I16" s="25">
        <v>467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267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386</v>
      </c>
    </row>
    <row r="20" spans="1:9" ht="66.75" customHeight="1">
      <c r="A20" s="1" t="s">
        <v>74</v>
      </c>
      <c r="B20" s="1">
        <v>16</v>
      </c>
      <c r="C20" s="1">
        <v>0</v>
      </c>
      <c r="D20" s="34" t="s">
        <v>241</v>
      </c>
      <c r="H20" s="16" t="s">
        <v>105</v>
      </c>
      <c r="I20" s="16">
        <v>183</v>
      </c>
    </row>
    <row r="21" spans="1:9" ht="72" customHeight="1">
      <c r="A21" s="1" t="s">
        <v>75</v>
      </c>
      <c r="B21" s="1">
        <v>7</v>
      </c>
      <c r="C21" s="1">
        <v>0</v>
      </c>
      <c r="D21" s="34" t="s">
        <v>242</v>
      </c>
      <c r="H21" s="25" t="s">
        <v>88</v>
      </c>
      <c r="I21" s="25">
        <v>344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6</v>
      </c>
      <c r="C23" s="1">
        <v>0</v>
      </c>
      <c r="D23" s="34" t="s">
        <v>173</v>
      </c>
      <c r="H23" s="25" t="s">
        <v>90</v>
      </c>
      <c r="I23" s="25">
        <v>300</v>
      </c>
    </row>
    <row r="24" spans="1:9">
      <c r="H24" s="16" t="s">
        <v>91</v>
      </c>
      <c r="I24" s="16">
        <v>197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68</v>
      </c>
      <c r="C29" s="1">
        <v>2</v>
      </c>
      <c r="D29" s="1">
        <v>57</v>
      </c>
      <c r="E29" s="1">
        <v>2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88</v>
      </c>
      <c r="C31" s="1">
        <v>2</v>
      </c>
      <c r="D31" s="1">
        <v>63</v>
      </c>
      <c r="E31" s="1">
        <v>2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146</v>
      </c>
      <c r="C35" s="1">
        <v>3</v>
      </c>
      <c r="D35" s="1">
        <v>94</v>
      </c>
      <c r="E35" s="1">
        <v>2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197</v>
      </c>
      <c r="C37" s="1">
        <v>3</v>
      </c>
      <c r="D37" s="1">
        <v>110</v>
      </c>
      <c r="E37" s="1">
        <v>2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210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960</v>
      </c>
      <c r="D46" s="1">
        <v>6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1307</v>
      </c>
      <c r="D54" s="1">
        <v>6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/>
    </row>
    <row r="184" spans="1:4">
      <c r="A184" s="13"/>
    </row>
    <row r="185" spans="1:4">
      <c r="A185" s="13"/>
    </row>
    <row r="186" spans="1:4">
      <c r="A186" s="13"/>
    </row>
    <row r="187" spans="1:4">
      <c r="A187" s="9" t="s">
        <v>70</v>
      </c>
      <c r="B187" s="9" t="s">
        <v>32</v>
      </c>
      <c r="C187" s="9" t="s">
        <v>33</v>
      </c>
    </row>
    <row r="188" spans="1:4">
      <c r="A188" s="13">
        <v>42737</v>
      </c>
      <c r="B188">
        <v>1</v>
      </c>
      <c r="C188">
        <v>1</v>
      </c>
    </row>
    <row r="189" spans="1:4">
      <c r="A189" s="13">
        <v>42744</v>
      </c>
      <c r="B189">
        <v>2</v>
      </c>
      <c r="C189">
        <v>10</v>
      </c>
    </row>
    <row r="190" spans="1:4">
      <c r="A190" s="13">
        <v>42751</v>
      </c>
      <c r="B190">
        <v>3</v>
      </c>
      <c r="C190">
        <v>20</v>
      </c>
    </row>
    <row r="191" spans="1:4">
      <c r="A191" s="13">
        <v>42758</v>
      </c>
      <c r="B191">
        <v>4</v>
      </c>
      <c r="C191">
        <v>31</v>
      </c>
    </row>
    <row r="192" spans="1:4">
      <c r="A192" s="13">
        <v>42765</v>
      </c>
      <c r="B192">
        <v>5</v>
      </c>
      <c r="C192">
        <v>43</v>
      </c>
    </row>
    <row r="193" spans="1:3">
      <c r="A193" s="13">
        <v>42772</v>
      </c>
      <c r="B193">
        <v>6</v>
      </c>
      <c r="C193">
        <v>56</v>
      </c>
    </row>
    <row r="194" spans="1:3">
      <c r="A194" s="13">
        <v>42779</v>
      </c>
      <c r="B194">
        <v>7</v>
      </c>
      <c r="C194">
        <v>63</v>
      </c>
    </row>
    <row r="195" spans="1:3">
      <c r="A195" s="13">
        <v>42786</v>
      </c>
      <c r="B195">
        <v>8</v>
      </c>
      <c r="C195">
        <v>70</v>
      </c>
    </row>
    <row r="196" spans="1:3">
      <c r="A196" s="13">
        <v>42793</v>
      </c>
      <c r="B196">
        <v>9</v>
      </c>
      <c r="C196">
        <v>84</v>
      </c>
    </row>
    <row r="197" spans="1:3">
      <c r="A197" s="13">
        <v>42800</v>
      </c>
      <c r="B197">
        <v>10</v>
      </c>
      <c r="C197">
        <v>100</v>
      </c>
    </row>
    <row r="198" spans="1:3">
      <c r="A198" s="13">
        <v>42807</v>
      </c>
      <c r="B198">
        <v>11</v>
      </c>
      <c r="C198">
        <v>114</v>
      </c>
    </row>
    <row r="199" spans="1:3">
      <c r="A199" s="13">
        <v>42814</v>
      </c>
      <c r="B199">
        <v>12</v>
      </c>
      <c r="C199">
        <v>131</v>
      </c>
    </row>
    <row r="200" spans="1:3">
      <c r="A200" s="13">
        <v>42821</v>
      </c>
      <c r="B200">
        <v>13</v>
      </c>
      <c r="C200">
        <v>145</v>
      </c>
    </row>
    <row r="201" spans="1:3">
      <c r="A201" s="13">
        <v>42828</v>
      </c>
      <c r="B201">
        <v>14</v>
      </c>
      <c r="C201">
        <v>154</v>
      </c>
    </row>
    <row r="202" spans="1:3">
      <c r="A202" s="13">
        <v>42835</v>
      </c>
      <c r="B202">
        <v>15</v>
      </c>
      <c r="C202">
        <v>166</v>
      </c>
    </row>
    <row r="203" spans="1:3">
      <c r="A203" s="13">
        <v>42842</v>
      </c>
      <c r="B203">
        <v>16</v>
      </c>
      <c r="C203">
        <v>185</v>
      </c>
    </row>
    <row r="204" spans="1:3">
      <c r="A204" s="13">
        <v>42849</v>
      </c>
      <c r="B204">
        <v>17</v>
      </c>
      <c r="C204">
        <v>189</v>
      </c>
    </row>
    <row r="205" spans="1:3">
      <c r="A205" s="13">
        <v>42856</v>
      </c>
      <c r="B205">
        <v>18</v>
      </c>
      <c r="C205">
        <v>199</v>
      </c>
    </row>
    <row r="206" spans="1:3">
      <c r="A206" s="13">
        <v>42863</v>
      </c>
      <c r="B206">
        <v>19</v>
      </c>
      <c r="C206">
        <v>217</v>
      </c>
    </row>
    <row r="207" spans="1:3">
      <c r="A207" s="13">
        <v>42870</v>
      </c>
      <c r="B207">
        <v>20</v>
      </c>
      <c r="C207">
        <v>233</v>
      </c>
    </row>
    <row r="208" spans="1:3">
      <c r="A208" s="13">
        <v>42877</v>
      </c>
      <c r="B208">
        <v>21</v>
      </c>
      <c r="C208">
        <v>239</v>
      </c>
    </row>
    <row r="209" spans="1:3">
      <c r="A209" s="13">
        <v>42884</v>
      </c>
      <c r="B209">
        <v>22</v>
      </c>
      <c r="C209">
        <v>244</v>
      </c>
    </row>
    <row r="210" spans="1:3">
      <c r="A210" s="13">
        <v>42891</v>
      </c>
      <c r="B210">
        <v>23</v>
      </c>
      <c r="C210">
        <v>260</v>
      </c>
    </row>
    <row r="211" spans="1:3">
      <c r="A211" s="13">
        <v>42898</v>
      </c>
      <c r="B211">
        <v>24</v>
      </c>
      <c r="C211">
        <v>276</v>
      </c>
    </row>
    <row r="212" spans="1:3">
      <c r="A212" s="13">
        <v>42905</v>
      </c>
      <c r="B212">
        <v>25</v>
      </c>
      <c r="C212">
        <v>286</v>
      </c>
    </row>
    <row r="213" spans="1:3">
      <c r="A213" s="13">
        <v>42912</v>
      </c>
      <c r="B213">
        <v>26</v>
      </c>
      <c r="C213">
        <v>299</v>
      </c>
    </row>
    <row r="214" spans="1:3">
      <c r="A214" s="13">
        <v>42919</v>
      </c>
      <c r="B214">
        <v>27</v>
      </c>
      <c r="C214">
        <v>303</v>
      </c>
    </row>
    <row r="215" spans="1:3">
      <c r="A215" s="13">
        <v>42926</v>
      </c>
      <c r="B215">
        <v>28</v>
      </c>
      <c r="C215">
        <v>316</v>
      </c>
    </row>
    <row r="216" spans="1:3">
      <c r="A216" s="13">
        <v>42933</v>
      </c>
      <c r="B216">
        <v>29</v>
      </c>
      <c r="C216">
        <v>322</v>
      </c>
    </row>
    <row r="217" spans="1:3">
      <c r="A217" s="13">
        <v>42940</v>
      </c>
      <c r="B217">
        <v>30</v>
      </c>
      <c r="C217">
        <v>330</v>
      </c>
    </row>
    <row r="218" spans="1:3">
      <c r="A218" s="13">
        <v>42947</v>
      </c>
      <c r="B218">
        <v>31</v>
      </c>
      <c r="C218">
        <v>335</v>
      </c>
    </row>
    <row r="219" spans="1:3">
      <c r="A219" s="13">
        <v>42954</v>
      </c>
      <c r="B219">
        <v>32</v>
      </c>
      <c r="C219">
        <v>348</v>
      </c>
    </row>
    <row r="220" spans="1:3">
      <c r="A220" s="13">
        <v>42961</v>
      </c>
      <c r="B220">
        <v>33</v>
      </c>
      <c r="C220">
        <v>367</v>
      </c>
    </row>
    <row r="221" spans="1:3">
      <c r="A221" s="13">
        <v>42968</v>
      </c>
      <c r="B221">
        <v>34</v>
      </c>
      <c r="C221">
        <v>392</v>
      </c>
    </row>
    <row r="222" spans="1:3">
      <c r="A222" s="13">
        <v>42975</v>
      </c>
      <c r="B222">
        <v>35</v>
      </c>
      <c r="C222">
        <v>402</v>
      </c>
    </row>
    <row r="223" spans="1:3">
      <c r="A223" s="13">
        <v>42982</v>
      </c>
      <c r="B223">
        <v>36</v>
      </c>
      <c r="C223">
        <v>410</v>
      </c>
    </row>
    <row r="224" spans="1:3">
      <c r="A224" s="13">
        <v>42989</v>
      </c>
      <c r="B224">
        <v>37</v>
      </c>
      <c r="C224">
        <v>415</v>
      </c>
    </row>
    <row r="225" spans="1:3">
      <c r="A225" s="13">
        <v>42996</v>
      </c>
      <c r="B225">
        <v>38</v>
      </c>
      <c r="C225">
        <v>438</v>
      </c>
    </row>
    <row r="226" spans="1:3">
      <c r="A226" s="13">
        <v>43003</v>
      </c>
      <c r="B226">
        <v>39</v>
      </c>
      <c r="C226">
        <v>460</v>
      </c>
    </row>
    <row r="227" spans="1:3">
      <c r="A227" s="13">
        <v>43010</v>
      </c>
      <c r="B227">
        <v>40</v>
      </c>
      <c r="C227">
        <v>478</v>
      </c>
    </row>
    <row r="228" spans="1:3">
      <c r="A228" s="13">
        <v>43017</v>
      </c>
      <c r="B228">
        <v>41</v>
      </c>
      <c r="C228">
        <v>486</v>
      </c>
    </row>
    <row r="229" spans="1:3">
      <c r="A229" s="13">
        <v>43024</v>
      </c>
      <c r="B229">
        <v>42</v>
      </c>
      <c r="C229">
        <v>497</v>
      </c>
    </row>
    <row r="230" spans="1:3">
      <c r="A230" s="13">
        <v>43031</v>
      </c>
      <c r="B230">
        <v>43</v>
      </c>
      <c r="C230">
        <v>501</v>
      </c>
    </row>
    <row r="231" spans="1:3">
      <c r="A231" s="13">
        <v>43038</v>
      </c>
      <c r="B231">
        <v>44</v>
      </c>
      <c r="C231">
        <v>506</v>
      </c>
    </row>
    <row r="232" spans="1:3">
      <c r="A232" s="13">
        <v>43045</v>
      </c>
      <c r="B232">
        <v>45</v>
      </c>
      <c r="C232">
        <v>514</v>
      </c>
    </row>
    <row r="233" spans="1:3">
      <c r="A233" s="13">
        <v>43052</v>
      </c>
      <c r="B233">
        <v>46</v>
      </c>
      <c r="C233">
        <v>521</v>
      </c>
    </row>
    <row r="234" spans="1:3">
      <c r="A234" s="13">
        <v>43059</v>
      </c>
      <c r="B234">
        <v>47</v>
      </c>
      <c r="C234">
        <v>531</v>
      </c>
    </row>
    <row r="235" spans="1:3">
      <c r="A235" s="13">
        <v>43066</v>
      </c>
      <c r="B235">
        <v>48</v>
      </c>
      <c r="C235">
        <v>534</v>
      </c>
    </row>
    <row r="236" spans="1:3">
      <c r="A236" s="13">
        <v>43073</v>
      </c>
      <c r="B236">
        <v>49</v>
      </c>
      <c r="C236">
        <v>541</v>
      </c>
    </row>
    <row r="237" spans="1:3">
      <c r="A237" s="13">
        <v>43080</v>
      </c>
      <c r="B237">
        <v>50</v>
      </c>
      <c r="C237">
        <v>546</v>
      </c>
    </row>
    <row r="238" spans="1:3">
      <c r="A238" s="13">
        <v>43087</v>
      </c>
      <c r="B238">
        <v>51</v>
      </c>
      <c r="C238">
        <v>549</v>
      </c>
    </row>
    <row r="239" spans="1:3">
      <c r="A239" s="13">
        <v>43101</v>
      </c>
      <c r="B239">
        <v>52</v>
      </c>
      <c r="C239">
        <v>553</v>
      </c>
    </row>
    <row r="240" spans="1:3">
      <c r="A240" s="13">
        <v>43108</v>
      </c>
      <c r="B240">
        <v>53</v>
      </c>
      <c r="C240">
        <v>566</v>
      </c>
    </row>
    <row r="241" spans="1:3">
      <c r="A241" s="13">
        <v>43115</v>
      </c>
      <c r="B241">
        <v>54</v>
      </c>
      <c r="C241">
        <v>568</v>
      </c>
    </row>
    <row r="242" spans="1:3">
      <c r="A242" s="13">
        <v>43122</v>
      </c>
      <c r="B242">
        <v>55</v>
      </c>
      <c r="C242">
        <v>575</v>
      </c>
    </row>
    <row r="243" spans="1:3">
      <c r="A243" s="13">
        <v>43129</v>
      </c>
      <c r="B243">
        <v>56</v>
      </c>
      <c r="C243">
        <v>574</v>
      </c>
    </row>
    <row r="244" spans="1:3">
      <c r="A244" s="13">
        <v>43136</v>
      </c>
      <c r="B244">
        <v>57</v>
      </c>
      <c r="C244">
        <v>578</v>
      </c>
    </row>
    <row r="245" spans="1:3">
      <c r="A245" s="13">
        <v>43143</v>
      </c>
      <c r="B245">
        <v>58</v>
      </c>
      <c r="C245">
        <v>584</v>
      </c>
    </row>
    <row r="246" spans="1:3">
      <c r="A246" s="13">
        <v>43150</v>
      </c>
      <c r="B246">
        <v>59</v>
      </c>
      <c r="C246">
        <v>587</v>
      </c>
    </row>
    <row r="247" spans="1:3">
      <c r="A247" s="13">
        <v>43157</v>
      </c>
      <c r="B247">
        <v>60</v>
      </c>
      <c r="C247">
        <v>592</v>
      </c>
    </row>
    <row r="248" spans="1:3">
      <c r="A248" s="13">
        <v>43164</v>
      </c>
      <c r="B248">
        <v>61</v>
      </c>
      <c r="C248">
        <v>595</v>
      </c>
    </row>
    <row r="249" spans="1:3">
      <c r="A249" s="13">
        <v>43171</v>
      </c>
      <c r="B249">
        <v>62</v>
      </c>
      <c r="C249">
        <v>601</v>
      </c>
    </row>
    <row r="250" spans="1:3">
      <c r="A250" s="13">
        <v>43178</v>
      </c>
      <c r="B250">
        <v>63</v>
      </c>
      <c r="C250">
        <v>610</v>
      </c>
    </row>
    <row r="251" spans="1:3">
      <c r="A251" s="13">
        <v>43185</v>
      </c>
      <c r="B251">
        <v>64</v>
      </c>
      <c r="C251">
        <v>612</v>
      </c>
    </row>
    <row r="252" spans="1:3">
      <c r="A252" s="13">
        <v>43192</v>
      </c>
      <c r="B252">
        <v>65</v>
      </c>
      <c r="C252">
        <v>620</v>
      </c>
    </row>
    <row r="253" spans="1:3">
      <c r="A253" s="13">
        <v>43199</v>
      </c>
      <c r="B253">
        <v>66</v>
      </c>
      <c r="C253">
        <v>625</v>
      </c>
    </row>
    <row r="254" spans="1:3">
      <c r="A254" s="13">
        <v>43206</v>
      </c>
      <c r="B254">
        <v>67</v>
      </c>
      <c r="C254">
        <v>627</v>
      </c>
    </row>
    <row r="255" spans="1:3">
      <c r="A255" s="13">
        <v>43213</v>
      </c>
      <c r="B255">
        <v>68</v>
      </c>
      <c r="C255">
        <v>632</v>
      </c>
    </row>
    <row r="256" spans="1:3">
      <c r="A256" s="13">
        <v>43220</v>
      </c>
      <c r="B256">
        <v>69</v>
      </c>
      <c r="C256">
        <v>634</v>
      </c>
    </row>
    <row r="257" spans="1:3">
      <c r="A257" s="13">
        <v>43227</v>
      </c>
      <c r="B257">
        <v>70</v>
      </c>
      <c r="C257">
        <v>638</v>
      </c>
    </row>
    <row r="258" spans="1:3">
      <c r="A258" s="13">
        <v>43234</v>
      </c>
      <c r="B258">
        <v>71</v>
      </c>
      <c r="C258">
        <v>644</v>
      </c>
    </row>
    <row r="259" spans="1:3">
      <c r="A259" s="13">
        <v>43241</v>
      </c>
      <c r="B259">
        <v>72</v>
      </c>
      <c r="C259">
        <v>652</v>
      </c>
    </row>
    <row r="260" spans="1:3">
      <c r="A260" s="13">
        <v>43248</v>
      </c>
      <c r="B260">
        <v>73</v>
      </c>
      <c r="C260">
        <v>655</v>
      </c>
    </row>
    <row r="261" spans="1:3">
      <c r="A261" s="13">
        <v>43255</v>
      </c>
      <c r="B261">
        <v>74</v>
      </c>
      <c r="C261">
        <v>660</v>
      </c>
    </row>
    <row r="262" spans="1:3">
      <c r="A262" s="13">
        <v>43262</v>
      </c>
      <c r="B262">
        <v>75</v>
      </c>
      <c r="C262">
        <v>663</v>
      </c>
    </row>
    <row r="263" spans="1:3">
      <c r="A263" s="13">
        <v>43269</v>
      </c>
      <c r="B263">
        <v>76</v>
      </c>
      <c r="C263">
        <v>674</v>
      </c>
    </row>
    <row r="264" spans="1:3">
      <c r="A264" s="13">
        <v>43276</v>
      </c>
      <c r="B264">
        <v>77</v>
      </c>
      <c r="C264">
        <v>677</v>
      </c>
    </row>
    <row r="265" spans="1:3">
      <c r="A265" s="13">
        <v>43283</v>
      </c>
      <c r="B265">
        <v>78</v>
      </c>
      <c r="C265">
        <v>679</v>
      </c>
    </row>
    <row r="266" spans="1:3">
      <c r="A266" s="13">
        <v>43290</v>
      </c>
      <c r="B266">
        <v>79</v>
      </c>
      <c r="C266">
        <v>683</v>
      </c>
    </row>
    <row r="267" spans="1:3">
      <c r="A267" s="13">
        <v>43297</v>
      </c>
      <c r="B267">
        <v>80</v>
      </c>
      <c r="C267">
        <v>689</v>
      </c>
    </row>
    <row r="268" spans="1:3">
      <c r="A268" s="13">
        <v>43304</v>
      </c>
      <c r="B268">
        <v>81</v>
      </c>
      <c r="C268">
        <v>696</v>
      </c>
    </row>
    <row r="269" spans="1:3">
      <c r="A269" s="13">
        <v>43311</v>
      </c>
      <c r="B269">
        <v>82</v>
      </c>
      <c r="C269">
        <v>697</v>
      </c>
    </row>
    <row r="270" spans="1:3">
      <c r="A270" s="13">
        <v>43318</v>
      </c>
      <c r="B270">
        <v>83</v>
      </c>
      <c r="C270">
        <v>700</v>
      </c>
    </row>
    <row r="271" spans="1:3">
      <c r="A271" s="13">
        <v>43325</v>
      </c>
      <c r="B271">
        <v>84</v>
      </c>
      <c r="C271">
        <v>702</v>
      </c>
    </row>
    <row r="272" spans="1:3">
      <c r="A272" s="13">
        <v>43332</v>
      </c>
      <c r="B272">
        <v>85</v>
      </c>
      <c r="C272">
        <v>709</v>
      </c>
    </row>
    <row r="273" spans="1:3">
      <c r="A273" s="13">
        <v>43339</v>
      </c>
      <c r="B273">
        <v>86</v>
      </c>
      <c r="C273">
        <v>712</v>
      </c>
    </row>
    <row r="274" spans="1:3">
      <c r="A274" s="13">
        <v>43346</v>
      </c>
      <c r="B274">
        <v>87</v>
      </c>
      <c r="C274">
        <v>718</v>
      </c>
    </row>
    <row r="275" spans="1:3">
      <c r="A275" s="13">
        <v>43353</v>
      </c>
      <c r="B275">
        <v>88</v>
      </c>
      <c r="C275">
        <v>726</v>
      </c>
    </row>
    <row r="276" spans="1:3">
      <c r="A276" s="13">
        <v>43360</v>
      </c>
      <c r="B276">
        <v>89</v>
      </c>
      <c r="C276">
        <v>734</v>
      </c>
    </row>
    <row r="277" spans="1:3">
      <c r="A277" s="13">
        <v>43367</v>
      </c>
      <c r="B277">
        <v>90</v>
      </c>
      <c r="C277">
        <v>741</v>
      </c>
    </row>
    <row r="278" spans="1:3">
      <c r="A278" s="13">
        <v>43374</v>
      </c>
      <c r="B278">
        <v>91</v>
      </c>
      <c r="C278">
        <v>754</v>
      </c>
    </row>
    <row r="279" spans="1:3">
      <c r="A279" s="13">
        <v>43381</v>
      </c>
      <c r="B279">
        <v>92</v>
      </c>
      <c r="C279">
        <v>755</v>
      </c>
    </row>
    <row r="280" spans="1:3">
      <c r="A280" s="13">
        <v>43388</v>
      </c>
      <c r="B280">
        <v>93</v>
      </c>
      <c r="C280">
        <v>758</v>
      </c>
    </row>
    <row r="281" spans="1:3">
      <c r="A281" s="13">
        <v>43395</v>
      </c>
      <c r="B281">
        <v>94</v>
      </c>
      <c r="C281">
        <v>764</v>
      </c>
    </row>
    <row r="282" spans="1:3">
      <c r="A282" s="13">
        <v>43402</v>
      </c>
      <c r="B282">
        <v>95</v>
      </c>
      <c r="C282">
        <v>771</v>
      </c>
    </row>
    <row r="283" spans="1:3">
      <c r="A283" s="13">
        <v>43409</v>
      </c>
      <c r="B283">
        <v>96</v>
      </c>
      <c r="C283">
        <v>775</v>
      </c>
    </row>
    <row r="284" spans="1:3">
      <c r="A284" s="13">
        <v>43416</v>
      </c>
      <c r="B284">
        <v>97</v>
      </c>
      <c r="C284">
        <v>786</v>
      </c>
    </row>
    <row r="285" spans="1:3">
      <c r="A285" s="13">
        <v>43430</v>
      </c>
      <c r="B285">
        <v>98</v>
      </c>
      <c r="C285">
        <v>791</v>
      </c>
    </row>
    <row r="286" spans="1:3">
      <c r="A286" s="13">
        <v>43437</v>
      </c>
      <c r="B286">
        <v>99</v>
      </c>
      <c r="C286">
        <v>805</v>
      </c>
    </row>
    <row r="287" spans="1:3">
      <c r="A287" s="13">
        <v>43444</v>
      </c>
      <c r="B287">
        <v>100</v>
      </c>
      <c r="C287">
        <v>819</v>
      </c>
    </row>
    <row r="288" spans="1:3">
      <c r="A288" s="13">
        <v>43451</v>
      </c>
      <c r="B288">
        <v>101</v>
      </c>
      <c r="C288">
        <v>830</v>
      </c>
    </row>
    <row r="289" spans="1:3">
      <c r="A289" s="13">
        <v>43472</v>
      </c>
      <c r="B289">
        <v>102</v>
      </c>
      <c r="C289">
        <v>838</v>
      </c>
    </row>
    <row r="290" spans="1:3">
      <c r="A290" s="13">
        <v>43479</v>
      </c>
      <c r="B290">
        <v>103</v>
      </c>
      <c r="C290">
        <v>847</v>
      </c>
    </row>
    <row r="291" spans="1:3">
      <c r="A291" s="13">
        <v>43486</v>
      </c>
      <c r="B291">
        <v>104</v>
      </c>
      <c r="C291">
        <v>849</v>
      </c>
    </row>
    <row r="292" spans="1:3">
      <c r="A292" s="13">
        <v>43493</v>
      </c>
      <c r="B292">
        <v>105</v>
      </c>
      <c r="C292">
        <v>851</v>
      </c>
    </row>
    <row r="293" spans="1:3">
      <c r="A293" s="13">
        <v>43500</v>
      </c>
      <c r="B293">
        <v>106</v>
      </c>
      <c r="C293">
        <v>858</v>
      </c>
    </row>
    <row r="294" spans="1:3">
      <c r="A294" s="13">
        <v>43507</v>
      </c>
      <c r="B294">
        <v>107</v>
      </c>
      <c r="C294">
        <v>863</v>
      </c>
    </row>
    <row r="295" spans="1:3">
      <c r="A295" s="13">
        <v>43514</v>
      </c>
      <c r="B295">
        <v>108</v>
      </c>
      <c r="C295">
        <v>870</v>
      </c>
    </row>
    <row r="296" spans="1:3">
      <c r="A296" s="13">
        <v>43521</v>
      </c>
      <c r="B296">
        <v>109</v>
      </c>
      <c r="C296">
        <v>872</v>
      </c>
    </row>
    <row r="297" spans="1:3">
      <c r="A297" s="13">
        <v>43528</v>
      </c>
      <c r="B297">
        <v>110</v>
      </c>
      <c r="C297">
        <v>881</v>
      </c>
    </row>
    <row r="298" spans="1:3">
      <c r="A298" s="13">
        <v>43542</v>
      </c>
      <c r="B298">
        <v>111</v>
      </c>
      <c r="C298">
        <v>888</v>
      </c>
    </row>
    <row r="299" spans="1:3">
      <c r="A299" s="13">
        <v>43549</v>
      </c>
      <c r="B299">
        <v>112</v>
      </c>
      <c r="C299">
        <v>893</v>
      </c>
    </row>
    <row r="300" spans="1:3">
      <c r="A300" s="13">
        <v>43556</v>
      </c>
      <c r="B300">
        <v>113</v>
      </c>
      <c r="C300">
        <v>930</v>
      </c>
    </row>
    <row r="301" spans="1:3">
      <c r="A301" s="13">
        <v>43563</v>
      </c>
      <c r="B301">
        <v>114</v>
      </c>
      <c r="C301">
        <v>938</v>
      </c>
    </row>
    <row r="302" spans="1:3">
      <c r="A302" s="13">
        <v>43570</v>
      </c>
      <c r="B302">
        <v>115</v>
      </c>
      <c r="C302">
        <v>948</v>
      </c>
    </row>
    <row r="303" spans="1:3">
      <c r="A303" s="13">
        <v>43577</v>
      </c>
      <c r="B303">
        <v>116</v>
      </c>
      <c r="C303">
        <v>956</v>
      </c>
    </row>
    <row r="304" spans="1:3">
      <c r="A304" s="13">
        <v>43584</v>
      </c>
      <c r="B304">
        <v>117</v>
      </c>
      <c r="C304">
        <v>968</v>
      </c>
    </row>
    <row r="305" spans="1:7">
      <c r="A305" s="13">
        <v>43591</v>
      </c>
      <c r="B305">
        <v>118</v>
      </c>
      <c r="C305">
        <v>976</v>
      </c>
    </row>
    <row r="306" spans="1:7">
      <c r="A306" s="13">
        <v>43598</v>
      </c>
      <c r="B306">
        <v>119</v>
      </c>
      <c r="C306">
        <v>985</v>
      </c>
    </row>
    <row r="307" spans="1:7">
      <c r="A307" s="13">
        <v>43605</v>
      </c>
      <c r="B307">
        <v>120</v>
      </c>
      <c r="C307">
        <v>1000</v>
      </c>
    </row>
    <row r="308" spans="1:7">
      <c r="A308" s="13">
        <v>43612</v>
      </c>
      <c r="B308">
        <v>121</v>
      </c>
      <c r="C308">
        <v>1001</v>
      </c>
    </row>
    <row r="309" spans="1:7">
      <c r="A309" s="13">
        <v>43619</v>
      </c>
      <c r="B309">
        <v>122</v>
      </c>
      <c r="C309">
        <v>1007</v>
      </c>
    </row>
    <row r="310" spans="1:7">
      <c r="A310" s="13">
        <v>43626</v>
      </c>
      <c r="B310">
        <v>123</v>
      </c>
      <c r="C310">
        <v>1010</v>
      </c>
    </row>
    <row r="311" spans="1:7">
      <c r="A311" s="13">
        <v>43633</v>
      </c>
      <c r="B311">
        <v>124</v>
      </c>
      <c r="C311">
        <v>1025</v>
      </c>
    </row>
    <row r="312" spans="1:7">
      <c r="A312" s="13">
        <v>43640</v>
      </c>
      <c r="B312">
        <v>125</v>
      </c>
      <c r="C312">
        <v>1031</v>
      </c>
    </row>
    <row r="313" spans="1:7">
      <c r="A313" s="13"/>
    </row>
    <row r="314" spans="1:7">
      <c r="A314" s="13"/>
    </row>
    <row r="315" spans="1:7">
      <c r="A315" s="13"/>
    </row>
    <row r="316" spans="1:7">
      <c r="A316" s="13"/>
    </row>
    <row r="317" spans="1:7">
      <c r="B317" s="10" t="s">
        <v>60</v>
      </c>
      <c r="C317" s="10"/>
      <c r="D317" s="10"/>
      <c r="E317" s="10"/>
      <c r="F317" s="10"/>
      <c r="G317" s="10"/>
    </row>
    <row r="318" spans="1:7">
      <c r="B318" s="49">
        <v>0</v>
      </c>
      <c r="C318" t="s">
        <v>52</v>
      </c>
    </row>
    <row r="319" spans="1:7">
      <c r="B319" s="46">
        <v>0</v>
      </c>
      <c r="C319" t="s">
        <v>53</v>
      </c>
    </row>
    <row r="320" spans="1:7">
      <c r="B320" s="47">
        <v>0</v>
      </c>
      <c r="C320" t="s">
        <v>54</v>
      </c>
    </row>
    <row r="321" spans="2:3">
      <c r="B321" s="46">
        <v>0</v>
      </c>
      <c r="C321" t="s">
        <v>56</v>
      </c>
    </row>
    <row r="322" spans="2:3">
      <c r="B322" s="46">
        <v>0</v>
      </c>
      <c r="C322" t="s">
        <v>184</v>
      </c>
    </row>
    <row r="323" spans="2:3">
      <c r="B323" s="46">
        <v>0</v>
      </c>
      <c r="C323" t="s">
        <v>214</v>
      </c>
    </row>
    <row r="324" spans="2:3">
      <c r="B324" s="47">
        <v>0</v>
      </c>
      <c r="C324" t="s">
        <v>223</v>
      </c>
    </row>
    <row r="326" spans="2:3">
      <c r="B326" s="10" t="s">
        <v>102</v>
      </c>
    </row>
    <row r="327" spans="2:3">
      <c r="B327" s="47">
        <v>0</v>
      </c>
      <c r="C327" t="s">
        <v>52</v>
      </c>
    </row>
    <row r="328" spans="2:3">
      <c r="B328" s="47">
        <f>5/6</f>
        <v>0.83333333333333337</v>
      </c>
      <c r="C328" t="s">
        <v>53</v>
      </c>
    </row>
    <row r="329" spans="2:3">
      <c r="B329" s="47">
        <v>0</v>
      </c>
      <c r="C329" t="s">
        <v>54</v>
      </c>
    </row>
    <row r="330" spans="2:3">
      <c r="B330" s="47">
        <v>0</v>
      </c>
      <c r="C330" t="s">
        <v>56</v>
      </c>
    </row>
    <row r="331" spans="2:3">
      <c r="B331" s="46">
        <v>0</v>
      </c>
      <c r="C331" t="s">
        <v>184</v>
      </c>
    </row>
    <row r="332" spans="2:3">
      <c r="B332" s="47">
        <v>0</v>
      </c>
      <c r="C332" t="s">
        <v>214</v>
      </c>
    </row>
    <row r="333" spans="2:3">
      <c r="B333" s="47">
        <v>0</v>
      </c>
      <c r="C333" t="s">
        <v>223</v>
      </c>
    </row>
    <row r="334" spans="2:3">
      <c r="B334" s="47">
        <f>1/6</f>
        <v>0.16666666666666666</v>
      </c>
      <c r="C334" t="s">
        <v>67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2391-7528-4DD1-8F1D-5DF163D8D993}">
  <dimension ref="A1:K334"/>
  <sheetViews>
    <sheetView topLeftCell="A14" workbookViewId="0">
      <selection activeCell="J23" sqref="J23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908</v>
      </c>
      <c r="C2" s="1">
        <v>6</v>
      </c>
      <c r="D2" s="1">
        <v>144</v>
      </c>
      <c r="E2" s="1">
        <v>3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892</v>
      </c>
      <c r="C5" s="1">
        <f t="shared" si="0"/>
        <v>6</v>
      </c>
      <c r="D5" s="1">
        <f t="shared" si="0"/>
        <v>142</v>
      </c>
      <c r="E5" s="1"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641</v>
      </c>
      <c r="C9" s="1">
        <v>5</v>
      </c>
      <c r="D9" s="1">
        <v>467</v>
      </c>
      <c r="E9" s="2">
        <v>2</v>
      </c>
      <c r="F9" s="1">
        <v>300</v>
      </c>
      <c r="G9" s="2">
        <v>0</v>
      </c>
      <c r="H9" s="1">
        <v>345</v>
      </c>
      <c r="I9" s="1">
        <v>5</v>
      </c>
      <c r="J9" s="1">
        <v>267</v>
      </c>
      <c r="K9" s="1">
        <v>8</v>
      </c>
    </row>
    <row r="10" spans="1:11">
      <c r="A10" s="1" t="s">
        <v>31</v>
      </c>
      <c r="B10" s="1">
        <v>38</v>
      </c>
      <c r="C10" s="1">
        <v>0</v>
      </c>
      <c r="D10" s="74">
        <v>51</v>
      </c>
      <c r="E10" s="75">
        <v>0</v>
      </c>
      <c r="F10" s="1">
        <v>9</v>
      </c>
      <c r="G10" s="2">
        <v>0</v>
      </c>
      <c r="H10" s="1">
        <v>6</v>
      </c>
      <c r="I10" s="1">
        <v>1</v>
      </c>
      <c r="J10" s="1">
        <v>18</v>
      </c>
      <c r="K10" s="1">
        <v>-1</v>
      </c>
    </row>
    <row r="11" spans="1:11">
      <c r="A11" s="1" t="s">
        <v>8</v>
      </c>
      <c r="B11" s="1">
        <f t="shared" ref="B11:J11" si="1">B9+B10</f>
        <v>679</v>
      </c>
      <c r="C11" s="1">
        <v>5</v>
      </c>
      <c r="D11" s="1">
        <f t="shared" si="1"/>
        <v>518</v>
      </c>
      <c r="E11" s="2">
        <v>2</v>
      </c>
      <c r="F11" s="1">
        <f t="shared" si="1"/>
        <v>309</v>
      </c>
      <c r="G11" s="2">
        <f t="shared" si="1"/>
        <v>0</v>
      </c>
      <c r="H11" s="1">
        <f t="shared" si="1"/>
        <v>351</v>
      </c>
      <c r="I11" s="1">
        <v>6</v>
      </c>
      <c r="J11" s="1">
        <f t="shared" si="1"/>
        <v>285</v>
      </c>
      <c r="K11" s="1">
        <v>7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296</v>
      </c>
      <c r="C15" s="5">
        <v>5</v>
      </c>
      <c r="D15" s="5">
        <v>97</v>
      </c>
      <c r="E15" s="3">
        <v>2</v>
      </c>
      <c r="F15" s="1">
        <v>186</v>
      </c>
      <c r="G15" s="2">
        <v>0</v>
      </c>
      <c r="H15" s="16" t="s">
        <v>86</v>
      </c>
      <c r="I15" s="16">
        <v>641</v>
      </c>
    </row>
    <row r="16" spans="1:11">
      <c r="A16" s="1" t="s">
        <v>89</v>
      </c>
      <c r="B16" s="1">
        <v>215</v>
      </c>
      <c r="C16" s="1">
        <v>0</v>
      </c>
      <c r="D16" s="1">
        <v>92</v>
      </c>
      <c r="E16" s="2">
        <v>2</v>
      </c>
      <c r="F16" s="1">
        <v>186</v>
      </c>
      <c r="G16" s="2">
        <v>0</v>
      </c>
      <c r="H16" s="25" t="s">
        <v>87</v>
      </c>
      <c r="I16" s="25">
        <v>467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267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393</v>
      </c>
    </row>
    <row r="20" spans="1:9" ht="66.75" customHeight="1">
      <c r="A20" s="1" t="s">
        <v>74</v>
      </c>
      <c r="B20" s="1">
        <v>16</v>
      </c>
      <c r="C20" s="1">
        <v>0</v>
      </c>
      <c r="D20" s="34" t="s">
        <v>241</v>
      </c>
      <c r="H20" s="16" t="s">
        <v>105</v>
      </c>
      <c r="I20" s="16">
        <v>186</v>
      </c>
    </row>
    <row r="21" spans="1:9" ht="72" customHeight="1">
      <c r="A21" s="1" t="s">
        <v>75</v>
      </c>
      <c r="B21" s="1">
        <v>7</v>
      </c>
      <c r="C21" s="1">
        <v>0</v>
      </c>
      <c r="D21" s="34" t="s">
        <v>242</v>
      </c>
      <c r="H21" s="25" t="s">
        <v>88</v>
      </c>
      <c r="I21" s="25">
        <v>346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7</v>
      </c>
      <c r="C23" s="1">
        <v>1</v>
      </c>
      <c r="D23" s="34" t="s">
        <v>173</v>
      </c>
      <c r="H23" s="25" t="s">
        <v>90</v>
      </c>
      <c r="I23" s="25">
        <v>307</v>
      </c>
    </row>
    <row r="24" spans="1:9">
      <c r="H24" s="16" t="s">
        <v>91</v>
      </c>
      <c r="I24" s="16">
        <v>197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68</v>
      </c>
      <c r="C29" s="1">
        <v>0</v>
      </c>
      <c r="D29" s="1">
        <v>57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88</v>
      </c>
      <c r="C31" s="1">
        <v>0</v>
      </c>
      <c r="D31" s="1">
        <v>63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146</v>
      </c>
      <c r="C35" s="1">
        <v>2</v>
      </c>
      <c r="D35" s="1">
        <v>94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197</v>
      </c>
      <c r="C37" s="1">
        <v>0</v>
      </c>
      <c r="D37" s="1">
        <v>110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210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42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960</v>
      </c>
      <c r="D46" s="1">
        <v>6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1307</v>
      </c>
      <c r="D54" s="1">
        <v>6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/>
    </row>
    <row r="184" spans="1:4">
      <c r="A184" s="13"/>
    </row>
    <row r="185" spans="1:4">
      <c r="A185" s="13"/>
    </row>
    <row r="186" spans="1:4">
      <c r="A186" s="13"/>
    </row>
    <row r="187" spans="1:4">
      <c r="A187" s="9" t="s">
        <v>70</v>
      </c>
      <c r="B187" s="9" t="s">
        <v>32</v>
      </c>
      <c r="C187" s="9" t="s">
        <v>33</v>
      </c>
    </row>
    <row r="188" spans="1:4">
      <c r="A188" s="13">
        <v>42737</v>
      </c>
      <c r="B188">
        <v>1</v>
      </c>
      <c r="C188">
        <v>1</v>
      </c>
    </row>
    <row r="189" spans="1:4">
      <c r="A189" s="13">
        <v>42744</v>
      </c>
      <c r="B189">
        <v>2</v>
      </c>
      <c r="C189">
        <v>10</v>
      </c>
    </row>
    <row r="190" spans="1:4">
      <c r="A190" s="13">
        <v>42751</v>
      </c>
      <c r="B190">
        <v>3</v>
      </c>
      <c r="C190">
        <v>20</v>
      </c>
    </row>
    <row r="191" spans="1:4">
      <c r="A191" s="13">
        <v>42758</v>
      </c>
      <c r="B191">
        <v>4</v>
      </c>
      <c r="C191">
        <v>31</v>
      </c>
    </row>
    <row r="192" spans="1:4">
      <c r="A192" s="13">
        <v>42765</v>
      </c>
      <c r="B192">
        <v>5</v>
      </c>
      <c r="C192">
        <v>43</v>
      </c>
    </row>
    <row r="193" spans="1:3">
      <c r="A193" s="13">
        <v>42772</v>
      </c>
      <c r="B193">
        <v>6</v>
      </c>
      <c r="C193">
        <v>56</v>
      </c>
    </row>
    <row r="194" spans="1:3">
      <c r="A194" s="13">
        <v>42779</v>
      </c>
      <c r="B194">
        <v>7</v>
      </c>
      <c r="C194">
        <v>63</v>
      </c>
    </row>
    <row r="195" spans="1:3">
      <c r="A195" s="13">
        <v>42786</v>
      </c>
      <c r="B195">
        <v>8</v>
      </c>
      <c r="C195">
        <v>70</v>
      </c>
    </row>
    <row r="196" spans="1:3">
      <c r="A196" s="13">
        <v>42793</v>
      </c>
      <c r="B196">
        <v>9</v>
      </c>
      <c r="C196">
        <v>84</v>
      </c>
    </row>
    <row r="197" spans="1:3">
      <c r="A197" s="13">
        <v>42800</v>
      </c>
      <c r="B197">
        <v>10</v>
      </c>
      <c r="C197">
        <v>100</v>
      </c>
    </row>
    <row r="198" spans="1:3">
      <c r="A198" s="13">
        <v>42807</v>
      </c>
      <c r="B198">
        <v>11</v>
      </c>
      <c r="C198">
        <v>114</v>
      </c>
    </row>
    <row r="199" spans="1:3">
      <c r="A199" s="13">
        <v>42814</v>
      </c>
      <c r="B199">
        <v>12</v>
      </c>
      <c r="C199">
        <v>131</v>
      </c>
    </row>
    <row r="200" spans="1:3">
      <c r="A200" s="13">
        <v>42821</v>
      </c>
      <c r="B200">
        <v>13</v>
      </c>
      <c r="C200">
        <v>145</v>
      </c>
    </row>
    <row r="201" spans="1:3">
      <c r="A201" s="13">
        <v>42828</v>
      </c>
      <c r="B201">
        <v>14</v>
      </c>
      <c r="C201">
        <v>154</v>
      </c>
    </row>
    <row r="202" spans="1:3">
      <c r="A202" s="13">
        <v>42835</v>
      </c>
      <c r="B202">
        <v>15</v>
      </c>
      <c r="C202">
        <v>166</v>
      </c>
    </row>
    <row r="203" spans="1:3">
      <c r="A203" s="13">
        <v>42842</v>
      </c>
      <c r="B203">
        <v>16</v>
      </c>
      <c r="C203">
        <v>185</v>
      </c>
    </row>
    <row r="204" spans="1:3">
      <c r="A204" s="13">
        <v>42849</v>
      </c>
      <c r="B204">
        <v>17</v>
      </c>
      <c r="C204">
        <v>189</v>
      </c>
    </row>
    <row r="205" spans="1:3">
      <c r="A205" s="13">
        <v>42856</v>
      </c>
      <c r="B205">
        <v>18</v>
      </c>
      <c r="C205">
        <v>199</v>
      </c>
    </row>
    <row r="206" spans="1:3">
      <c r="A206" s="13">
        <v>42863</v>
      </c>
      <c r="B206">
        <v>19</v>
      </c>
      <c r="C206">
        <v>217</v>
      </c>
    </row>
    <row r="207" spans="1:3">
      <c r="A207" s="13">
        <v>42870</v>
      </c>
      <c r="B207">
        <v>20</v>
      </c>
      <c r="C207">
        <v>233</v>
      </c>
    </row>
    <row r="208" spans="1:3">
      <c r="A208" s="13">
        <v>42877</v>
      </c>
      <c r="B208">
        <v>21</v>
      </c>
      <c r="C208">
        <v>239</v>
      </c>
    </row>
    <row r="209" spans="1:3">
      <c r="A209" s="13">
        <v>42884</v>
      </c>
      <c r="B209">
        <v>22</v>
      </c>
      <c r="C209">
        <v>244</v>
      </c>
    </row>
    <row r="210" spans="1:3">
      <c r="A210" s="13">
        <v>42891</v>
      </c>
      <c r="B210">
        <v>23</v>
      </c>
      <c r="C210">
        <v>260</v>
      </c>
    </row>
    <row r="211" spans="1:3">
      <c r="A211" s="13">
        <v>42898</v>
      </c>
      <c r="B211">
        <v>24</v>
      </c>
      <c r="C211">
        <v>276</v>
      </c>
    </row>
    <row r="212" spans="1:3">
      <c r="A212" s="13">
        <v>42905</v>
      </c>
      <c r="B212">
        <v>25</v>
      </c>
      <c r="C212">
        <v>286</v>
      </c>
    </row>
    <row r="213" spans="1:3">
      <c r="A213" s="13">
        <v>42912</v>
      </c>
      <c r="B213">
        <v>26</v>
      </c>
      <c r="C213">
        <v>299</v>
      </c>
    </row>
    <row r="214" spans="1:3">
      <c r="A214" s="13">
        <v>42919</v>
      </c>
      <c r="B214">
        <v>27</v>
      </c>
      <c r="C214">
        <v>303</v>
      </c>
    </row>
    <row r="215" spans="1:3">
      <c r="A215" s="13">
        <v>42926</v>
      </c>
      <c r="B215">
        <v>28</v>
      </c>
      <c r="C215">
        <v>316</v>
      </c>
    </row>
    <row r="216" spans="1:3">
      <c r="A216" s="13">
        <v>42933</v>
      </c>
      <c r="B216">
        <v>29</v>
      </c>
      <c r="C216">
        <v>322</v>
      </c>
    </row>
    <row r="217" spans="1:3">
      <c r="A217" s="13">
        <v>42940</v>
      </c>
      <c r="B217">
        <v>30</v>
      </c>
      <c r="C217">
        <v>330</v>
      </c>
    </row>
    <row r="218" spans="1:3">
      <c r="A218" s="13">
        <v>42947</v>
      </c>
      <c r="B218">
        <v>31</v>
      </c>
      <c r="C218">
        <v>335</v>
      </c>
    </row>
    <row r="219" spans="1:3">
      <c r="A219" s="13">
        <v>42954</v>
      </c>
      <c r="B219">
        <v>32</v>
      </c>
      <c r="C219">
        <v>348</v>
      </c>
    </row>
    <row r="220" spans="1:3">
      <c r="A220" s="13">
        <v>42961</v>
      </c>
      <c r="B220">
        <v>33</v>
      </c>
      <c r="C220">
        <v>367</v>
      </c>
    </row>
    <row r="221" spans="1:3">
      <c r="A221" s="13">
        <v>42968</v>
      </c>
      <c r="B221">
        <v>34</v>
      </c>
      <c r="C221">
        <v>392</v>
      </c>
    </row>
    <row r="222" spans="1:3">
      <c r="A222" s="13">
        <v>42975</v>
      </c>
      <c r="B222">
        <v>35</v>
      </c>
      <c r="C222">
        <v>402</v>
      </c>
    </row>
    <row r="223" spans="1:3">
      <c r="A223" s="13">
        <v>42982</v>
      </c>
      <c r="B223">
        <v>36</v>
      </c>
      <c r="C223">
        <v>410</v>
      </c>
    </row>
    <row r="224" spans="1:3">
      <c r="A224" s="13">
        <v>42989</v>
      </c>
      <c r="B224">
        <v>37</v>
      </c>
      <c r="C224">
        <v>415</v>
      </c>
    </row>
    <row r="225" spans="1:3">
      <c r="A225" s="13">
        <v>42996</v>
      </c>
      <c r="B225">
        <v>38</v>
      </c>
      <c r="C225">
        <v>438</v>
      </c>
    </row>
    <row r="226" spans="1:3">
      <c r="A226" s="13">
        <v>43003</v>
      </c>
      <c r="B226">
        <v>39</v>
      </c>
      <c r="C226">
        <v>460</v>
      </c>
    </row>
    <row r="227" spans="1:3">
      <c r="A227" s="13">
        <v>43010</v>
      </c>
      <c r="B227">
        <v>40</v>
      </c>
      <c r="C227">
        <v>478</v>
      </c>
    </row>
    <row r="228" spans="1:3">
      <c r="A228" s="13">
        <v>43017</v>
      </c>
      <c r="B228">
        <v>41</v>
      </c>
      <c r="C228">
        <v>486</v>
      </c>
    </row>
    <row r="229" spans="1:3">
      <c r="A229" s="13">
        <v>43024</v>
      </c>
      <c r="B229">
        <v>42</v>
      </c>
      <c r="C229">
        <v>497</v>
      </c>
    </row>
    <row r="230" spans="1:3">
      <c r="A230" s="13">
        <v>43031</v>
      </c>
      <c r="B230">
        <v>43</v>
      </c>
      <c r="C230">
        <v>501</v>
      </c>
    </row>
    <row r="231" spans="1:3">
      <c r="A231" s="13">
        <v>43038</v>
      </c>
      <c r="B231">
        <v>44</v>
      </c>
      <c r="C231">
        <v>506</v>
      </c>
    </row>
    <row r="232" spans="1:3">
      <c r="A232" s="13">
        <v>43045</v>
      </c>
      <c r="B232">
        <v>45</v>
      </c>
      <c r="C232">
        <v>514</v>
      </c>
    </row>
    <row r="233" spans="1:3">
      <c r="A233" s="13">
        <v>43052</v>
      </c>
      <c r="B233">
        <v>46</v>
      </c>
      <c r="C233">
        <v>521</v>
      </c>
    </row>
    <row r="234" spans="1:3">
      <c r="A234" s="13">
        <v>43059</v>
      </c>
      <c r="B234">
        <v>47</v>
      </c>
      <c r="C234">
        <v>531</v>
      </c>
    </row>
    <row r="235" spans="1:3">
      <c r="A235" s="13">
        <v>43066</v>
      </c>
      <c r="B235">
        <v>48</v>
      </c>
      <c r="C235">
        <v>534</v>
      </c>
    </row>
    <row r="236" spans="1:3">
      <c r="A236" s="13">
        <v>43073</v>
      </c>
      <c r="B236">
        <v>49</v>
      </c>
      <c r="C236">
        <v>541</v>
      </c>
    </row>
    <row r="237" spans="1:3">
      <c r="A237" s="13">
        <v>43080</v>
      </c>
      <c r="B237">
        <v>50</v>
      </c>
      <c r="C237">
        <v>546</v>
      </c>
    </row>
    <row r="238" spans="1:3">
      <c r="A238" s="13">
        <v>43087</v>
      </c>
      <c r="B238">
        <v>51</v>
      </c>
      <c r="C238">
        <v>549</v>
      </c>
    </row>
    <row r="239" spans="1:3">
      <c r="A239" s="13">
        <v>43101</v>
      </c>
      <c r="B239">
        <v>52</v>
      </c>
      <c r="C239">
        <v>553</v>
      </c>
    </row>
    <row r="240" spans="1:3">
      <c r="A240" s="13">
        <v>43108</v>
      </c>
      <c r="B240">
        <v>53</v>
      </c>
      <c r="C240">
        <v>566</v>
      </c>
    </row>
    <row r="241" spans="1:3">
      <c r="A241" s="13">
        <v>43115</v>
      </c>
      <c r="B241">
        <v>54</v>
      </c>
      <c r="C241">
        <v>568</v>
      </c>
    </row>
    <row r="242" spans="1:3">
      <c r="A242" s="13">
        <v>43122</v>
      </c>
      <c r="B242">
        <v>55</v>
      </c>
      <c r="C242">
        <v>575</v>
      </c>
    </row>
    <row r="243" spans="1:3">
      <c r="A243" s="13">
        <v>43129</v>
      </c>
      <c r="B243">
        <v>56</v>
      </c>
      <c r="C243">
        <v>574</v>
      </c>
    </row>
    <row r="244" spans="1:3">
      <c r="A244" s="13">
        <v>43136</v>
      </c>
      <c r="B244">
        <v>57</v>
      </c>
      <c r="C244">
        <v>578</v>
      </c>
    </row>
    <row r="245" spans="1:3">
      <c r="A245" s="13">
        <v>43143</v>
      </c>
      <c r="B245">
        <v>58</v>
      </c>
      <c r="C245">
        <v>584</v>
      </c>
    </row>
    <row r="246" spans="1:3">
      <c r="A246" s="13">
        <v>43150</v>
      </c>
      <c r="B246">
        <v>59</v>
      </c>
      <c r="C246">
        <v>587</v>
      </c>
    </row>
    <row r="247" spans="1:3">
      <c r="A247" s="13">
        <v>43157</v>
      </c>
      <c r="B247">
        <v>60</v>
      </c>
      <c r="C247">
        <v>592</v>
      </c>
    </row>
    <row r="248" spans="1:3">
      <c r="A248" s="13">
        <v>43164</v>
      </c>
      <c r="B248">
        <v>61</v>
      </c>
      <c r="C248">
        <v>595</v>
      </c>
    </row>
    <row r="249" spans="1:3">
      <c r="A249" s="13">
        <v>43171</v>
      </c>
      <c r="B249">
        <v>62</v>
      </c>
      <c r="C249">
        <v>601</v>
      </c>
    </row>
    <row r="250" spans="1:3">
      <c r="A250" s="13">
        <v>43178</v>
      </c>
      <c r="B250">
        <v>63</v>
      </c>
      <c r="C250">
        <v>610</v>
      </c>
    </row>
    <row r="251" spans="1:3">
      <c r="A251" s="13">
        <v>43185</v>
      </c>
      <c r="B251">
        <v>64</v>
      </c>
      <c r="C251">
        <v>612</v>
      </c>
    </row>
    <row r="252" spans="1:3">
      <c r="A252" s="13">
        <v>43192</v>
      </c>
      <c r="B252">
        <v>65</v>
      </c>
      <c r="C252">
        <v>620</v>
      </c>
    </row>
    <row r="253" spans="1:3">
      <c r="A253" s="13">
        <v>43199</v>
      </c>
      <c r="B253">
        <v>66</v>
      </c>
      <c r="C253">
        <v>625</v>
      </c>
    </row>
    <row r="254" spans="1:3">
      <c r="A254" s="13">
        <v>43206</v>
      </c>
      <c r="B254">
        <v>67</v>
      </c>
      <c r="C254">
        <v>627</v>
      </c>
    </row>
    <row r="255" spans="1:3">
      <c r="A255" s="13">
        <v>43213</v>
      </c>
      <c r="B255">
        <v>68</v>
      </c>
      <c r="C255">
        <v>632</v>
      </c>
    </row>
    <row r="256" spans="1:3">
      <c r="A256" s="13">
        <v>43220</v>
      </c>
      <c r="B256">
        <v>69</v>
      </c>
      <c r="C256">
        <v>634</v>
      </c>
    </row>
    <row r="257" spans="1:3">
      <c r="A257" s="13">
        <v>43227</v>
      </c>
      <c r="B257">
        <v>70</v>
      </c>
      <c r="C257">
        <v>638</v>
      </c>
    </row>
    <row r="258" spans="1:3">
      <c r="A258" s="13">
        <v>43234</v>
      </c>
      <c r="B258">
        <v>71</v>
      </c>
      <c r="C258">
        <v>644</v>
      </c>
    </row>
    <row r="259" spans="1:3">
      <c r="A259" s="13">
        <v>43241</v>
      </c>
      <c r="B259">
        <v>72</v>
      </c>
      <c r="C259">
        <v>652</v>
      </c>
    </row>
    <row r="260" spans="1:3">
      <c r="A260" s="13">
        <v>43248</v>
      </c>
      <c r="B260">
        <v>73</v>
      </c>
      <c r="C260">
        <v>655</v>
      </c>
    </row>
    <row r="261" spans="1:3">
      <c r="A261" s="13">
        <v>43255</v>
      </c>
      <c r="B261">
        <v>74</v>
      </c>
      <c r="C261">
        <v>660</v>
      </c>
    </row>
    <row r="262" spans="1:3">
      <c r="A262" s="13">
        <v>43262</v>
      </c>
      <c r="B262">
        <v>75</v>
      </c>
      <c r="C262">
        <v>663</v>
      </c>
    </row>
    <row r="263" spans="1:3">
      <c r="A263" s="13">
        <v>43269</v>
      </c>
      <c r="B263">
        <v>76</v>
      </c>
      <c r="C263">
        <v>674</v>
      </c>
    </row>
    <row r="264" spans="1:3">
      <c r="A264" s="13">
        <v>43276</v>
      </c>
      <c r="B264">
        <v>77</v>
      </c>
      <c r="C264">
        <v>677</v>
      </c>
    </row>
    <row r="265" spans="1:3">
      <c r="A265" s="13">
        <v>43283</v>
      </c>
      <c r="B265">
        <v>78</v>
      </c>
      <c r="C265">
        <v>679</v>
      </c>
    </row>
    <row r="266" spans="1:3">
      <c r="A266" s="13">
        <v>43290</v>
      </c>
      <c r="B266">
        <v>79</v>
      </c>
      <c r="C266">
        <v>683</v>
      </c>
    </row>
    <row r="267" spans="1:3">
      <c r="A267" s="13">
        <v>43297</v>
      </c>
      <c r="B267">
        <v>80</v>
      </c>
      <c r="C267">
        <v>689</v>
      </c>
    </row>
    <row r="268" spans="1:3">
      <c r="A268" s="13">
        <v>43304</v>
      </c>
      <c r="B268">
        <v>81</v>
      </c>
      <c r="C268">
        <v>696</v>
      </c>
    </row>
    <row r="269" spans="1:3">
      <c r="A269" s="13">
        <v>43311</v>
      </c>
      <c r="B269">
        <v>82</v>
      </c>
      <c r="C269">
        <v>697</v>
      </c>
    </row>
    <row r="270" spans="1:3">
      <c r="A270" s="13">
        <v>43318</v>
      </c>
      <c r="B270">
        <v>83</v>
      </c>
      <c r="C270">
        <v>700</v>
      </c>
    </row>
    <row r="271" spans="1:3">
      <c r="A271" s="13">
        <v>43325</v>
      </c>
      <c r="B271">
        <v>84</v>
      </c>
      <c r="C271">
        <v>702</v>
      </c>
    </row>
    <row r="272" spans="1:3">
      <c r="A272" s="13">
        <v>43332</v>
      </c>
      <c r="B272">
        <v>85</v>
      </c>
      <c r="C272">
        <v>709</v>
      </c>
    </row>
    <row r="273" spans="1:3">
      <c r="A273" s="13">
        <v>43339</v>
      </c>
      <c r="B273">
        <v>86</v>
      </c>
      <c r="C273">
        <v>712</v>
      </c>
    </row>
    <row r="274" spans="1:3">
      <c r="A274" s="13">
        <v>43346</v>
      </c>
      <c r="B274">
        <v>87</v>
      </c>
      <c r="C274">
        <v>718</v>
      </c>
    </row>
    <row r="275" spans="1:3">
      <c r="A275" s="13">
        <v>43353</v>
      </c>
      <c r="B275">
        <v>88</v>
      </c>
      <c r="C275">
        <v>726</v>
      </c>
    </row>
    <row r="276" spans="1:3">
      <c r="A276" s="13">
        <v>43360</v>
      </c>
      <c r="B276">
        <v>89</v>
      </c>
      <c r="C276">
        <v>734</v>
      </c>
    </row>
    <row r="277" spans="1:3">
      <c r="A277" s="13">
        <v>43367</v>
      </c>
      <c r="B277">
        <v>90</v>
      </c>
      <c r="C277">
        <v>741</v>
      </c>
    </row>
    <row r="278" spans="1:3">
      <c r="A278" s="13">
        <v>43374</v>
      </c>
      <c r="B278">
        <v>91</v>
      </c>
      <c r="C278">
        <v>754</v>
      </c>
    </row>
    <row r="279" spans="1:3">
      <c r="A279" s="13">
        <v>43381</v>
      </c>
      <c r="B279">
        <v>92</v>
      </c>
      <c r="C279">
        <v>755</v>
      </c>
    </row>
    <row r="280" spans="1:3">
      <c r="A280" s="13">
        <v>43388</v>
      </c>
      <c r="B280">
        <v>93</v>
      </c>
      <c r="C280">
        <v>758</v>
      </c>
    </row>
    <row r="281" spans="1:3">
      <c r="A281" s="13">
        <v>43395</v>
      </c>
      <c r="B281">
        <v>94</v>
      </c>
      <c r="C281">
        <v>764</v>
      </c>
    </row>
    <row r="282" spans="1:3">
      <c r="A282" s="13">
        <v>43402</v>
      </c>
      <c r="B282">
        <v>95</v>
      </c>
      <c r="C282">
        <v>771</v>
      </c>
    </row>
    <row r="283" spans="1:3">
      <c r="A283" s="13">
        <v>43409</v>
      </c>
      <c r="B283">
        <v>96</v>
      </c>
      <c r="C283">
        <v>775</v>
      </c>
    </row>
    <row r="284" spans="1:3">
      <c r="A284" s="13">
        <v>43416</v>
      </c>
      <c r="B284">
        <v>97</v>
      </c>
      <c r="C284">
        <v>786</v>
      </c>
    </row>
    <row r="285" spans="1:3">
      <c r="A285" s="13">
        <v>43430</v>
      </c>
      <c r="B285">
        <v>98</v>
      </c>
      <c r="C285">
        <v>791</v>
      </c>
    </row>
    <row r="286" spans="1:3">
      <c r="A286" s="13">
        <v>43437</v>
      </c>
      <c r="B286">
        <v>99</v>
      </c>
      <c r="C286">
        <v>805</v>
      </c>
    </row>
    <row r="287" spans="1:3">
      <c r="A287" s="13">
        <v>43444</v>
      </c>
      <c r="B287">
        <v>100</v>
      </c>
      <c r="C287">
        <v>819</v>
      </c>
    </row>
    <row r="288" spans="1:3">
      <c r="A288" s="13">
        <v>43451</v>
      </c>
      <c r="B288">
        <v>101</v>
      </c>
      <c r="C288">
        <v>830</v>
      </c>
    </row>
    <row r="289" spans="1:3">
      <c r="A289" s="13">
        <v>43472</v>
      </c>
      <c r="B289">
        <v>102</v>
      </c>
      <c r="C289">
        <v>838</v>
      </c>
    </row>
    <row r="290" spans="1:3">
      <c r="A290" s="13">
        <v>43479</v>
      </c>
      <c r="B290">
        <v>103</v>
      </c>
      <c r="C290">
        <v>847</v>
      </c>
    </row>
    <row r="291" spans="1:3">
      <c r="A291" s="13">
        <v>43486</v>
      </c>
      <c r="B291">
        <v>104</v>
      </c>
      <c r="C291">
        <v>849</v>
      </c>
    </row>
    <row r="292" spans="1:3">
      <c r="A292" s="13">
        <v>43493</v>
      </c>
      <c r="B292">
        <v>105</v>
      </c>
      <c r="C292">
        <v>851</v>
      </c>
    </row>
    <row r="293" spans="1:3">
      <c r="A293" s="13">
        <v>43500</v>
      </c>
      <c r="B293">
        <v>106</v>
      </c>
      <c r="C293">
        <v>858</v>
      </c>
    </row>
    <row r="294" spans="1:3">
      <c r="A294" s="13">
        <v>43507</v>
      </c>
      <c r="B294">
        <v>107</v>
      </c>
      <c r="C294">
        <v>863</v>
      </c>
    </row>
    <row r="295" spans="1:3">
      <c r="A295" s="13">
        <v>43514</v>
      </c>
      <c r="B295">
        <v>108</v>
      </c>
      <c r="C295">
        <v>870</v>
      </c>
    </row>
    <row r="296" spans="1:3">
      <c r="A296" s="13">
        <v>43521</v>
      </c>
      <c r="B296">
        <v>109</v>
      </c>
      <c r="C296">
        <v>872</v>
      </c>
    </row>
    <row r="297" spans="1:3">
      <c r="A297" s="13">
        <v>43528</v>
      </c>
      <c r="B297">
        <v>110</v>
      </c>
      <c r="C297">
        <v>881</v>
      </c>
    </row>
    <row r="298" spans="1:3">
      <c r="A298" s="13">
        <v>43542</v>
      </c>
      <c r="B298">
        <v>111</v>
      </c>
      <c r="C298">
        <v>888</v>
      </c>
    </row>
    <row r="299" spans="1:3">
      <c r="A299" s="13">
        <v>43549</v>
      </c>
      <c r="B299">
        <v>112</v>
      </c>
      <c r="C299">
        <v>893</v>
      </c>
    </row>
    <row r="300" spans="1:3">
      <c r="A300" s="13">
        <v>43556</v>
      </c>
      <c r="B300">
        <v>113</v>
      </c>
      <c r="C300">
        <v>930</v>
      </c>
    </row>
    <row r="301" spans="1:3">
      <c r="A301" s="13">
        <v>43563</v>
      </c>
      <c r="B301">
        <v>114</v>
      </c>
      <c r="C301">
        <v>938</v>
      </c>
    </row>
    <row r="302" spans="1:3">
      <c r="A302" s="13">
        <v>43570</v>
      </c>
      <c r="B302">
        <v>115</v>
      </c>
      <c r="C302">
        <v>948</v>
      </c>
    </row>
    <row r="303" spans="1:3">
      <c r="A303" s="13">
        <v>43577</v>
      </c>
      <c r="B303">
        <v>116</v>
      </c>
      <c r="C303">
        <v>956</v>
      </c>
    </row>
    <row r="304" spans="1:3">
      <c r="A304" s="13">
        <v>43584</v>
      </c>
      <c r="B304">
        <v>117</v>
      </c>
      <c r="C304">
        <v>968</v>
      </c>
    </row>
    <row r="305" spans="1:7">
      <c r="A305" s="13">
        <v>43591</v>
      </c>
      <c r="B305">
        <v>118</v>
      </c>
      <c r="C305">
        <v>976</v>
      </c>
    </row>
    <row r="306" spans="1:7">
      <c r="A306" s="13">
        <v>43598</v>
      </c>
      <c r="B306">
        <v>119</v>
      </c>
      <c r="C306">
        <v>985</v>
      </c>
    </row>
    <row r="307" spans="1:7">
      <c r="A307" s="13">
        <v>43605</v>
      </c>
      <c r="B307">
        <v>120</v>
      </c>
      <c r="C307">
        <v>1000</v>
      </c>
    </row>
    <row r="308" spans="1:7">
      <c r="A308" s="13">
        <v>43612</v>
      </c>
      <c r="B308">
        <v>121</v>
      </c>
      <c r="C308">
        <v>1001</v>
      </c>
    </row>
    <row r="309" spans="1:7">
      <c r="A309" s="13">
        <v>43619</v>
      </c>
      <c r="B309">
        <v>122</v>
      </c>
      <c r="C309">
        <v>1007</v>
      </c>
    </row>
    <row r="310" spans="1:7">
      <c r="A310" s="13">
        <v>43626</v>
      </c>
      <c r="B310">
        <v>123</v>
      </c>
      <c r="C310">
        <v>1010</v>
      </c>
    </row>
    <row r="311" spans="1:7">
      <c r="A311" s="13">
        <v>43633</v>
      </c>
      <c r="B311">
        <v>124</v>
      </c>
      <c r="C311">
        <v>1025</v>
      </c>
    </row>
    <row r="312" spans="1:7">
      <c r="A312" s="13">
        <v>43640</v>
      </c>
      <c r="B312">
        <v>125</v>
      </c>
      <c r="C312">
        <v>1031</v>
      </c>
    </row>
    <row r="313" spans="1:7">
      <c r="A313" s="13"/>
    </row>
    <row r="314" spans="1:7">
      <c r="A314" s="13"/>
    </row>
    <row r="315" spans="1:7">
      <c r="A315" s="13"/>
    </row>
    <row r="316" spans="1:7">
      <c r="A316" s="13"/>
    </row>
    <row r="317" spans="1:7">
      <c r="B317" s="10" t="s">
        <v>60</v>
      </c>
      <c r="C317" s="10"/>
      <c r="D317" s="10"/>
      <c r="E317" s="10"/>
      <c r="F317" s="10"/>
      <c r="G317" s="10"/>
    </row>
    <row r="318" spans="1:7">
      <c r="B318" s="49">
        <v>0</v>
      </c>
      <c r="C318" t="s">
        <v>52</v>
      </c>
    </row>
    <row r="319" spans="1:7">
      <c r="B319" s="46">
        <v>0</v>
      </c>
      <c r="C319" t="s">
        <v>53</v>
      </c>
    </row>
    <row r="320" spans="1:7">
      <c r="B320" s="47">
        <v>0</v>
      </c>
      <c r="C320" t="s">
        <v>54</v>
      </c>
    </row>
    <row r="321" spans="2:3">
      <c r="B321" s="46">
        <v>0</v>
      </c>
      <c r="C321" t="s">
        <v>56</v>
      </c>
    </row>
    <row r="322" spans="2:3">
      <c r="B322" s="46">
        <v>0</v>
      </c>
      <c r="C322" t="s">
        <v>184</v>
      </c>
    </row>
    <row r="323" spans="2:3">
      <c r="B323" s="46">
        <v>0</v>
      </c>
      <c r="C323" t="s">
        <v>214</v>
      </c>
    </row>
    <row r="324" spans="2:3">
      <c r="B324" s="47">
        <v>0</v>
      </c>
      <c r="C324" t="s">
        <v>223</v>
      </c>
    </row>
    <row r="326" spans="2:3">
      <c r="B326" s="10" t="s">
        <v>102</v>
      </c>
    </row>
    <row r="327" spans="2:3">
      <c r="B327" s="47">
        <v>0</v>
      </c>
      <c r="C327" t="s">
        <v>52</v>
      </c>
    </row>
    <row r="328" spans="2:3">
      <c r="B328" s="47">
        <f>5/6</f>
        <v>0.83333333333333337</v>
      </c>
      <c r="C328" t="s">
        <v>53</v>
      </c>
    </row>
    <row r="329" spans="2:3">
      <c r="B329" s="47">
        <v>0</v>
      </c>
      <c r="C329" t="s">
        <v>54</v>
      </c>
    </row>
    <row r="330" spans="2:3">
      <c r="B330" s="47">
        <v>0</v>
      </c>
      <c r="C330" t="s">
        <v>56</v>
      </c>
    </row>
    <row r="331" spans="2:3">
      <c r="B331" s="46">
        <v>0</v>
      </c>
      <c r="C331" t="s">
        <v>184</v>
      </c>
    </row>
    <row r="332" spans="2:3">
      <c r="B332" s="47">
        <v>0</v>
      </c>
      <c r="C332" t="s">
        <v>214</v>
      </c>
    </row>
    <row r="333" spans="2:3">
      <c r="B333" s="47">
        <v>0</v>
      </c>
      <c r="C333" t="s">
        <v>223</v>
      </c>
    </row>
    <row r="334" spans="2:3">
      <c r="B334" s="47">
        <f>1/6</f>
        <v>0.16666666666666666</v>
      </c>
      <c r="C334" t="s">
        <v>67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4873-A52A-4398-AFDC-1634F6D40A32}">
  <dimension ref="A1:K334"/>
  <sheetViews>
    <sheetView topLeftCell="A22" workbookViewId="0">
      <selection activeCell="J25" sqref="J25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915</v>
      </c>
      <c r="C2" s="1">
        <v>7</v>
      </c>
      <c r="D2" s="1">
        <v>149</v>
      </c>
      <c r="E2" s="1">
        <v>5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 t="shared" ref="B5:I5" si="0">B2+B3-B4</f>
        <v>899</v>
      </c>
      <c r="C5" s="1">
        <f t="shared" si="0"/>
        <v>7</v>
      </c>
      <c r="D5" s="1">
        <f t="shared" si="0"/>
        <v>147</v>
      </c>
      <c r="E5" s="1">
        <v>5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656</v>
      </c>
      <c r="C9" s="1">
        <v>15</v>
      </c>
      <c r="D9" s="1">
        <v>474</v>
      </c>
      <c r="E9" s="2">
        <v>7</v>
      </c>
      <c r="F9" s="1">
        <v>300</v>
      </c>
      <c r="G9" s="2">
        <v>0</v>
      </c>
      <c r="H9" s="1">
        <v>360</v>
      </c>
      <c r="I9" s="1">
        <v>15</v>
      </c>
      <c r="J9" s="1">
        <v>270</v>
      </c>
      <c r="K9" s="1">
        <v>3</v>
      </c>
    </row>
    <row r="10" spans="1:11">
      <c r="A10" s="1" t="s">
        <v>31</v>
      </c>
      <c r="B10" s="1">
        <v>38</v>
      </c>
      <c r="C10" s="1">
        <v>0</v>
      </c>
      <c r="D10" s="74">
        <v>52</v>
      </c>
      <c r="E10" s="75">
        <v>1</v>
      </c>
      <c r="F10" s="1">
        <v>9</v>
      </c>
      <c r="G10" s="2">
        <v>0</v>
      </c>
      <c r="H10" s="1">
        <v>6</v>
      </c>
      <c r="I10" s="1">
        <v>0</v>
      </c>
      <c r="J10" s="1">
        <v>18</v>
      </c>
      <c r="K10" s="1">
        <v>0</v>
      </c>
    </row>
    <row r="11" spans="1:11">
      <c r="A11" s="1" t="s">
        <v>8</v>
      </c>
      <c r="B11" s="1">
        <f t="shared" ref="B11:J11" si="1">B9+B10</f>
        <v>694</v>
      </c>
      <c r="C11" s="1">
        <v>15</v>
      </c>
      <c r="D11" s="1">
        <f t="shared" si="1"/>
        <v>526</v>
      </c>
      <c r="E11" s="2">
        <v>8</v>
      </c>
      <c r="F11" s="1">
        <f t="shared" si="1"/>
        <v>309</v>
      </c>
      <c r="G11" s="2">
        <f t="shared" si="1"/>
        <v>0</v>
      </c>
      <c r="H11" s="1">
        <f t="shared" si="1"/>
        <v>366</v>
      </c>
      <c r="I11" s="1">
        <v>15</v>
      </c>
      <c r="J11" s="1">
        <f t="shared" si="1"/>
        <v>288</v>
      </c>
      <c r="K11" s="1">
        <v>3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303</v>
      </c>
      <c r="C15" s="5">
        <v>7</v>
      </c>
      <c r="D15" s="5">
        <v>99</v>
      </c>
      <c r="E15" s="3">
        <v>2</v>
      </c>
      <c r="F15" s="1">
        <v>186</v>
      </c>
      <c r="G15" s="2">
        <v>0</v>
      </c>
      <c r="H15" s="16" t="s">
        <v>86</v>
      </c>
      <c r="I15" s="16">
        <v>656</v>
      </c>
    </row>
    <row r="16" spans="1:11">
      <c r="A16" s="1" t="s">
        <v>89</v>
      </c>
      <c r="B16" s="1">
        <v>220</v>
      </c>
      <c r="C16" s="1">
        <v>5</v>
      </c>
      <c r="D16" s="1">
        <v>94</v>
      </c>
      <c r="E16" s="2">
        <v>2</v>
      </c>
      <c r="F16" s="1">
        <v>186</v>
      </c>
      <c r="G16" s="2">
        <v>0</v>
      </c>
      <c r="H16" s="25" t="s">
        <v>87</v>
      </c>
      <c r="I16" s="25">
        <v>474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270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402</v>
      </c>
    </row>
    <row r="20" spans="1:9" ht="66.75" customHeight="1">
      <c r="A20" s="1" t="s">
        <v>74</v>
      </c>
      <c r="B20" s="1">
        <v>17</v>
      </c>
      <c r="C20" s="1">
        <v>1</v>
      </c>
      <c r="D20" s="34" t="s">
        <v>241</v>
      </c>
      <c r="H20" s="16" t="s">
        <v>105</v>
      </c>
      <c r="I20" s="16">
        <v>183</v>
      </c>
    </row>
    <row r="21" spans="1:9" ht="72" customHeight="1">
      <c r="A21" s="1" t="s">
        <v>75</v>
      </c>
      <c r="B21" s="1">
        <v>7</v>
      </c>
      <c r="C21" s="1">
        <v>0</v>
      </c>
      <c r="D21" s="34" t="s">
        <v>242</v>
      </c>
      <c r="H21" s="25" t="s">
        <v>88</v>
      </c>
      <c r="I21" s="25">
        <v>350</v>
      </c>
    </row>
    <row r="22" spans="1:9" ht="76.5" customHeight="1">
      <c r="A22" s="1" t="s">
        <v>76</v>
      </c>
      <c r="B22" s="1">
        <v>23</v>
      </c>
      <c r="C22" s="1">
        <v>1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7</v>
      </c>
      <c r="C23" s="1">
        <v>0</v>
      </c>
      <c r="D23" s="34" t="s">
        <v>173</v>
      </c>
      <c r="H23" s="25" t="s">
        <v>90</v>
      </c>
      <c r="I23" s="25">
        <v>314</v>
      </c>
    </row>
    <row r="24" spans="1:9">
      <c r="H24" s="16" t="s">
        <v>91</v>
      </c>
      <c r="I24" s="16">
        <v>200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71</v>
      </c>
      <c r="C29" s="1">
        <v>3</v>
      </c>
      <c r="D29" s="1">
        <v>59</v>
      </c>
      <c r="E29" s="1">
        <v>2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91</v>
      </c>
      <c r="C31" s="1">
        <v>3</v>
      </c>
      <c r="D31" s="1">
        <v>65</v>
      </c>
      <c r="E31" s="1">
        <v>2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149</v>
      </c>
      <c r="C35" s="1">
        <v>3</v>
      </c>
      <c r="D35" s="1">
        <v>97</v>
      </c>
      <c r="E35" s="1">
        <v>3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200</v>
      </c>
      <c r="C37" s="1">
        <v>3</v>
      </c>
      <c r="D37" s="1">
        <v>113</v>
      </c>
      <c r="E37" s="1">
        <v>3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213</v>
      </c>
      <c r="D42" s="1">
        <v>3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1</v>
      </c>
      <c r="H43" s="16" t="s">
        <v>124</v>
      </c>
      <c r="I43" s="16">
        <v>3</v>
      </c>
    </row>
    <row r="44" spans="1:9">
      <c r="B44" s="1" t="s">
        <v>18</v>
      </c>
      <c r="C44" s="1">
        <v>56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966</v>
      </c>
      <c r="D46" s="1">
        <v>6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1317</v>
      </c>
      <c r="D54" s="1">
        <v>10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>
        <v>43647</v>
      </c>
      <c r="B183">
        <v>126</v>
      </c>
      <c r="C183">
        <v>6</v>
      </c>
    </row>
    <row r="184" spans="1:4">
      <c r="A184" s="13">
        <v>43654</v>
      </c>
      <c r="B184">
        <v>127</v>
      </c>
      <c r="C184">
        <v>12</v>
      </c>
    </row>
    <row r="185" spans="1:4">
      <c r="A185" s="13"/>
    </row>
    <row r="186" spans="1:4">
      <c r="A186" s="13"/>
    </row>
    <row r="187" spans="1:4">
      <c r="A187" s="9" t="s">
        <v>70</v>
      </c>
      <c r="B187" s="9" t="s">
        <v>32</v>
      </c>
      <c r="C187" s="9" t="s">
        <v>33</v>
      </c>
    </row>
    <row r="188" spans="1:4">
      <c r="A188" s="13">
        <v>42737</v>
      </c>
      <c r="B188">
        <v>1</v>
      </c>
      <c r="C188">
        <v>1</v>
      </c>
    </row>
    <row r="189" spans="1:4">
      <c r="A189" s="13">
        <v>42744</v>
      </c>
      <c r="B189">
        <v>2</v>
      </c>
      <c r="C189">
        <v>10</v>
      </c>
    </row>
    <row r="190" spans="1:4">
      <c r="A190" s="13">
        <v>42751</v>
      </c>
      <c r="B190">
        <v>3</v>
      </c>
      <c r="C190">
        <v>20</v>
      </c>
    </row>
    <row r="191" spans="1:4">
      <c r="A191" s="13">
        <v>42758</v>
      </c>
      <c r="B191">
        <v>4</v>
      </c>
      <c r="C191">
        <v>31</v>
      </c>
    </row>
    <row r="192" spans="1:4">
      <c r="A192" s="13">
        <v>42765</v>
      </c>
      <c r="B192">
        <v>5</v>
      </c>
      <c r="C192">
        <v>43</v>
      </c>
    </row>
    <row r="193" spans="1:3">
      <c r="A193" s="13">
        <v>42772</v>
      </c>
      <c r="B193">
        <v>6</v>
      </c>
      <c r="C193">
        <v>56</v>
      </c>
    </row>
    <row r="194" spans="1:3">
      <c r="A194" s="13">
        <v>42779</v>
      </c>
      <c r="B194">
        <v>7</v>
      </c>
      <c r="C194">
        <v>63</v>
      </c>
    </row>
    <row r="195" spans="1:3">
      <c r="A195" s="13">
        <v>42786</v>
      </c>
      <c r="B195">
        <v>8</v>
      </c>
      <c r="C195">
        <v>70</v>
      </c>
    </row>
    <row r="196" spans="1:3">
      <c r="A196" s="13">
        <v>42793</v>
      </c>
      <c r="B196">
        <v>9</v>
      </c>
      <c r="C196">
        <v>84</v>
      </c>
    </row>
    <row r="197" spans="1:3">
      <c r="A197" s="13">
        <v>42800</v>
      </c>
      <c r="B197">
        <v>10</v>
      </c>
      <c r="C197">
        <v>100</v>
      </c>
    </row>
    <row r="198" spans="1:3">
      <c r="A198" s="13">
        <v>42807</v>
      </c>
      <c r="B198">
        <v>11</v>
      </c>
      <c r="C198">
        <v>114</v>
      </c>
    </row>
    <row r="199" spans="1:3">
      <c r="A199" s="13">
        <v>42814</v>
      </c>
      <c r="B199">
        <v>12</v>
      </c>
      <c r="C199">
        <v>131</v>
      </c>
    </row>
    <row r="200" spans="1:3">
      <c r="A200" s="13">
        <v>42821</v>
      </c>
      <c r="B200">
        <v>13</v>
      </c>
      <c r="C200">
        <v>145</v>
      </c>
    </row>
    <row r="201" spans="1:3">
      <c r="A201" s="13">
        <v>42828</v>
      </c>
      <c r="B201">
        <v>14</v>
      </c>
      <c r="C201">
        <v>154</v>
      </c>
    </row>
    <row r="202" spans="1:3">
      <c r="A202" s="13">
        <v>42835</v>
      </c>
      <c r="B202">
        <v>15</v>
      </c>
      <c r="C202">
        <v>166</v>
      </c>
    </row>
    <row r="203" spans="1:3">
      <c r="A203" s="13">
        <v>42842</v>
      </c>
      <c r="B203">
        <v>16</v>
      </c>
      <c r="C203">
        <v>185</v>
      </c>
    </row>
    <row r="204" spans="1:3">
      <c r="A204" s="13">
        <v>42849</v>
      </c>
      <c r="B204">
        <v>17</v>
      </c>
      <c r="C204">
        <v>189</v>
      </c>
    </row>
    <row r="205" spans="1:3">
      <c r="A205" s="13">
        <v>42856</v>
      </c>
      <c r="B205">
        <v>18</v>
      </c>
      <c r="C205">
        <v>199</v>
      </c>
    </row>
    <row r="206" spans="1:3">
      <c r="A206" s="13">
        <v>42863</v>
      </c>
      <c r="B206">
        <v>19</v>
      </c>
      <c r="C206">
        <v>217</v>
      </c>
    </row>
    <row r="207" spans="1:3">
      <c r="A207" s="13">
        <v>42870</v>
      </c>
      <c r="B207">
        <v>20</v>
      </c>
      <c r="C207">
        <v>233</v>
      </c>
    </row>
    <row r="208" spans="1:3">
      <c r="A208" s="13">
        <v>42877</v>
      </c>
      <c r="B208">
        <v>21</v>
      </c>
      <c r="C208">
        <v>239</v>
      </c>
    </row>
    <row r="209" spans="1:3">
      <c r="A209" s="13">
        <v>42884</v>
      </c>
      <c r="B209">
        <v>22</v>
      </c>
      <c r="C209">
        <v>244</v>
      </c>
    </row>
    <row r="210" spans="1:3">
      <c r="A210" s="13">
        <v>42891</v>
      </c>
      <c r="B210">
        <v>23</v>
      </c>
      <c r="C210">
        <v>260</v>
      </c>
    </row>
    <row r="211" spans="1:3">
      <c r="A211" s="13">
        <v>42898</v>
      </c>
      <c r="B211">
        <v>24</v>
      </c>
      <c r="C211">
        <v>276</v>
      </c>
    </row>
    <row r="212" spans="1:3">
      <c r="A212" s="13">
        <v>42905</v>
      </c>
      <c r="B212">
        <v>25</v>
      </c>
      <c r="C212">
        <v>286</v>
      </c>
    </row>
    <row r="213" spans="1:3">
      <c r="A213" s="13">
        <v>42912</v>
      </c>
      <c r="B213">
        <v>26</v>
      </c>
      <c r="C213">
        <v>299</v>
      </c>
    </row>
    <row r="214" spans="1:3">
      <c r="A214" s="13">
        <v>42919</v>
      </c>
      <c r="B214">
        <v>27</v>
      </c>
      <c r="C214">
        <v>303</v>
      </c>
    </row>
    <row r="215" spans="1:3">
      <c r="A215" s="13">
        <v>42926</v>
      </c>
      <c r="B215">
        <v>28</v>
      </c>
      <c r="C215">
        <v>316</v>
      </c>
    </row>
    <row r="216" spans="1:3">
      <c r="A216" s="13">
        <v>42933</v>
      </c>
      <c r="B216">
        <v>29</v>
      </c>
      <c r="C216">
        <v>322</v>
      </c>
    </row>
    <row r="217" spans="1:3">
      <c r="A217" s="13">
        <v>42940</v>
      </c>
      <c r="B217">
        <v>30</v>
      </c>
      <c r="C217">
        <v>330</v>
      </c>
    </row>
    <row r="218" spans="1:3">
      <c r="A218" s="13">
        <v>42947</v>
      </c>
      <c r="B218">
        <v>31</v>
      </c>
      <c r="C218">
        <v>335</v>
      </c>
    </row>
    <row r="219" spans="1:3">
      <c r="A219" s="13">
        <v>42954</v>
      </c>
      <c r="B219">
        <v>32</v>
      </c>
      <c r="C219">
        <v>348</v>
      </c>
    </row>
    <row r="220" spans="1:3">
      <c r="A220" s="13">
        <v>42961</v>
      </c>
      <c r="B220">
        <v>33</v>
      </c>
      <c r="C220">
        <v>367</v>
      </c>
    </row>
    <row r="221" spans="1:3">
      <c r="A221" s="13">
        <v>42968</v>
      </c>
      <c r="B221">
        <v>34</v>
      </c>
      <c r="C221">
        <v>392</v>
      </c>
    </row>
    <row r="222" spans="1:3">
      <c r="A222" s="13">
        <v>42975</v>
      </c>
      <c r="B222">
        <v>35</v>
      </c>
      <c r="C222">
        <v>402</v>
      </c>
    </row>
    <row r="223" spans="1:3">
      <c r="A223" s="13">
        <v>42982</v>
      </c>
      <c r="B223">
        <v>36</v>
      </c>
      <c r="C223">
        <v>410</v>
      </c>
    </row>
    <row r="224" spans="1:3">
      <c r="A224" s="13">
        <v>42989</v>
      </c>
      <c r="B224">
        <v>37</v>
      </c>
      <c r="C224">
        <v>415</v>
      </c>
    </row>
    <row r="225" spans="1:3">
      <c r="A225" s="13">
        <v>42996</v>
      </c>
      <c r="B225">
        <v>38</v>
      </c>
      <c r="C225">
        <v>438</v>
      </c>
    </row>
    <row r="226" spans="1:3">
      <c r="A226" s="13">
        <v>43003</v>
      </c>
      <c r="B226">
        <v>39</v>
      </c>
      <c r="C226">
        <v>460</v>
      </c>
    </row>
    <row r="227" spans="1:3">
      <c r="A227" s="13">
        <v>43010</v>
      </c>
      <c r="B227">
        <v>40</v>
      </c>
      <c r="C227">
        <v>478</v>
      </c>
    </row>
    <row r="228" spans="1:3">
      <c r="A228" s="13">
        <v>43017</v>
      </c>
      <c r="B228">
        <v>41</v>
      </c>
      <c r="C228">
        <v>486</v>
      </c>
    </row>
    <row r="229" spans="1:3">
      <c r="A229" s="13">
        <v>43024</v>
      </c>
      <c r="B229">
        <v>42</v>
      </c>
      <c r="C229">
        <v>497</v>
      </c>
    </row>
    <row r="230" spans="1:3">
      <c r="A230" s="13">
        <v>43031</v>
      </c>
      <c r="B230">
        <v>43</v>
      </c>
      <c r="C230">
        <v>501</v>
      </c>
    </row>
    <row r="231" spans="1:3">
      <c r="A231" s="13">
        <v>43038</v>
      </c>
      <c r="B231">
        <v>44</v>
      </c>
      <c r="C231">
        <v>506</v>
      </c>
    </row>
    <row r="232" spans="1:3">
      <c r="A232" s="13">
        <v>43045</v>
      </c>
      <c r="B232">
        <v>45</v>
      </c>
      <c r="C232">
        <v>514</v>
      </c>
    </row>
    <row r="233" spans="1:3">
      <c r="A233" s="13">
        <v>43052</v>
      </c>
      <c r="B233">
        <v>46</v>
      </c>
      <c r="C233">
        <v>521</v>
      </c>
    </row>
    <row r="234" spans="1:3">
      <c r="A234" s="13">
        <v>43059</v>
      </c>
      <c r="B234">
        <v>47</v>
      </c>
      <c r="C234">
        <v>531</v>
      </c>
    </row>
    <row r="235" spans="1:3">
      <c r="A235" s="13">
        <v>43066</v>
      </c>
      <c r="B235">
        <v>48</v>
      </c>
      <c r="C235">
        <v>534</v>
      </c>
    </row>
    <row r="236" spans="1:3">
      <c r="A236" s="13">
        <v>43073</v>
      </c>
      <c r="B236">
        <v>49</v>
      </c>
      <c r="C236">
        <v>541</v>
      </c>
    </row>
    <row r="237" spans="1:3">
      <c r="A237" s="13">
        <v>43080</v>
      </c>
      <c r="B237">
        <v>50</v>
      </c>
      <c r="C237">
        <v>546</v>
      </c>
    </row>
    <row r="238" spans="1:3">
      <c r="A238" s="13">
        <v>43087</v>
      </c>
      <c r="B238">
        <v>51</v>
      </c>
      <c r="C238">
        <v>549</v>
      </c>
    </row>
    <row r="239" spans="1:3">
      <c r="A239" s="13">
        <v>43101</v>
      </c>
      <c r="B239">
        <v>52</v>
      </c>
      <c r="C239">
        <v>553</v>
      </c>
    </row>
    <row r="240" spans="1:3">
      <c r="A240" s="13">
        <v>43108</v>
      </c>
      <c r="B240">
        <v>53</v>
      </c>
      <c r="C240">
        <v>566</v>
      </c>
    </row>
    <row r="241" spans="1:3">
      <c r="A241" s="13">
        <v>43115</v>
      </c>
      <c r="B241">
        <v>54</v>
      </c>
      <c r="C241">
        <v>568</v>
      </c>
    </row>
    <row r="242" spans="1:3">
      <c r="A242" s="13">
        <v>43122</v>
      </c>
      <c r="B242">
        <v>55</v>
      </c>
      <c r="C242">
        <v>575</v>
      </c>
    </row>
    <row r="243" spans="1:3">
      <c r="A243" s="13">
        <v>43129</v>
      </c>
      <c r="B243">
        <v>56</v>
      </c>
      <c r="C243">
        <v>574</v>
      </c>
    </row>
    <row r="244" spans="1:3">
      <c r="A244" s="13">
        <v>43136</v>
      </c>
      <c r="B244">
        <v>57</v>
      </c>
      <c r="C244">
        <v>578</v>
      </c>
    </row>
    <row r="245" spans="1:3">
      <c r="A245" s="13">
        <v>43143</v>
      </c>
      <c r="B245">
        <v>58</v>
      </c>
      <c r="C245">
        <v>584</v>
      </c>
    </row>
    <row r="246" spans="1:3">
      <c r="A246" s="13">
        <v>43150</v>
      </c>
      <c r="B246">
        <v>59</v>
      </c>
      <c r="C246">
        <v>587</v>
      </c>
    </row>
    <row r="247" spans="1:3">
      <c r="A247" s="13">
        <v>43157</v>
      </c>
      <c r="B247">
        <v>60</v>
      </c>
      <c r="C247">
        <v>592</v>
      </c>
    </row>
    <row r="248" spans="1:3">
      <c r="A248" s="13">
        <v>43164</v>
      </c>
      <c r="B248">
        <v>61</v>
      </c>
      <c r="C248">
        <v>595</v>
      </c>
    </row>
    <row r="249" spans="1:3">
      <c r="A249" s="13">
        <v>43171</v>
      </c>
      <c r="B249">
        <v>62</v>
      </c>
      <c r="C249">
        <v>601</v>
      </c>
    </row>
    <row r="250" spans="1:3">
      <c r="A250" s="13">
        <v>43178</v>
      </c>
      <c r="B250">
        <v>63</v>
      </c>
      <c r="C250">
        <v>610</v>
      </c>
    </row>
    <row r="251" spans="1:3">
      <c r="A251" s="13">
        <v>43185</v>
      </c>
      <c r="B251">
        <v>64</v>
      </c>
      <c r="C251">
        <v>612</v>
      </c>
    </row>
    <row r="252" spans="1:3">
      <c r="A252" s="13">
        <v>43192</v>
      </c>
      <c r="B252">
        <v>65</v>
      </c>
      <c r="C252">
        <v>620</v>
      </c>
    </row>
    <row r="253" spans="1:3">
      <c r="A253" s="13">
        <v>43199</v>
      </c>
      <c r="B253">
        <v>66</v>
      </c>
      <c r="C253">
        <v>625</v>
      </c>
    </row>
    <row r="254" spans="1:3">
      <c r="A254" s="13">
        <v>43206</v>
      </c>
      <c r="B254">
        <v>67</v>
      </c>
      <c r="C254">
        <v>627</v>
      </c>
    </row>
    <row r="255" spans="1:3">
      <c r="A255" s="13">
        <v>43213</v>
      </c>
      <c r="B255">
        <v>68</v>
      </c>
      <c r="C255">
        <v>632</v>
      </c>
    </row>
    <row r="256" spans="1:3">
      <c r="A256" s="13">
        <v>43220</v>
      </c>
      <c r="B256">
        <v>69</v>
      </c>
      <c r="C256">
        <v>634</v>
      </c>
    </row>
    <row r="257" spans="1:3">
      <c r="A257" s="13">
        <v>43227</v>
      </c>
      <c r="B257">
        <v>70</v>
      </c>
      <c r="C257">
        <v>638</v>
      </c>
    </row>
    <row r="258" spans="1:3">
      <c r="A258" s="13">
        <v>43234</v>
      </c>
      <c r="B258">
        <v>71</v>
      </c>
      <c r="C258">
        <v>644</v>
      </c>
    </row>
    <row r="259" spans="1:3">
      <c r="A259" s="13">
        <v>43241</v>
      </c>
      <c r="B259">
        <v>72</v>
      </c>
      <c r="C259">
        <v>652</v>
      </c>
    </row>
    <row r="260" spans="1:3">
      <c r="A260" s="13">
        <v>43248</v>
      </c>
      <c r="B260">
        <v>73</v>
      </c>
      <c r="C260">
        <v>655</v>
      </c>
    </row>
    <row r="261" spans="1:3">
      <c r="A261" s="13">
        <v>43255</v>
      </c>
      <c r="B261">
        <v>74</v>
      </c>
      <c r="C261">
        <v>660</v>
      </c>
    </row>
    <row r="262" spans="1:3">
      <c r="A262" s="13">
        <v>43262</v>
      </c>
      <c r="B262">
        <v>75</v>
      </c>
      <c r="C262">
        <v>663</v>
      </c>
    </row>
    <row r="263" spans="1:3">
      <c r="A263" s="13">
        <v>43269</v>
      </c>
      <c r="B263">
        <v>76</v>
      </c>
      <c r="C263">
        <v>674</v>
      </c>
    </row>
    <row r="264" spans="1:3">
      <c r="A264" s="13">
        <v>43276</v>
      </c>
      <c r="B264">
        <v>77</v>
      </c>
      <c r="C264">
        <v>677</v>
      </c>
    </row>
    <row r="265" spans="1:3">
      <c r="A265" s="13">
        <v>43283</v>
      </c>
      <c r="B265">
        <v>78</v>
      </c>
      <c r="C265">
        <v>679</v>
      </c>
    </row>
    <row r="266" spans="1:3">
      <c r="A266" s="13">
        <v>43290</v>
      </c>
      <c r="B266">
        <v>79</v>
      </c>
      <c r="C266">
        <v>683</v>
      </c>
    </row>
    <row r="267" spans="1:3">
      <c r="A267" s="13">
        <v>43297</v>
      </c>
      <c r="B267">
        <v>80</v>
      </c>
      <c r="C267">
        <v>689</v>
      </c>
    </row>
    <row r="268" spans="1:3">
      <c r="A268" s="13">
        <v>43304</v>
      </c>
      <c r="B268">
        <v>81</v>
      </c>
      <c r="C268">
        <v>696</v>
      </c>
    </row>
    <row r="269" spans="1:3">
      <c r="A269" s="13">
        <v>43311</v>
      </c>
      <c r="B269">
        <v>82</v>
      </c>
      <c r="C269">
        <v>697</v>
      </c>
    </row>
    <row r="270" spans="1:3">
      <c r="A270" s="13">
        <v>43318</v>
      </c>
      <c r="B270">
        <v>83</v>
      </c>
      <c r="C270">
        <v>700</v>
      </c>
    </row>
    <row r="271" spans="1:3">
      <c r="A271" s="13">
        <v>43325</v>
      </c>
      <c r="B271">
        <v>84</v>
      </c>
      <c r="C271">
        <v>702</v>
      </c>
    </row>
    <row r="272" spans="1:3">
      <c r="A272" s="13">
        <v>43332</v>
      </c>
      <c r="B272">
        <v>85</v>
      </c>
      <c r="C272">
        <v>709</v>
      </c>
    </row>
    <row r="273" spans="1:3">
      <c r="A273" s="13">
        <v>43339</v>
      </c>
      <c r="B273">
        <v>86</v>
      </c>
      <c r="C273">
        <v>712</v>
      </c>
    </row>
    <row r="274" spans="1:3">
      <c r="A274" s="13">
        <v>43346</v>
      </c>
      <c r="B274">
        <v>87</v>
      </c>
      <c r="C274">
        <v>718</v>
      </c>
    </row>
    <row r="275" spans="1:3">
      <c r="A275" s="13">
        <v>43353</v>
      </c>
      <c r="B275">
        <v>88</v>
      </c>
      <c r="C275">
        <v>726</v>
      </c>
    </row>
    <row r="276" spans="1:3">
      <c r="A276" s="13">
        <v>43360</v>
      </c>
      <c r="B276">
        <v>89</v>
      </c>
      <c r="C276">
        <v>734</v>
      </c>
    </row>
    <row r="277" spans="1:3">
      <c r="A277" s="13">
        <v>43367</v>
      </c>
      <c r="B277">
        <v>90</v>
      </c>
      <c r="C277">
        <v>741</v>
      </c>
    </row>
    <row r="278" spans="1:3">
      <c r="A278" s="13">
        <v>43374</v>
      </c>
      <c r="B278">
        <v>91</v>
      </c>
      <c r="C278">
        <v>754</v>
      </c>
    </row>
    <row r="279" spans="1:3">
      <c r="A279" s="13">
        <v>43381</v>
      </c>
      <c r="B279">
        <v>92</v>
      </c>
      <c r="C279">
        <v>755</v>
      </c>
    </row>
    <row r="280" spans="1:3">
      <c r="A280" s="13">
        <v>43388</v>
      </c>
      <c r="B280">
        <v>93</v>
      </c>
      <c r="C280">
        <v>758</v>
      </c>
    </row>
    <row r="281" spans="1:3">
      <c r="A281" s="13">
        <v>43395</v>
      </c>
      <c r="B281">
        <v>94</v>
      </c>
      <c r="C281">
        <v>764</v>
      </c>
    </row>
    <row r="282" spans="1:3">
      <c r="A282" s="13">
        <v>43402</v>
      </c>
      <c r="B282">
        <v>95</v>
      </c>
      <c r="C282">
        <v>771</v>
      </c>
    </row>
    <row r="283" spans="1:3">
      <c r="A283" s="13">
        <v>43409</v>
      </c>
      <c r="B283">
        <v>96</v>
      </c>
      <c r="C283">
        <v>775</v>
      </c>
    </row>
    <row r="284" spans="1:3">
      <c r="A284" s="13">
        <v>43416</v>
      </c>
      <c r="B284">
        <v>97</v>
      </c>
      <c r="C284">
        <v>786</v>
      </c>
    </row>
    <row r="285" spans="1:3">
      <c r="A285" s="13">
        <v>43430</v>
      </c>
      <c r="B285">
        <v>98</v>
      </c>
      <c r="C285">
        <v>791</v>
      </c>
    </row>
    <row r="286" spans="1:3">
      <c r="A286" s="13">
        <v>43437</v>
      </c>
      <c r="B286">
        <v>99</v>
      </c>
      <c r="C286">
        <v>805</v>
      </c>
    </row>
    <row r="287" spans="1:3">
      <c r="A287" s="13">
        <v>43444</v>
      </c>
      <c r="B287">
        <v>100</v>
      </c>
      <c r="C287">
        <v>819</v>
      </c>
    </row>
    <row r="288" spans="1:3">
      <c r="A288" s="13">
        <v>43451</v>
      </c>
      <c r="B288">
        <v>101</v>
      </c>
      <c r="C288">
        <v>830</v>
      </c>
    </row>
    <row r="289" spans="1:3">
      <c r="A289" s="13">
        <v>43472</v>
      </c>
      <c r="B289">
        <v>102</v>
      </c>
      <c r="C289">
        <v>838</v>
      </c>
    </row>
    <row r="290" spans="1:3">
      <c r="A290" s="13">
        <v>43479</v>
      </c>
      <c r="B290">
        <v>103</v>
      </c>
      <c r="C290">
        <v>847</v>
      </c>
    </row>
    <row r="291" spans="1:3">
      <c r="A291" s="13">
        <v>43486</v>
      </c>
      <c r="B291">
        <v>104</v>
      </c>
      <c r="C291">
        <v>849</v>
      </c>
    </row>
    <row r="292" spans="1:3">
      <c r="A292" s="13">
        <v>43493</v>
      </c>
      <c r="B292">
        <v>105</v>
      </c>
      <c r="C292">
        <v>851</v>
      </c>
    </row>
    <row r="293" spans="1:3">
      <c r="A293" s="13">
        <v>43500</v>
      </c>
      <c r="B293">
        <v>106</v>
      </c>
      <c r="C293">
        <v>858</v>
      </c>
    </row>
    <row r="294" spans="1:3">
      <c r="A294" s="13">
        <v>43507</v>
      </c>
      <c r="B294">
        <v>107</v>
      </c>
      <c r="C294">
        <v>863</v>
      </c>
    </row>
    <row r="295" spans="1:3">
      <c r="A295" s="13">
        <v>43514</v>
      </c>
      <c r="B295">
        <v>108</v>
      </c>
      <c r="C295">
        <v>870</v>
      </c>
    </row>
    <row r="296" spans="1:3">
      <c r="A296" s="13">
        <v>43521</v>
      </c>
      <c r="B296">
        <v>109</v>
      </c>
      <c r="C296">
        <v>872</v>
      </c>
    </row>
    <row r="297" spans="1:3">
      <c r="A297" s="13">
        <v>43528</v>
      </c>
      <c r="B297">
        <v>110</v>
      </c>
      <c r="C297">
        <v>881</v>
      </c>
    </row>
    <row r="298" spans="1:3">
      <c r="A298" s="13">
        <v>43542</v>
      </c>
      <c r="B298">
        <v>111</v>
      </c>
      <c r="C298">
        <v>888</v>
      </c>
    </row>
    <row r="299" spans="1:3">
      <c r="A299" s="13">
        <v>43549</v>
      </c>
      <c r="B299">
        <v>112</v>
      </c>
      <c r="C299">
        <v>893</v>
      </c>
    </row>
    <row r="300" spans="1:3">
      <c r="A300" s="13">
        <v>43556</v>
      </c>
      <c r="B300">
        <v>113</v>
      </c>
      <c r="C300">
        <v>930</v>
      </c>
    </row>
    <row r="301" spans="1:3">
      <c r="A301" s="13">
        <v>43563</v>
      </c>
      <c r="B301">
        <v>114</v>
      </c>
      <c r="C301">
        <v>938</v>
      </c>
    </row>
    <row r="302" spans="1:3">
      <c r="A302" s="13">
        <v>43570</v>
      </c>
      <c r="B302">
        <v>115</v>
      </c>
      <c r="C302">
        <v>948</v>
      </c>
    </row>
    <row r="303" spans="1:3">
      <c r="A303" s="13">
        <v>43577</v>
      </c>
      <c r="B303">
        <v>116</v>
      </c>
      <c r="C303">
        <v>956</v>
      </c>
    </row>
    <row r="304" spans="1:3">
      <c r="A304" s="13">
        <v>43584</v>
      </c>
      <c r="B304">
        <v>117</v>
      </c>
      <c r="C304">
        <v>968</v>
      </c>
    </row>
    <row r="305" spans="1:7">
      <c r="A305" s="13">
        <v>43591</v>
      </c>
      <c r="B305">
        <v>118</v>
      </c>
      <c r="C305">
        <v>976</v>
      </c>
    </row>
    <row r="306" spans="1:7">
      <c r="A306" s="13">
        <v>43598</v>
      </c>
      <c r="B306">
        <v>119</v>
      </c>
      <c r="C306">
        <v>985</v>
      </c>
    </row>
    <row r="307" spans="1:7">
      <c r="A307" s="13">
        <v>43605</v>
      </c>
      <c r="B307">
        <v>120</v>
      </c>
      <c r="C307">
        <v>1000</v>
      </c>
    </row>
    <row r="308" spans="1:7">
      <c r="A308" s="13">
        <v>43612</v>
      </c>
      <c r="B308">
        <v>121</v>
      </c>
      <c r="C308">
        <v>1001</v>
      </c>
    </row>
    <row r="309" spans="1:7">
      <c r="A309" s="13">
        <v>43619</v>
      </c>
      <c r="B309">
        <v>122</v>
      </c>
      <c r="C309">
        <v>1007</v>
      </c>
    </row>
    <row r="310" spans="1:7">
      <c r="A310" s="13">
        <v>43626</v>
      </c>
      <c r="B310">
        <v>123</v>
      </c>
      <c r="C310">
        <v>1010</v>
      </c>
    </row>
    <row r="311" spans="1:7">
      <c r="A311" s="13">
        <v>43633</v>
      </c>
      <c r="B311">
        <v>124</v>
      </c>
      <c r="C311">
        <v>1025</v>
      </c>
    </row>
    <row r="312" spans="1:7">
      <c r="A312" s="13">
        <v>43640</v>
      </c>
      <c r="B312">
        <v>125</v>
      </c>
      <c r="C312">
        <v>1031</v>
      </c>
    </row>
    <row r="313" spans="1:7">
      <c r="A313" s="13">
        <v>43647</v>
      </c>
      <c r="B313">
        <v>126</v>
      </c>
      <c r="C313">
        <v>1037</v>
      </c>
    </row>
    <row r="314" spans="1:7">
      <c r="A314" s="13">
        <v>43654</v>
      </c>
      <c r="B314">
        <v>127</v>
      </c>
      <c r="C314">
        <v>1049</v>
      </c>
    </row>
    <row r="315" spans="1:7">
      <c r="A315" s="13"/>
    </row>
    <row r="316" spans="1:7">
      <c r="A316" s="13"/>
    </row>
    <row r="317" spans="1:7">
      <c r="B317" s="10" t="s">
        <v>60</v>
      </c>
      <c r="C317" s="10"/>
      <c r="D317" s="10"/>
      <c r="E317" s="10"/>
      <c r="F317" s="10"/>
      <c r="G317" s="10"/>
    </row>
    <row r="318" spans="1:7">
      <c r="B318" s="49">
        <f>1/1</f>
        <v>1</v>
      </c>
      <c r="C318" t="s">
        <v>52</v>
      </c>
    </row>
    <row r="319" spans="1:7">
      <c r="B319" s="46">
        <f>8/11</f>
        <v>0.72727272727272729</v>
      </c>
      <c r="C319" t="s">
        <v>53</v>
      </c>
    </row>
    <row r="320" spans="1:7">
      <c r="B320" s="47">
        <v>0</v>
      </c>
      <c r="C320" t="s">
        <v>54</v>
      </c>
    </row>
    <row r="321" spans="2:3">
      <c r="B321" s="46">
        <v>0</v>
      </c>
      <c r="C321" t="s">
        <v>56</v>
      </c>
    </row>
    <row r="322" spans="2:3">
      <c r="B322" s="46">
        <v>0</v>
      </c>
      <c r="C322" t="s">
        <v>184</v>
      </c>
    </row>
    <row r="323" spans="2:3">
      <c r="B323" s="46">
        <v>0</v>
      </c>
      <c r="C323" t="s">
        <v>214</v>
      </c>
    </row>
    <row r="324" spans="2:3">
      <c r="B324" s="47">
        <v>0</v>
      </c>
      <c r="C324" t="s">
        <v>223</v>
      </c>
    </row>
    <row r="326" spans="2:3">
      <c r="B326" s="10" t="s">
        <v>102</v>
      </c>
    </row>
    <row r="327" spans="2:3">
      <c r="B327" s="47">
        <f>1/12</f>
        <v>8.3333333333333329E-2</v>
      </c>
      <c r="C327" t="s">
        <v>52</v>
      </c>
    </row>
    <row r="328" spans="2:3">
      <c r="B328" s="47">
        <f>6/12</f>
        <v>0.5</v>
      </c>
      <c r="C328" t="s">
        <v>53</v>
      </c>
    </row>
    <row r="329" spans="2:3">
      <c r="B329" s="47">
        <v>0</v>
      </c>
      <c r="C329" t="s">
        <v>54</v>
      </c>
    </row>
    <row r="330" spans="2:3">
      <c r="B330" s="47">
        <v>0</v>
      </c>
      <c r="C330" t="s">
        <v>56</v>
      </c>
    </row>
    <row r="331" spans="2:3">
      <c r="B331" s="46">
        <v>0</v>
      </c>
      <c r="C331" t="s">
        <v>184</v>
      </c>
    </row>
    <row r="332" spans="2:3">
      <c r="B332" s="47">
        <v>0</v>
      </c>
      <c r="C332" t="s">
        <v>214</v>
      </c>
    </row>
    <row r="333" spans="2:3">
      <c r="B333" s="47">
        <v>0</v>
      </c>
      <c r="C333" t="s">
        <v>223</v>
      </c>
    </row>
    <row r="334" spans="2:3">
      <c r="B334" s="47">
        <f>5/12</f>
        <v>0.41666666666666669</v>
      </c>
      <c r="C334" t="s">
        <v>67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9F57-F9F6-4EE6-8C86-A6B289F70FC4}">
  <dimension ref="A1:K342"/>
  <sheetViews>
    <sheetView workbookViewId="0">
      <selection activeCell="F14" sqref="F14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933</v>
      </c>
      <c r="C2" s="1">
        <v>18</v>
      </c>
      <c r="D2" s="1">
        <v>153</v>
      </c>
      <c r="E2" s="1">
        <v>4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>B2+B3-B4</f>
        <v>917</v>
      </c>
      <c r="C5" s="1">
        <f t="shared" ref="C5:I5" si="0">C2+C3-C4</f>
        <v>18</v>
      </c>
      <c r="D5" s="1">
        <f t="shared" si="0"/>
        <v>151</v>
      </c>
      <c r="E5" s="1">
        <v>4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663</v>
      </c>
      <c r="C9" s="1">
        <v>7</v>
      </c>
      <c r="D9" s="1">
        <v>479</v>
      </c>
      <c r="E9" s="2">
        <v>5</v>
      </c>
      <c r="F9" s="1">
        <v>300</v>
      </c>
      <c r="G9" s="2">
        <v>0</v>
      </c>
      <c r="H9" s="1">
        <v>362</v>
      </c>
      <c r="I9" s="1">
        <v>2</v>
      </c>
      <c r="J9" s="1">
        <v>271</v>
      </c>
      <c r="K9" s="1">
        <v>1</v>
      </c>
    </row>
    <row r="10" spans="1:11">
      <c r="A10" s="1" t="s">
        <v>31</v>
      </c>
      <c r="B10" s="1">
        <v>40</v>
      </c>
      <c r="C10" s="1">
        <v>2</v>
      </c>
      <c r="D10" s="74">
        <v>51</v>
      </c>
      <c r="E10" s="75">
        <v>-1</v>
      </c>
      <c r="F10" s="1">
        <v>9</v>
      </c>
      <c r="G10" s="2">
        <v>0</v>
      </c>
      <c r="H10" s="1">
        <v>7</v>
      </c>
      <c r="I10" s="1">
        <v>1</v>
      </c>
      <c r="J10" s="1">
        <v>18</v>
      </c>
      <c r="K10" s="1">
        <v>0</v>
      </c>
    </row>
    <row r="11" spans="1:11">
      <c r="A11" s="1" t="s">
        <v>8</v>
      </c>
      <c r="B11" s="1">
        <f t="shared" ref="B11:J11" si="1">B9+B10</f>
        <v>703</v>
      </c>
      <c r="C11" s="1">
        <v>7</v>
      </c>
      <c r="D11" s="1">
        <f t="shared" si="1"/>
        <v>530</v>
      </c>
      <c r="E11" s="2">
        <v>4</v>
      </c>
      <c r="F11" s="1">
        <f t="shared" si="1"/>
        <v>309</v>
      </c>
      <c r="G11" s="2">
        <f t="shared" si="1"/>
        <v>0</v>
      </c>
      <c r="H11" s="1">
        <f t="shared" si="1"/>
        <v>369</v>
      </c>
      <c r="I11" s="1">
        <v>3</v>
      </c>
      <c r="J11" s="1">
        <f t="shared" si="1"/>
        <v>289</v>
      </c>
      <c r="K11" s="1">
        <v>1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309</v>
      </c>
      <c r="C15" s="5">
        <v>6</v>
      </c>
      <c r="D15" s="5">
        <v>100</v>
      </c>
      <c r="E15" s="3">
        <v>1</v>
      </c>
      <c r="F15" s="1">
        <v>187</v>
      </c>
      <c r="G15" s="2">
        <v>1</v>
      </c>
      <c r="H15" s="16" t="s">
        <v>86</v>
      </c>
      <c r="I15" s="16">
        <v>663</v>
      </c>
    </row>
    <row r="16" spans="1:11">
      <c r="A16" s="1" t="s">
        <v>89</v>
      </c>
      <c r="B16" s="1">
        <v>220</v>
      </c>
      <c r="C16" s="1">
        <v>0</v>
      </c>
      <c r="D16" s="1">
        <v>95</v>
      </c>
      <c r="E16" s="2">
        <v>1</v>
      </c>
      <c r="F16" s="1">
        <v>187</v>
      </c>
      <c r="G16" s="2">
        <v>1</v>
      </c>
      <c r="H16" s="25" t="s">
        <v>87</v>
      </c>
      <c r="I16" s="25">
        <v>479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271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409</v>
      </c>
    </row>
    <row r="20" spans="1:9" ht="66.75" customHeight="1">
      <c r="A20" s="1" t="s">
        <v>74</v>
      </c>
      <c r="B20" s="1">
        <v>18</v>
      </c>
      <c r="C20" s="1">
        <v>2</v>
      </c>
      <c r="D20" s="34" t="s">
        <v>241</v>
      </c>
      <c r="H20" s="16" t="s">
        <v>105</v>
      </c>
      <c r="I20" s="16">
        <v>187</v>
      </c>
    </row>
    <row r="21" spans="1:9" ht="72" customHeight="1">
      <c r="A21" s="1" t="s">
        <v>75</v>
      </c>
      <c r="B21" s="1">
        <v>7</v>
      </c>
      <c r="C21" s="1">
        <v>0</v>
      </c>
      <c r="D21" s="34" t="s">
        <v>242</v>
      </c>
      <c r="H21" s="25" t="s">
        <v>88</v>
      </c>
      <c r="I21" s="25">
        <v>352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7</v>
      </c>
      <c r="C23" s="1">
        <v>0</v>
      </c>
      <c r="D23" s="34" t="s">
        <v>173</v>
      </c>
      <c r="H23" s="25" t="s">
        <v>90</v>
      </c>
      <c r="I23" s="25">
        <v>315</v>
      </c>
    </row>
    <row r="24" spans="1:9">
      <c r="H24" s="16" t="s">
        <v>91</v>
      </c>
      <c r="I24" s="16">
        <v>202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71</v>
      </c>
      <c r="C29" s="1">
        <v>0</v>
      </c>
      <c r="D29" s="1">
        <v>59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91</v>
      </c>
      <c r="C31" s="1">
        <v>0</v>
      </c>
      <c r="D31" s="1">
        <v>65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151</v>
      </c>
      <c r="C35" s="1">
        <v>2</v>
      </c>
      <c r="D35" s="1">
        <v>97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204</v>
      </c>
      <c r="C37" s="1">
        <v>2</v>
      </c>
      <c r="D37" s="1">
        <v>113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221</v>
      </c>
      <c r="D42" s="1">
        <v>8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57</v>
      </c>
      <c r="D44" s="1">
        <v>1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979</v>
      </c>
      <c r="D46" s="1">
        <v>13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1339</v>
      </c>
      <c r="D54" s="1">
        <v>0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>
        <v>43647</v>
      </c>
      <c r="B183">
        <v>126</v>
      </c>
      <c r="C183">
        <v>6</v>
      </c>
    </row>
    <row r="184" spans="1:4">
      <c r="A184" s="13">
        <v>43654</v>
      </c>
      <c r="B184">
        <v>127</v>
      </c>
      <c r="C184">
        <v>12</v>
      </c>
    </row>
    <row r="185" spans="1:4">
      <c r="A185" s="13">
        <v>43661</v>
      </c>
      <c r="B185">
        <v>128</v>
      </c>
      <c r="C185">
        <v>22</v>
      </c>
    </row>
    <row r="186" spans="1:4">
      <c r="A186" s="13"/>
    </row>
    <row r="187" spans="1:4">
      <c r="A187" s="13"/>
    </row>
    <row r="188" spans="1:4">
      <c r="A188" s="13"/>
    </row>
    <row r="189" spans="1:4">
      <c r="A189" s="13"/>
    </row>
    <row r="190" spans="1:4">
      <c r="A190" s="13"/>
    </row>
    <row r="191" spans="1:4">
      <c r="A191" s="9" t="s">
        <v>70</v>
      </c>
      <c r="B191" s="9" t="s">
        <v>32</v>
      </c>
      <c r="C191" s="9" t="s">
        <v>33</v>
      </c>
    </row>
    <row r="192" spans="1:4">
      <c r="A192" s="13">
        <v>42737</v>
      </c>
      <c r="B192">
        <v>1</v>
      </c>
      <c r="C192">
        <v>1</v>
      </c>
    </row>
    <row r="193" spans="1:3">
      <c r="A193" s="13">
        <v>42744</v>
      </c>
      <c r="B193">
        <v>2</v>
      </c>
      <c r="C193">
        <v>10</v>
      </c>
    </row>
    <row r="194" spans="1:3">
      <c r="A194" s="13">
        <v>42751</v>
      </c>
      <c r="B194">
        <v>3</v>
      </c>
      <c r="C194">
        <v>20</v>
      </c>
    </row>
    <row r="195" spans="1:3">
      <c r="A195" s="13">
        <v>42758</v>
      </c>
      <c r="B195">
        <v>4</v>
      </c>
      <c r="C195">
        <v>31</v>
      </c>
    </row>
    <row r="196" spans="1:3">
      <c r="A196" s="13">
        <v>42765</v>
      </c>
      <c r="B196">
        <v>5</v>
      </c>
      <c r="C196">
        <v>43</v>
      </c>
    </row>
    <row r="197" spans="1:3">
      <c r="A197" s="13">
        <v>42772</v>
      </c>
      <c r="B197">
        <v>6</v>
      </c>
      <c r="C197">
        <v>56</v>
      </c>
    </row>
    <row r="198" spans="1:3">
      <c r="A198" s="13">
        <v>42779</v>
      </c>
      <c r="B198">
        <v>7</v>
      </c>
      <c r="C198">
        <v>63</v>
      </c>
    </row>
    <row r="199" spans="1:3">
      <c r="A199" s="13">
        <v>42786</v>
      </c>
      <c r="B199">
        <v>8</v>
      </c>
      <c r="C199">
        <v>70</v>
      </c>
    </row>
    <row r="200" spans="1:3">
      <c r="A200" s="13">
        <v>42793</v>
      </c>
      <c r="B200">
        <v>9</v>
      </c>
      <c r="C200">
        <v>84</v>
      </c>
    </row>
    <row r="201" spans="1:3">
      <c r="A201" s="13">
        <v>42800</v>
      </c>
      <c r="B201">
        <v>10</v>
      </c>
      <c r="C201">
        <v>100</v>
      </c>
    </row>
    <row r="202" spans="1:3">
      <c r="A202" s="13">
        <v>42807</v>
      </c>
      <c r="B202">
        <v>11</v>
      </c>
      <c r="C202">
        <v>114</v>
      </c>
    </row>
    <row r="203" spans="1:3">
      <c r="A203" s="13">
        <v>42814</v>
      </c>
      <c r="B203">
        <v>12</v>
      </c>
      <c r="C203">
        <v>131</v>
      </c>
    </row>
    <row r="204" spans="1:3">
      <c r="A204" s="13">
        <v>42821</v>
      </c>
      <c r="B204">
        <v>13</v>
      </c>
      <c r="C204">
        <v>145</v>
      </c>
    </row>
    <row r="205" spans="1:3">
      <c r="A205" s="13">
        <v>42828</v>
      </c>
      <c r="B205">
        <v>14</v>
      </c>
      <c r="C205">
        <v>154</v>
      </c>
    </row>
    <row r="206" spans="1:3">
      <c r="A206" s="13">
        <v>42835</v>
      </c>
      <c r="B206">
        <v>15</v>
      </c>
      <c r="C206">
        <v>166</v>
      </c>
    </row>
    <row r="207" spans="1:3">
      <c r="A207" s="13">
        <v>42842</v>
      </c>
      <c r="B207">
        <v>16</v>
      </c>
      <c r="C207">
        <v>185</v>
      </c>
    </row>
    <row r="208" spans="1:3">
      <c r="A208" s="13">
        <v>42849</v>
      </c>
      <c r="B208">
        <v>17</v>
      </c>
      <c r="C208">
        <v>189</v>
      </c>
    </row>
    <row r="209" spans="1:3">
      <c r="A209" s="13">
        <v>42856</v>
      </c>
      <c r="B209">
        <v>18</v>
      </c>
      <c r="C209">
        <v>199</v>
      </c>
    </row>
    <row r="210" spans="1:3">
      <c r="A210" s="13">
        <v>42863</v>
      </c>
      <c r="B210">
        <v>19</v>
      </c>
      <c r="C210">
        <v>217</v>
      </c>
    </row>
    <row r="211" spans="1:3">
      <c r="A211" s="13">
        <v>42870</v>
      </c>
      <c r="B211">
        <v>20</v>
      </c>
      <c r="C211">
        <v>233</v>
      </c>
    </row>
    <row r="212" spans="1:3">
      <c r="A212" s="13">
        <v>42877</v>
      </c>
      <c r="B212">
        <v>21</v>
      </c>
      <c r="C212">
        <v>239</v>
      </c>
    </row>
    <row r="213" spans="1:3">
      <c r="A213" s="13">
        <v>42884</v>
      </c>
      <c r="B213">
        <v>22</v>
      </c>
      <c r="C213">
        <v>244</v>
      </c>
    </row>
    <row r="214" spans="1:3">
      <c r="A214" s="13">
        <v>42891</v>
      </c>
      <c r="B214">
        <v>23</v>
      </c>
      <c r="C214">
        <v>260</v>
      </c>
    </row>
    <row r="215" spans="1:3">
      <c r="A215" s="13">
        <v>42898</v>
      </c>
      <c r="B215">
        <v>24</v>
      </c>
      <c r="C215">
        <v>276</v>
      </c>
    </row>
    <row r="216" spans="1:3">
      <c r="A216" s="13">
        <v>42905</v>
      </c>
      <c r="B216">
        <v>25</v>
      </c>
      <c r="C216">
        <v>286</v>
      </c>
    </row>
    <row r="217" spans="1:3">
      <c r="A217" s="13">
        <v>42912</v>
      </c>
      <c r="B217">
        <v>26</v>
      </c>
      <c r="C217">
        <v>299</v>
      </c>
    </row>
    <row r="218" spans="1:3">
      <c r="A218" s="13">
        <v>42919</v>
      </c>
      <c r="B218">
        <v>27</v>
      </c>
      <c r="C218">
        <v>303</v>
      </c>
    </row>
    <row r="219" spans="1:3">
      <c r="A219" s="13">
        <v>42926</v>
      </c>
      <c r="B219">
        <v>28</v>
      </c>
      <c r="C219">
        <v>316</v>
      </c>
    </row>
    <row r="220" spans="1:3">
      <c r="A220" s="13">
        <v>42933</v>
      </c>
      <c r="B220">
        <v>29</v>
      </c>
      <c r="C220">
        <v>322</v>
      </c>
    </row>
    <row r="221" spans="1:3">
      <c r="A221" s="13">
        <v>42940</v>
      </c>
      <c r="B221">
        <v>30</v>
      </c>
      <c r="C221">
        <v>330</v>
      </c>
    </row>
    <row r="222" spans="1:3">
      <c r="A222" s="13">
        <v>42947</v>
      </c>
      <c r="B222">
        <v>31</v>
      </c>
      <c r="C222">
        <v>335</v>
      </c>
    </row>
    <row r="223" spans="1:3">
      <c r="A223" s="13">
        <v>42954</v>
      </c>
      <c r="B223">
        <v>32</v>
      </c>
      <c r="C223">
        <v>348</v>
      </c>
    </row>
    <row r="224" spans="1:3">
      <c r="A224" s="13">
        <v>42961</v>
      </c>
      <c r="B224">
        <v>33</v>
      </c>
      <c r="C224">
        <v>367</v>
      </c>
    </row>
    <row r="225" spans="1:3">
      <c r="A225" s="13">
        <v>42968</v>
      </c>
      <c r="B225">
        <v>34</v>
      </c>
      <c r="C225">
        <v>392</v>
      </c>
    </row>
    <row r="226" spans="1:3">
      <c r="A226" s="13">
        <v>42975</v>
      </c>
      <c r="B226">
        <v>35</v>
      </c>
      <c r="C226">
        <v>402</v>
      </c>
    </row>
    <row r="227" spans="1:3">
      <c r="A227" s="13">
        <v>42982</v>
      </c>
      <c r="B227">
        <v>36</v>
      </c>
      <c r="C227">
        <v>410</v>
      </c>
    </row>
    <row r="228" spans="1:3">
      <c r="A228" s="13">
        <v>42989</v>
      </c>
      <c r="B228">
        <v>37</v>
      </c>
      <c r="C228">
        <v>415</v>
      </c>
    </row>
    <row r="229" spans="1:3">
      <c r="A229" s="13">
        <v>42996</v>
      </c>
      <c r="B229">
        <v>38</v>
      </c>
      <c r="C229">
        <v>438</v>
      </c>
    </row>
    <row r="230" spans="1:3">
      <c r="A230" s="13">
        <v>43003</v>
      </c>
      <c r="B230">
        <v>39</v>
      </c>
      <c r="C230">
        <v>460</v>
      </c>
    </row>
    <row r="231" spans="1:3">
      <c r="A231" s="13">
        <v>43010</v>
      </c>
      <c r="B231">
        <v>40</v>
      </c>
      <c r="C231">
        <v>478</v>
      </c>
    </row>
    <row r="232" spans="1:3">
      <c r="A232" s="13">
        <v>43017</v>
      </c>
      <c r="B232">
        <v>41</v>
      </c>
      <c r="C232">
        <v>486</v>
      </c>
    </row>
    <row r="233" spans="1:3">
      <c r="A233" s="13">
        <v>43024</v>
      </c>
      <c r="B233">
        <v>42</v>
      </c>
      <c r="C233">
        <v>497</v>
      </c>
    </row>
    <row r="234" spans="1:3">
      <c r="A234" s="13">
        <v>43031</v>
      </c>
      <c r="B234">
        <v>43</v>
      </c>
      <c r="C234">
        <v>501</v>
      </c>
    </row>
    <row r="235" spans="1:3">
      <c r="A235" s="13">
        <v>43038</v>
      </c>
      <c r="B235">
        <v>44</v>
      </c>
      <c r="C235">
        <v>506</v>
      </c>
    </row>
    <row r="236" spans="1:3">
      <c r="A236" s="13">
        <v>43045</v>
      </c>
      <c r="B236">
        <v>45</v>
      </c>
      <c r="C236">
        <v>514</v>
      </c>
    </row>
    <row r="237" spans="1:3">
      <c r="A237" s="13">
        <v>43052</v>
      </c>
      <c r="B237">
        <v>46</v>
      </c>
      <c r="C237">
        <v>521</v>
      </c>
    </row>
    <row r="238" spans="1:3">
      <c r="A238" s="13">
        <v>43059</v>
      </c>
      <c r="B238">
        <v>47</v>
      </c>
      <c r="C238">
        <v>531</v>
      </c>
    </row>
    <row r="239" spans="1:3">
      <c r="A239" s="13">
        <v>43066</v>
      </c>
      <c r="B239">
        <v>48</v>
      </c>
      <c r="C239">
        <v>534</v>
      </c>
    </row>
    <row r="240" spans="1:3">
      <c r="A240" s="13">
        <v>43073</v>
      </c>
      <c r="B240">
        <v>49</v>
      </c>
      <c r="C240">
        <v>541</v>
      </c>
    </row>
    <row r="241" spans="1:3">
      <c r="A241" s="13">
        <v>43080</v>
      </c>
      <c r="B241">
        <v>50</v>
      </c>
      <c r="C241">
        <v>546</v>
      </c>
    </row>
    <row r="242" spans="1:3">
      <c r="A242" s="13">
        <v>43087</v>
      </c>
      <c r="B242">
        <v>51</v>
      </c>
      <c r="C242">
        <v>549</v>
      </c>
    </row>
    <row r="243" spans="1:3">
      <c r="A243" s="13">
        <v>43101</v>
      </c>
      <c r="B243">
        <v>52</v>
      </c>
      <c r="C243">
        <v>553</v>
      </c>
    </row>
    <row r="244" spans="1:3">
      <c r="A244" s="13">
        <v>43108</v>
      </c>
      <c r="B244">
        <v>53</v>
      </c>
      <c r="C244">
        <v>566</v>
      </c>
    </row>
    <row r="245" spans="1:3">
      <c r="A245" s="13">
        <v>43115</v>
      </c>
      <c r="B245">
        <v>54</v>
      </c>
      <c r="C245">
        <v>568</v>
      </c>
    </row>
    <row r="246" spans="1:3">
      <c r="A246" s="13">
        <v>43122</v>
      </c>
      <c r="B246">
        <v>55</v>
      </c>
      <c r="C246">
        <v>575</v>
      </c>
    </row>
    <row r="247" spans="1:3">
      <c r="A247" s="13">
        <v>43129</v>
      </c>
      <c r="B247">
        <v>56</v>
      </c>
      <c r="C247">
        <v>574</v>
      </c>
    </row>
    <row r="248" spans="1:3">
      <c r="A248" s="13">
        <v>43136</v>
      </c>
      <c r="B248">
        <v>57</v>
      </c>
      <c r="C248">
        <v>578</v>
      </c>
    </row>
    <row r="249" spans="1:3">
      <c r="A249" s="13">
        <v>43143</v>
      </c>
      <c r="B249">
        <v>58</v>
      </c>
      <c r="C249">
        <v>584</v>
      </c>
    </row>
    <row r="250" spans="1:3">
      <c r="A250" s="13">
        <v>43150</v>
      </c>
      <c r="B250">
        <v>59</v>
      </c>
      <c r="C250">
        <v>587</v>
      </c>
    </row>
    <row r="251" spans="1:3">
      <c r="A251" s="13">
        <v>43157</v>
      </c>
      <c r="B251">
        <v>60</v>
      </c>
      <c r="C251">
        <v>592</v>
      </c>
    </row>
    <row r="252" spans="1:3">
      <c r="A252" s="13">
        <v>43164</v>
      </c>
      <c r="B252">
        <v>61</v>
      </c>
      <c r="C252">
        <v>595</v>
      </c>
    </row>
    <row r="253" spans="1:3">
      <c r="A253" s="13">
        <v>43171</v>
      </c>
      <c r="B253">
        <v>62</v>
      </c>
      <c r="C253">
        <v>601</v>
      </c>
    </row>
    <row r="254" spans="1:3">
      <c r="A254" s="13">
        <v>43178</v>
      </c>
      <c r="B254">
        <v>63</v>
      </c>
      <c r="C254">
        <v>610</v>
      </c>
    </row>
    <row r="255" spans="1:3">
      <c r="A255" s="13">
        <v>43185</v>
      </c>
      <c r="B255">
        <v>64</v>
      </c>
      <c r="C255">
        <v>612</v>
      </c>
    </row>
    <row r="256" spans="1:3">
      <c r="A256" s="13">
        <v>43192</v>
      </c>
      <c r="B256">
        <v>65</v>
      </c>
      <c r="C256">
        <v>620</v>
      </c>
    </row>
    <row r="257" spans="1:3">
      <c r="A257" s="13">
        <v>43199</v>
      </c>
      <c r="B257">
        <v>66</v>
      </c>
      <c r="C257">
        <v>625</v>
      </c>
    </row>
    <row r="258" spans="1:3">
      <c r="A258" s="13">
        <v>43206</v>
      </c>
      <c r="B258">
        <v>67</v>
      </c>
      <c r="C258">
        <v>627</v>
      </c>
    </row>
    <row r="259" spans="1:3">
      <c r="A259" s="13">
        <v>43213</v>
      </c>
      <c r="B259">
        <v>68</v>
      </c>
      <c r="C259">
        <v>632</v>
      </c>
    </row>
    <row r="260" spans="1:3">
      <c r="A260" s="13">
        <v>43220</v>
      </c>
      <c r="B260">
        <v>69</v>
      </c>
      <c r="C260">
        <v>634</v>
      </c>
    </row>
    <row r="261" spans="1:3">
      <c r="A261" s="13">
        <v>43227</v>
      </c>
      <c r="B261">
        <v>70</v>
      </c>
      <c r="C261">
        <v>638</v>
      </c>
    </row>
    <row r="262" spans="1:3">
      <c r="A262" s="13">
        <v>43234</v>
      </c>
      <c r="B262">
        <v>71</v>
      </c>
      <c r="C262">
        <v>644</v>
      </c>
    </row>
    <row r="263" spans="1:3">
      <c r="A263" s="13">
        <v>43241</v>
      </c>
      <c r="B263">
        <v>72</v>
      </c>
      <c r="C263">
        <v>652</v>
      </c>
    </row>
    <row r="264" spans="1:3">
      <c r="A264" s="13">
        <v>43248</v>
      </c>
      <c r="B264">
        <v>73</v>
      </c>
      <c r="C264">
        <v>655</v>
      </c>
    </row>
    <row r="265" spans="1:3">
      <c r="A265" s="13">
        <v>43255</v>
      </c>
      <c r="B265">
        <v>74</v>
      </c>
      <c r="C265">
        <v>660</v>
      </c>
    </row>
    <row r="266" spans="1:3">
      <c r="A266" s="13">
        <v>43262</v>
      </c>
      <c r="B266">
        <v>75</v>
      </c>
      <c r="C266">
        <v>663</v>
      </c>
    </row>
    <row r="267" spans="1:3">
      <c r="A267" s="13">
        <v>43269</v>
      </c>
      <c r="B267">
        <v>76</v>
      </c>
      <c r="C267">
        <v>674</v>
      </c>
    </row>
    <row r="268" spans="1:3">
      <c r="A268" s="13">
        <v>43276</v>
      </c>
      <c r="B268">
        <v>77</v>
      </c>
      <c r="C268">
        <v>677</v>
      </c>
    </row>
    <row r="269" spans="1:3">
      <c r="A269" s="13">
        <v>43283</v>
      </c>
      <c r="B269">
        <v>78</v>
      </c>
      <c r="C269">
        <v>679</v>
      </c>
    </row>
    <row r="270" spans="1:3">
      <c r="A270" s="13">
        <v>43290</v>
      </c>
      <c r="B270">
        <v>79</v>
      </c>
      <c r="C270">
        <v>683</v>
      </c>
    </row>
    <row r="271" spans="1:3">
      <c r="A271" s="13">
        <v>43297</v>
      </c>
      <c r="B271">
        <v>80</v>
      </c>
      <c r="C271">
        <v>689</v>
      </c>
    </row>
    <row r="272" spans="1:3">
      <c r="A272" s="13">
        <v>43304</v>
      </c>
      <c r="B272">
        <v>81</v>
      </c>
      <c r="C272">
        <v>696</v>
      </c>
    </row>
    <row r="273" spans="1:3">
      <c r="A273" s="13">
        <v>43311</v>
      </c>
      <c r="B273">
        <v>82</v>
      </c>
      <c r="C273">
        <v>697</v>
      </c>
    </row>
    <row r="274" spans="1:3">
      <c r="A274" s="13">
        <v>43318</v>
      </c>
      <c r="B274">
        <v>83</v>
      </c>
      <c r="C274">
        <v>700</v>
      </c>
    </row>
    <row r="275" spans="1:3">
      <c r="A275" s="13">
        <v>43325</v>
      </c>
      <c r="B275">
        <v>84</v>
      </c>
      <c r="C275">
        <v>702</v>
      </c>
    </row>
    <row r="276" spans="1:3">
      <c r="A276" s="13">
        <v>43332</v>
      </c>
      <c r="B276">
        <v>85</v>
      </c>
      <c r="C276">
        <v>709</v>
      </c>
    </row>
    <row r="277" spans="1:3">
      <c r="A277" s="13">
        <v>43339</v>
      </c>
      <c r="B277">
        <v>86</v>
      </c>
      <c r="C277">
        <v>712</v>
      </c>
    </row>
    <row r="278" spans="1:3">
      <c r="A278" s="13">
        <v>43346</v>
      </c>
      <c r="B278">
        <v>87</v>
      </c>
      <c r="C278">
        <v>718</v>
      </c>
    </row>
    <row r="279" spans="1:3">
      <c r="A279" s="13">
        <v>43353</v>
      </c>
      <c r="B279">
        <v>88</v>
      </c>
      <c r="C279">
        <v>726</v>
      </c>
    </row>
    <row r="280" spans="1:3">
      <c r="A280" s="13">
        <v>43360</v>
      </c>
      <c r="B280">
        <v>89</v>
      </c>
      <c r="C280">
        <v>734</v>
      </c>
    </row>
    <row r="281" spans="1:3">
      <c r="A281" s="13">
        <v>43367</v>
      </c>
      <c r="B281">
        <v>90</v>
      </c>
      <c r="C281">
        <v>741</v>
      </c>
    </row>
    <row r="282" spans="1:3">
      <c r="A282" s="13">
        <v>43374</v>
      </c>
      <c r="B282">
        <v>91</v>
      </c>
      <c r="C282">
        <v>754</v>
      </c>
    </row>
    <row r="283" spans="1:3">
      <c r="A283" s="13">
        <v>43381</v>
      </c>
      <c r="B283">
        <v>92</v>
      </c>
      <c r="C283">
        <v>755</v>
      </c>
    </row>
    <row r="284" spans="1:3">
      <c r="A284" s="13">
        <v>43388</v>
      </c>
      <c r="B284">
        <v>93</v>
      </c>
      <c r="C284">
        <v>758</v>
      </c>
    </row>
    <row r="285" spans="1:3">
      <c r="A285" s="13">
        <v>43395</v>
      </c>
      <c r="B285">
        <v>94</v>
      </c>
      <c r="C285">
        <v>764</v>
      </c>
    </row>
    <row r="286" spans="1:3">
      <c r="A286" s="13">
        <v>43402</v>
      </c>
      <c r="B286">
        <v>95</v>
      </c>
      <c r="C286">
        <v>771</v>
      </c>
    </row>
    <row r="287" spans="1:3">
      <c r="A287" s="13">
        <v>43409</v>
      </c>
      <c r="B287">
        <v>96</v>
      </c>
      <c r="C287">
        <v>775</v>
      </c>
    </row>
    <row r="288" spans="1:3">
      <c r="A288" s="13">
        <v>43416</v>
      </c>
      <c r="B288">
        <v>97</v>
      </c>
      <c r="C288">
        <v>786</v>
      </c>
    </row>
    <row r="289" spans="1:3">
      <c r="A289" s="13">
        <v>43430</v>
      </c>
      <c r="B289">
        <v>98</v>
      </c>
      <c r="C289">
        <v>791</v>
      </c>
    </row>
    <row r="290" spans="1:3">
      <c r="A290" s="13">
        <v>43437</v>
      </c>
      <c r="B290">
        <v>99</v>
      </c>
      <c r="C290">
        <v>805</v>
      </c>
    </row>
    <row r="291" spans="1:3">
      <c r="A291" s="13">
        <v>43444</v>
      </c>
      <c r="B291">
        <v>100</v>
      </c>
      <c r="C291">
        <v>819</v>
      </c>
    </row>
    <row r="292" spans="1:3">
      <c r="A292" s="13">
        <v>43451</v>
      </c>
      <c r="B292">
        <v>101</v>
      </c>
      <c r="C292">
        <v>830</v>
      </c>
    </row>
    <row r="293" spans="1:3">
      <c r="A293" s="13">
        <v>43472</v>
      </c>
      <c r="B293">
        <v>102</v>
      </c>
      <c r="C293">
        <v>838</v>
      </c>
    </row>
    <row r="294" spans="1:3">
      <c r="A294" s="13">
        <v>43479</v>
      </c>
      <c r="B294">
        <v>103</v>
      </c>
      <c r="C294">
        <v>847</v>
      </c>
    </row>
    <row r="295" spans="1:3">
      <c r="A295" s="13">
        <v>43486</v>
      </c>
      <c r="B295">
        <v>104</v>
      </c>
      <c r="C295">
        <v>849</v>
      </c>
    </row>
    <row r="296" spans="1:3">
      <c r="A296" s="13">
        <v>43493</v>
      </c>
      <c r="B296">
        <v>105</v>
      </c>
      <c r="C296">
        <v>851</v>
      </c>
    </row>
    <row r="297" spans="1:3">
      <c r="A297" s="13">
        <v>43500</v>
      </c>
      <c r="B297">
        <v>106</v>
      </c>
      <c r="C297">
        <v>858</v>
      </c>
    </row>
    <row r="298" spans="1:3">
      <c r="A298" s="13">
        <v>43507</v>
      </c>
      <c r="B298">
        <v>107</v>
      </c>
      <c r="C298">
        <v>863</v>
      </c>
    </row>
    <row r="299" spans="1:3">
      <c r="A299" s="13">
        <v>43514</v>
      </c>
      <c r="B299">
        <v>108</v>
      </c>
      <c r="C299">
        <v>870</v>
      </c>
    </row>
    <row r="300" spans="1:3">
      <c r="A300" s="13">
        <v>43521</v>
      </c>
      <c r="B300">
        <v>109</v>
      </c>
      <c r="C300">
        <v>872</v>
      </c>
    </row>
    <row r="301" spans="1:3">
      <c r="A301" s="13">
        <v>43528</v>
      </c>
      <c r="B301">
        <v>110</v>
      </c>
      <c r="C301">
        <v>881</v>
      </c>
    </row>
    <row r="302" spans="1:3">
      <c r="A302" s="13">
        <v>43542</v>
      </c>
      <c r="B302">
        <v>111</v>
      </c>
      <c r="C302">
        <v>888</v>
      </c>
    </row>
    <row r="303" spans="1:3">
      <c r="A303" s="13">
        <v>43549</v>
      </c>
      <c r="B303">
        <v>112</v>
      </c>
      <c r="C303">
        <v>893</v>
      </c>
    </row>
    <row r="304" spans="1:3">
      <c r="A304" s="13">
        <v>43556</v>
      </c>
      <c r="B304">
        <v>113</v>
      </c>
      <c r="C304">
        <v>930</v>
      </c>
    </row>
    <row r="305" spans="1:3">
      <c r="A305" s="13">
        <v>43563</v>
      </c>
      <c r="B305">
        <v>114</v>
      </c>
      <c r="C305">
        <v>938</v>
      </c>
    </row>
    <row r="306" spans="1:3">
      <c r="A306" s="13">
        <v>43570</v>
      </c>
      <c r="B306">
        <v>115</v>
      </c>
      <c r="C306">
        <v>948</v>
      </c>
    </row>
    <row r="307" spans="1:3">
      <c r="A307" s="13">
        <v>43577</v>
      </c>
      <c r="B307">
        <v>116</v>
      </c>
      <c r="C307">
        <v>956</v>
      </c>
    </row>
    <row r="308" spans="1:3">
      <c r="A308" s="13">
        <v>43584</v>
      </c>
      <c r="B308">
        <v>117</v>
      </c>
      <c r="C308">
        <v>968</v>
      </c>
    </row>
    <row r="309" spans="1:3">
      <c r="A309" s="13">
        <v>43591</v>
      </c>
      <c r="B309">
        <v>118</v>
      </c>
      <c r="C309">
        <v>976</v>
      </c>
    </row>
    <row r="310" spans="1:3">
      <c r="A310" s="13">
        <v>43598</v>
      </c>
      <c r="B310">
        <v>119</v>
      </c>
      <c r="C310">
        <v>985</v>
      </c>
    </row>
    <row r="311" spans="1:3">
      <c r="A311" s="13">
        <v>43605</v>
      </c>
      <c r="B311">
        <v>120</v>
      </c>
      <c r="C311">
        <v>1000</v>
      </c>
    </row>
    <row r="312" spans="1:3">
      <c r="A312" s="13">
        <v>43612</v>
      </c>
      <c r="B312">
        <v>121</v>
      </c>
      <c r="C312">
        <v>1001</v>
      </c>
    </row>
    <row r="313" spans="1:3">
      <c r="A313" s="13">
        <v>43619</v>
      </c>
      <c r="B313">
        <v>122</v>
      </c>
      <c r="C313">
        <v>1007</v>
      </c>
    </row>
    <row r="314" spans="1:3">
      <c r="A314" s="13">
        <v>43626</v>
      </c>
      <c r="B314">
        <v>123</v>
      </c>
      <c r="C314">
        <v>1010</v>
      </c>
    </row>
    <row r="315" spans="1:3">
      <c r="A315" s="13">
        <v>43633</v>
      </c>
      <c r="B315">
        <v>124</v>
      </c>
      <c r="C315">
        <v>1025</v>
      </c>
    </row>
    <row r="316" spans="1:3">
      <c r="A316" s="13">
        <v>43640</v>
      </c>
      <c r="B316">
        <v>125</v>
      </c>
      <c r="C316">
        <v>1031</v>
      </c>
    </row>
    <row r="317" spans="1:3">
      <c r="A317" s="13">
        <v>43647</v>
      </c>
      <c r="B317">
        <v>126</v>
      </c>
      <c r="C317">
        <v>1037</v>
      </c>
    </row>
    <row r="318" spans="1:3">
      <c r="A318" s="13">
        <v>43654</v>
      </c>
      <c r="B318">
        <v>127</v>
      </c>
      <c r="C318">
        <v>1049</v>
      </c>
    </row>
    <row r="319" spans="1:3">
      <c r="A319" s="13">
        <v>43661</v>
      </c>
      <c r="B319">
        <v>128</v>
      </c>
      <c r="C319">
        <v>1071</v>
      </c>
    </row>
    <row r="320" spans="1:3">
      <c r="A320" s="13"/>
    </row>
    <row r="321" spans="1:7">
      <c r="A321" s="13"/>
    </row>
    <row r="322" spans="1:7">
      <c r="A322" s="13"/>
    </row>
    <row r="323" spans="1:7">
      <c r="A323" s="13"/>
    </row>
    <row r="324" spans="1:7">
      <c r="A324" s="13"/>
    </row>
    <row r="325" spans="1:7">
      <c r="B325" s="10" t="s">
        <v>60</v>
      </c>
      <c r="C325" s="10"/>
      <c r="D325" s="10"/>
      <c r="E325" s="10"/>
      <c r="F325" s="10"/>
      <c r="G325" s="10"/>
    </row>
    <row r="326" spans="1:7">
      <c r="B326" s="49">
        <f>1/1</f>
        <v>1</v>
      </c>
      <c r="C326" t="s">
        <v>52</v>
      </c>
    </row>
    <row r="327" spans="1:7">
      <c r="B327" s="46">
        <f>8/22</f>
        <v>0.36363636363636365</v>
      </c>
      <c r="C327" t="s">
        <v>53</v>
      </c>
    </row>
    <row r="328" spans="1:7">
      <c r="B328" s="47">
        <v>0</v>
      </c>
      <c r="C328" t="s">
        <v>54</v>
      </c>
    </row>
    <row r="329" spans="1:7">
      <c r="B329" s="46">
        <v>0</v>
      </c>
      <c r="C329" t="s">
        <v>56</v>
      </c>
    </row>
    <row r="330" spans="1:7">
      <c r="B330" s="46">
        <f>1/8</f>
        <v>0.125</v>
      </c>
      <c r="C330" t="s">
        <v>184</v>
      </c>
    </row>
    <row r="331" spans="1:7">
      <c r="B331" s="46">
        <v>0</v>
      </c>
      <c r="C331" t="s">
        <v>214</v>
      </c>
    </row>
    <row r="332" spans="1:7">
      <c r="B332" s="47">
        <f>2/22</f>
        <v>9.0909090909090912E-2</v>
      </c>
      <c r="C332" t="s">
        <v>223</v>
      </c>
    </row>
    <row r="334" spans="1:7">
      <c r="B334" s="10" t="s">
        <v>102</v>
      </c>
    </row>
    <row r="335" spans="1:7">
      <c r="B335" s="47">
        <f>2/22</f>
        <v>9.0909090909090912E-2</v>
      </c>
      <c r="C335" t="s">
        <v>52</v>
      </c>
    </row>
    <row r="336" spans="1:7">
      <c r="B336" s="47">
        <f>8/22</f>
        <v>0.36363636363636365</v>
      </c>
      <c r="C336" t="s">
        <v>53</v>
      </c>
    </row>
    <row r="337" spans="2:3">
      <c r="B337" s="47">
        <v>0</v>
      </c>
      <c r="C337" t="s">
        <v>54</v>
      </c>
    </row>
    <row r="338" spans="2:3">
      <c r="B338" s="47">
        <v>0</v>
      </c>
      <c r="C338" t="s">
        <v>56</v>
      </c>
    </row>
    <row r="339" spans="2:3">
      <c r="B339" s="46">
        <f>1/22</f>
        <v>4.5454545454545456E-2</v>
      </c>
      <c r="C339" t="s">
        <v>184</v>
      </c>
    </row>
    <row r="340" spans="2:3">
      <c r="B340" s="47">
        <v>0</v>
      </c>
      <c r="C340" t="s">
        <v>214</v>
      </c>
    </row>
    <row r="341" spans="2:3">
      <c r="B341" s="47">
        <f>2/22</f>
        <v>9.0909090909090912E-2</v>
      </c>
      <c r="C341" t="s">
        <v>223</v>
      </c>
    </row>
    <row r="342" spans="2:3">
      <c r="B342" s="47">
        <f>9/22</f>
        <v>0.40909090909090912</v>
      </c>
      <c r="C342" t="s">
        <v>67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1D0D-921B-4F77-8DB1-48D3AB44C516}">
  <dimension ref="A1:K342"/>
  <sheetViews>
    <sheetView topLeftCell="A22" workbookViewId="0">
      <selection activeCell="A22" sqref="A1:XFD1048576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955</v>
      </c>
      <c r="C2" s="1">
        <v>22</v>
      </c>
      <c r="D2" s="1">
        <v>159</v>
      </c>
      <c r="E2" s="1">
        <v>6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>B2+B3-B4</f>
        <v>939</v>
      </c>
      <c r="C5" s="1">
        <f t="shared" ref="C5:I5" si="0">C2+C3-C4</f>
        <v>22</v>
      </c>
      <c r="D5" s="1">
        <f t="shared" si="0"/>
        <v>157</v>
      </c>
      <c r="E5" s="1">
        <v>9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669</v>
      </c>
      <c r="C9" s="1">
        <v>6</v>
      </c>
      <c r="D9" s="1">
        <v>483</v>
      </c>
      <c r="E9" s="2">
        <v>4</v>
      </c>
      <c r="F9" s="1">
        <v>300</v>
      </c>
      <c r="G9" s="2">
        <v>0</v>
      </c>
      <c r="H9" s="1">
        <v>366</v>
      </c>
      <c r="I9" s="1">
        <v>4</v>
      </c>
      <c r="J9" s="1">
        <v>274</v>
      </c>
      <c r="K9" s="1">
        <v>3</v>
      </c>
    </row>
    <row r="10" spans="1:11">
      <c r="A10" s="1" t="s">
        <v>31</v>
      </c>
      <c r="B10" s="1">
        <v>40</v>
      </c>
      <c r="C10" s="1">
        <v>0</v>
      </c>
      <c r="D10" s="74">
        <v>53</v>
      </c>
      <c r="E10" s="75">
        <v>2</v>
      </c>
      <c r="F10" s="1">
        <v>9</v>
      </c>
      <c r="G10" s="2">
        <v>0</v>
      </c>
      <c r="H10" s="1">
        <v>6</v>
      </c>
      <c r="I10" s="1">
        <v>6</v>
      </c>
      <c r="J10" s="1">
        <v>17</v>
      </c>
      <c r="K10" s="1">
        <v>-1</v>
      </c>
    </row>
    <row r="11" spans="1:11">
      <c r="A11" s="1" t="s">
        <v>8</v>
      </c>
      <c r="B11" s="1">
        <f t="shared" ref="B11:J11" si="1">B9+B10</f>
        <v>709</v>
      </c>
      <c r="C11" s="1">
        <v>6</v>
      </c>
      <c r="D11" s="1">
        <f t="shared" si="1"/>
        <v>536</v>
      </c>
      <c r="E11" s="2">
        <v>6</v>
      </c>
      <c r="F11" s="1">
        <f t="shared" si="1"/>
        <v>309</v>
      </c>
      <c r="G11" s="2">
        <f t="shared" si="1"/>
        <v>0</v>
      </c>
      <c r="H11" s="1">
        <f t="shared" si="1"/>
        <v>372</v>
      </c>
      <c r="I11" s="1">
        <v>10</v>
      </c>
      <c r="J11" s="1">
        <f t="shared" si="1"/>
        <v>291</v>
      </c>
      <c r="K11" s="1">
        <v>4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314</v>
      </c>
      <c r="C15" s="5">
        <v>5</v>
      </c>
      <c r="D15" s="5">
        <v>100</v>
      </c>
      <c r="E15" s="3">
        <v>0</v>
      </c>
      <c r="F15" s="1">
        <v>195</v>
      </c>
      <c r="G15" s="2">
        <v>8</v>
      </c>
      <c r="H15" s="16" t="s">
        <v>86</v>
      </c>
      <c r="I15" s="16">
        <v>669</v>
      </c>
    </row>
    <row r="16" spans="1:11">
      <c r="A16" s="1" t="s">
        <v>89</v>
      </c>
      <c r="B16" s="1">
        <v>222</v>
      </c>
      <c r="C16" s="1">
        <v>2</v>
      </c>
      <c r="D16" s="1">
        <v>95</v>
      </c>
      <c r="E16" s="2">
        <v>0</v>
      </c>
      <c r="F16" s="1">
        <v>195</v>
      </c>
      <c r="G16" s="2">
        <v>8</v>
      </c>
      <c r="H16" s="25" t="s">
        <v>87</v>
      </c>
      <c r="I16" s="25">
        <v>483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274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409</v>
      </c>
    </row>
    <row r="20" spans="1:9" ht="66.75" customHeight="1">
      <c r="A20" s="1" t="s">
        <v>74</v>
      </c>
      <c r="B20" s="1">
        <v>18</v>
      </c>
      <c r="C20" s="1">
        <v>2</v>
      </c>
      <c r="D20" s="34" t="s">
        <v>241</v>
      </c>
      <c r="H20" s="16" t="s">
        <v>105</v>
      </c>
      <c r="I20" s="16">
        <v>187</v>
      </c>
    </row>
    <row r="21" spans="1:9" ht="72" customHeight="1">
      <c r="A21" s="1" t="s">
        <v>75</v>
      </c>
      <c r="B21" s="1">
        <v>8</v>
      </c>
      <c r="C21" s="1">
        <v>1</v>
      </c>
      <c r="D21" s="34" t="s">
        <v>242</v>
      </c>
      <c r="H21" s="25" t="s">
        <v>88</v>
      </c>
      <c r="I21" s="25">
        <v>352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12</v>
      </c>
    </row>
    <row r="23" spans="1:9" ht="76.5" customHeight="1">
      <c r="A23" s="1" t="s">
        <v>77</v>
      </c>
      <c r="B23" s="1">
        <v>18</v>
      </c>
      <c r="C23" s="1">
        <v>11</v>
      </c>
      <c r="D23" s="34" t="s">
        <v>173</v>
      </c>
      <c r="H23" s="25" t="s">
        <v>90</v>
      </c>
      <c r="I23" s="25">
        <v>315</v>
      </c>
    </row>
    <row r="24" spans="1:9">
      <c r="H24" s="16" t="s">
        <v>91</v>
      </c>
      <c r="I24" s="16">
        <v>202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11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71</v>
      </c>
      <c r="C29" s="1">
        <v>0</v>
      </c>
      <c r="D29" s="1">
        <v>59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91</v>
      </c>
      <c r="C31" s="1">
        <v>0</v>
      </c>
      <c r="D31" s="1">
        <v>65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151</v>
      </c>
      <c r="C35" s="1">
        <v>2</v>
      </c>
      <c r="D35" s="1">
        <v>98</v>
      </c>
      <c r="E35" s="1">
        <v>1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204</v>
      </c>
      <c r="C37" s="1">
        <v>2</v>
      </c>
      <c r="D37" s="1">
        <v>114</v>
      </c>
      <c r="E37" s="1">
        <v>1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235</v>
      </c>
      <c r="D42" s="1">
        <v>14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57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990</v>
      </c>
      <c r="D46" s="1">
        <v>11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f>SUM(C42:C53)</f>
        <v>1364</v>
      </c>
      <c r="D54" s="1">
        <v>25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>
        <v>43647</v>
      </c>
      <c r="B183">
        <v>126</v>
      </c>
      <c r="C183">
        <v>6</v>
      </c>
    </row>
    <row r="184" spans="1:4">
      <c r="A184" s="13">
        <v>43654</v>
      </c>
      <c r="B184">
        <v>127</v>
      </c>
      <c r="C184">
        <v>12</v>
      </c>
    </row>
    <row r="185" spans="1:4">
      <c r="A185" s="13">
        <v>43661</v>
      </c>
      <c r="B185">
        <v>128</v>
      </c>
      <c r="C185">
        <v>22</v>
      </c>
    </row>
    <row r="186" spans="1:4">
      <c r="A186" s="13">
        <v>43668</v>
      </c>
      <c r="B186">
        <v>129</v>
      </c>
      <c r="C186">
        <v>28</v>
      </c>
    </row>
    <row r="187" spans="1:4">
      <c r="A187" s="13"/>
    </row>
    <row r="188" spans="1:4">
      <c r="A188" s="13"/>
    </row>
    <row r="189" spans="1:4">
      <c r="A189" s="13"/>
    </row>
    <row r="190" spans="1:4">
      <c r="A190" s="13"/>
    </row>
    <row r="191" spans="1:4">
      <c r="A191" s="9" t="s">
        <v>70</v>
      </c>
      <c r="B191" s="9" t="s">
        <v>32</v>
      </c>
      <c r="C191" s="9" t="s">
        <v>33</v>
      </c>
    </row>
    <row r="192" spans="1:4">
      <c r="A192" s="13">
        <v>42737</v>
      </c>
      <c r="B192">
        <v>1</v>
      </c>
      <c r="C192">
        <v>1</v>
      </c>
    </row>
    <row r="193" spans="1:3">
      <c r="A193" s="13">
        <v>42744</v>
      </c>
      <c r="B193">
        <v>2</v>
      </c>
      <c r="C193">
        <v>10</v>
      </c>
    </row>
    <row r="194" spans="1:3">
      <c r="A194" s="13">
        <v>42751</v>
      </c>
      <c r="B194">
        <v>3</v>
      </c>
      <c r="C194">
        <v>20</v>
      </c>
    </row>
    <row r="195" spans="1:3">
      <c r="A195" s="13">
        <v>42758</v>
      </c>
      <c r="B195">
        <v>4</v>
      </c>
      <c r="C195">
        <v>31</v>
      </c>
    </row>
    <row r="196" spans="1:3">
      <c r="A196" s="13">
        <v>42765</v>
      </c>
      <c r="B196">
        <v>5</v>
      </c>
      <c r="C196">
        <v>43</v>
      </c>
    </row>
    <row r="197" spans="1:3">
      <c r="A197" s="13">
        <v>42772</v>
      </c>
      <c r="B197">
        <v>6</v>
      </c>
      <c r="C197">
        <v>56</v>
      </c>
    </row>
    <row r="198" spans="1:3">
      <c r="A198" s="13">
        <v>42779</v>
      </c>
      <c r="B198">
        <v>7</v>
      </c>
      <c r="C198">
        <v>63</v>
      </c>
    </row>
    <row r="199" spans="1:3">
      <c r="A199" s="13">
        <v>42786</v>
      </c>
      <c r="B199">
        <v>8</v>
      </c>
      <c r="C199">
        <v>70</v>
      </c>
    </row>
    <row r="200" spans="1:3">
      <c r="A200" s="13">
        <v>42793</v>
      </c>
      <c r="B200">
        <v>9</v>
      </c>
      <c r="C200">
        <v>84</v>
      </c>
    </row>
    <row r="201" spans="1:3">
      <c r="A201" s="13">
        <v>42800</v>
      </c>
      <c r="B201">
        <v>10</v>
      </c>
      <c r="C201">
        <v>100</v>
      </c>
    </row>
    <row r="202" spans="1:3">
      <c r="A202" s="13">
        <v>42807</v>
      </c>
      <c r="B202">
        <v>11</v>
      </c>
      <c r="C202">
        <v>114</v>
      </c>
    </row>
    <row r="203" spans="1:3">
      <c r="A203" s="13">
        <v>42814</v>
      </c>
      <c r="B203">
        <v>12</v>
      </c>
      <c r="C203">
        <v>131</v>
      </c>
    </row>
    <row r="204" spans="1:3">
      <c r="A204" s="13">
        <v>42821</v>
      </c>
      <c r="B204">
        <v>13</v>
      </c>
      <c r="C204">
        <v>145</v>
      </c>
    </row>
    <row r="205" spans="1:3">
      <c r="A205" s="13">
        <v>42828</v>
      </c>
      <c r="B205">
        <v>14</v>
      </c>
      <c r="C205">
        <v>154</v>
      </c>
    </row>
    <row r="206" spans="1:3">
      <c r="A206" s="13">
        <v>42835</v>
      </c>
      <c r="B206">
        <v>15</v>
      </c>
      <c r="C206">
        <v>166</v>
      </c>
    </row>
    <row r="207" spans="1:3">
      <c r="A207" s="13">
        <v>42842</v>
      </c>
      <c r="B207">
        <v>16</v>
      </c>
      <c r="C207">
        <v>185</v>
      </c>
    </row>
    <row r="208" spans="1:3">
      <c r="A208" s="13">
        <v>42849</v>
      </c>
      <c r="B208">
        <v>17</v>
      </c>
      <c r="C208">
        <v>189</v>
      </c>
    </row>
    <row r="209" spans="1:3">
      <c r="A209" s="13">
        <v>42856</v>
      </c>
      <c r="B209">
        <v>18</v>
      </c>
      <c r="C209">
        <v>199</v>
      </c>
    </row>
    <row r="210" spans="1:3">
      <c r="A210" s="13">
        <v>42863</v>
      </c>
      <c r="B210">
        <v>19</v>
      </c>
      <c r="C210">
        <v>217</v>
      </c>
    </row>
    <row r="211" spans="1:3">
      <c r="A211" s="13">
        <v>42870</v>
      </c>
      <c r="B211">
        <v>20</v>
      </c>
      <c r="C211">
        <v>233</v>
      </c>
    </row>
    <row r="212" spans="1:3">
      <c r="A212" s="13">
        <v>42877</v>
      </c>
      <c r="B212">
        <v>21</v>
      </c>
      <c r="C212">
        <v>239</v>
      </c>
    </row>
    <row r="213" spans="1:3">
      <c r="A213" s="13">
        <v>42884</v>
      </c>
      <c r="B213">
        <v>22</v>
      </c>
      <c r="C213">
        <v>244</v>
      </c>
    </row>
    <row r="214" spans="1:3">
      <c r="A214" s="13">
        <v>42891</v>
      </c>
      <c r="B214">
        <v>23</v>
      </c>
      <c r="C214">
        <v>260</v>
      </c>
    </row>
    <row r="215" spans="1:3">
      <c r="A215" s="13">
        <v>42898</v>
      </c>
      <c r="B215">
        <v>24</v>
      </c>
      <c r="C215">
        <v>276</v>
      </c>
    </row>
    <row r="216" spans="1:3">
      <c r="A216" s="13">
        <v>42905</v>
      </c>
      <c r="B216">
        <v>25</v>
      </c>
      <c r="C216">
        <v>286</v>
      </c>
    </row>
    <row r="217" spans="1:3">
      <c r="A217" s="13">
        <v>42912</v>
      </c>
      <c r="B217">
        <v>26</v>
      </c>
      <c r="C217">
        <v>299</v>
      </c>
    </row>
    <row r="218" spans="1:3">
      <c r="A218" s="13">
        <v>42919</v>
      </c>
      <c r="B218">
        <v>27</v>
      </c>
      <c r="C218">
        <v>303</v>
      </c>
    </row>
    <row r="219" spans="1:3">
      <c r="A219" s="13">
        <v>42926</v>
      </c>
      <c r="B219">
        <v>28</v>
      </c>
      <c r="C219">
        <v>316</v>
      </c>
    </row>
    <row r="220" spans="1:3">
      <c r="A220" s="13">
        <v>42933</v>
      </c>
      <c r="B220">
        <v>29</v>
      </c>
      <c r="C220">
        <v>322</v>
      </c>
    </row>
    <row r="221" spans="1:3">
      <c r="A221" s="13">
        <v>42940</v>
      </c>
      <c r="B221">
        <v>30</v>
      </c>
      <c r="C221">
        <v>330</v>
      </c>
    </row>
    <row r="222" spans="1:3">
      <c r="A222" s="13">
        <v>42947</v>
      </c>
      <c r="B222">
        <v>31</v>
      </c>
      <c r="C222">
        <v>335</v>
      </c>
    </row>
    <row r="223" spans="1:3">
      <c r="A223" s="13">
        <v>42954</v>
      </c>
      <c r="B223">
        <v>32</v>
      </c>
      <c r="C223">
        <v>348</v>
      </c>
    </row>
    <row r="224" spans="1:3">
      <c r="A224" s="13">
        <v>42961</v>
      </c>
      <c r="B224">
        <v>33</v>
      </c>
      <c r="C224">
        <v>367</v>
      </c>
    </row>
    <row r="225" spans="1:3">
      <c r="A225" s="13">
        <v>42968</v>
      </c>
      <c r="B225">
        <v>34</v>
      </c>
      <c r="C225">
        <v>392</v>
      </c>
    </row>
    <row r="226" spans="1:3">
      <c r="A226" s="13">
        <v>42975</v>
      </c>
      <c r="B226">
        <v>35</v>
      </c>
      <c r="C226">
        <v>402</v>
      </c>
    </row>
    <row r="227" spans="1:3">
      <c r="A227" s="13">
        <v>42982</v>
      </c>
      <c r="B227">
        <v>36</v>
      </c>
      <c r="C227">
        <v>410</v>
      </c>
    </row>
    <row r="228" spans="1:3">
      <c r="A228" s="13">
        <v>42989</v>
      </c>
      <c r="B228">
        <v>37</v>
      </c>
      <c r="C228">
        <v>415</v>
      </c>
    </row>
    <row r="229" spans="1:3">
      <c r="A229" s="13">
        <v>42996</v>
      </c>
      <c r="B229">
        <v>38</v>
      </c>
      <c r="C229">
        <v>438</v>
      </c>
    </row>
    <row r="230" spans="1:3">
      <c r="A230" s="13">
        <v>43003</v>
      </c>
      <c r="B230">
        <v>39</v>
      </c>
      <c r="C230">
        <v>460</v>
      </c>
    </row>
    <row r="231" spans="1:3">
      <c r="A231" s="13">
        <v>43010</v>
      </c>
      <c r="B231">
        <v>40</v>
      </c>
      <c r="C231">
        <v>478</v>
      </c>
    </row>
    <row r="232" spans="1:3">
      <c r="A232" s="13">
        <v>43017</v>
      </c>
      <c r="B232">
        <v>41</v>
      </c>
      <c r="C232">
        <v>486</v>
      </c>
    </row>
    <row r="233" spans="1:3">
      <c r="A233" s="13">
        <v>43024</v>
      </c>
      <c r="B233">
        <v>42</v>
      </c>
      <c r="C233">
        <v>497</v>
      </c>
    </row>
    <row r="234" spans="1:3">
      <c r="A234" s="13">
        <v>43031</v>
      </c>
      <c r="B234">
        <v>43</v>
      </c>
      <c r="C234">
        <v>501</v>
      </c>
    </row>
    <row r="235" spans="1:3">
      <c r="A235" s="13">
        <v>43038</v>
      </c>
      <c r="B235">
        <v>44</v>
      </c>
      <c r="C235">
        <v>506</v>
      </c>
    </row>
    <row r="236" spans="1:3">
      <c r="A236" s="13">
        <v>43045</v>
      </c>
      <c r="B236">
        <v>45</v>
      </c>
      <c r="C236">
        <v>514</v>
      </c>
    </row>
    <row r="237" spans="1:3">
      <c r="A237" s="13">
        <v>43052</v>
      </c>
      <c r="B237">
        <v>46</v>
      </c>
      <c r="C237">
        <v>521</v>
      </c>
    </row>
    <row r="238" spans="1:3">
      <c r="A238" s="13">
        <v>43059</v>
      </c>
      <c r="B238">
        <v>47</v>
      </c>
      <c r="C238">
        <v>531</v>
      </c>
    </row>
    <row r="239" spans="1:3">
      <c r="A239" s="13">
        <v>43066</v>
      </c>
      <c r="B239">
        <v>48</v>
      </c>
      <c r="C239">
        <v>534</v>
      </c>
    </row>
    <row r="240" spans="1:3">
      <c r="A240" s="13">
        <v>43073</v>
      </c>
      <c r="B240">
        <v>49</v>
      </c>
      <c r="C240">
        <v>541</v>
      </c>
    </row>
    <row r="241" spans="1:3">
      <c r="A241" s="13">
        <v>43080</v>
      </c>
      <c r="B241">
        <v>50</v>
      </c>
      <c r="C241">
        <v>546</v>
      </c>
    </row>
    <row r="242" spans="1:3">
      <c r="A242" s="13">
        <v>43087</v>
      </c>
      <c r="B242">
        <v>51</v>
      </c>
      <c r="C242">
        <v>549</v>
      </c>
    </row>
    <row r="243" spans="1:3">
      <c r="A243" s="13">
        <v>43101</v>
      </c>
      <c r="B243">
        <v>52</v>
      </c>
      <c r="C243">
        <v>553</v>
      </c>
    </row>
    <row r="244" spans="1:3">
      <c r="A244" s="13">
        <v>43108</v>
      </c>
      <c r="B244">
        <v>53</v>
      </c>
      <c r="C244">
        <v>566</v>
      </c>
    </row>
    <row r="245" spans="1:3">
      <c r="A245" s="13">
        <v>43115</v>
      </c>
      <c r="B245">
        <v>54</v>
      </c>
      <c r="C245">
        <v>568</v>
      </c>
    </row>
    <row r="246" spans="1:3">
      <c r="A246" s="13">
        <v>43122</v>
      </c>
      <c r="B246">
        <v>55</v>
      </c>
      <c r="C246">
        <v>575</v>
      </c>
    </row>
    <row r="247" spans="1:3">
      <c r="A247" s="13">
        <v>43129</v>
      </c>
      <c r="B247">
        <v>56</v>
      </c>
      <c r="C247">
        <v>574</v>
      </c>
    </row>
    <row r="248" spans="1:3">
      <c r="A248" s="13">
        <v>43136</v>
      </c>
      <c r="B248">
        <v>57</v>
      </c>
      <c r="C248">
        <v>578</v>
      </c>
    </row>
    <row r="249" spans="1:3">
      <c r="A249" s="13">
        <v>43143</v>
      </c>
      <c r="B249">
        <v>58</v>
      </c>
      <c r="C249">
        <v>584</v>
      </c>
    </row>
    <row r="250" spans="1:3">
      <c r="A250" s="13">
        <v>43150</v>
      </c>
      <c r="B250">
        <v>59</v>
      </c>
      <c r="C250">
        <v>587</v>
      </c>
    </row>
    <row r="251" spans="1:3">
      <c r="A251" s="13">
        <v>43157</v>
      </c>
      <c r="B251">
        <v>60</v>
      </c>
      <c r="C251">
        <v>592</v>
      </c>
    </row>
    <row r="252" spans="1:3">
      <c r="A252" s="13">
        <v>43164</v>
      </c>
      <c r="B252">
        <v>61</v>
      </c>
      <c r="C252">
        <v>595</v>
      </c>
    </row>
    <row r="253" spans="1:3">
      <c r="A253" s="13">
        <v>43171</v>
      </c>
      <c r="B253">
        <v>62</v>
      </c>
      <c r="C253">
        <v>601</v>
      </c>
    </row>
    <row r="254" spans="1:3">
      <c r="A254" s="13">
        <v>43178</v>
      </c>
      <c r="B254">
        <v>63</v>
      </c>
      <c r="C254">
        <v>610</v>
      </c>
    </row>
    <row r="255" spans="1:3">
      <c r="A255" s="13">
        <v>43185</v>
      </c>
      <c r="B255">
        <v>64</v>
      </c>
      <c r="C255">
        <v>612</v>
      </c>
    </row>
    <row r="256" spans="1:3">
      <c r="A256" s="13">
        <v>43192</v>
      </c>
      <c r="B256">
        <v>65</v>
      </c>
      <c r="C256">
        <v>620</v>
      </c>
    </row>
    <row r="257" spans="1:3">
      <c r="A257" s="13">
        <v>43199</v>
      </c>
      <c r="B257">
        <v>66</v>
      </c>
      <c r="C257">
        <v>625</v>
      </c>
    </row>
    <row r="258" spans="1:3">
      <c r="A258" s="13">
        <v>43206</v>
      </c>
      <c r="B258">
        <v>67</v>
      </c>
      <c r="C258">
        <v>627</v>
      </c>
    </row>
    <row r="259" spans="1:3">
      <c r="A259" s="13">
        <v>43213</v>
      </c>
      <c r="B259">
        <v>68</v>
      </c>
      <c r="C259">
        <v>632</v>
      </c>
    </row>
    <row r="260" spans="1:3">
      <c r="A260" s="13">
        <v>43220</v>
      </c>
      <c r="B260">
        <v>69</v>
      </c>
      <c r="C260">
        <v>634</v>
      </c>
    </row>
    <row r="261" spans="1:3">
      <c r="A261" s="13">
        <v>43227</v>
      </c>
      <c r="B261">
        <v>70</v>
      </c>
      <c r="C261">
        <v>638</v>
      </c>
    </row>
    <row r="262" spans="1:3">
      <c r="A262" s="13">
        <v>43234</v>
      </c>
      <c r="B262">
        <v>71</v>
      </c>
      <c r="C262">
        <v>644</v>
      </c>
    </row>
    <row r="263" spans="1:3">
      <c r="A263" s="13">
        <v>43241</v>
      </c>
      <c r="B263">
        <v>72</v>
      </c>
      <c r="C263">
        <v>652</v>
      </c>
    </row>
    <row r="264" spans="1:3">
      <c r="A264" s="13">
        <v>43248</v>
      </c>
      <c r="B264">
        <v>73</v>
      </c>
      <c r="C264">
        <v>655</v>
      </c>
    </row>
    <row r="265" spans="1:3">
      <c r="A265" s="13">
        <v>43255</v>
      </c>
      <c r="B265">
        <v>74</v>
      </c>
      <c r="C265">
        <v>660</v>
      </c>
    </row>
    <row r="266" spans="1:3">
      <c r="A266" s="13">
        <v>43262</v>
      </c>
      <c r="B266">
        <v>75</v>
      </c>
      <c r="C266">
        <v>663</v>
      </c>
    </row>
    <row r="267" spans="1:3">
      <c r="A267" s="13">
        <v>43269</v>
      </c>
      <c r="B267">
        <v>76</v>
      </c>
      <c r="C267">
        <v>674</v>
      </c>
    </row>
    <row r="268" spans="1:3">
      <c r="A268" s="13">
        <v>43276</v>
      </c>
      <c r="B268">
        <v>77</v>
      </c>
      <c r="C268">
        <v>677</v>
      </c>
    </row>
    <row r="269" spans="1:3">
      <c r="A269" s="13">
        <v>43283</v>
      </c>
      <c r="B269">
        <v>78</v>
      </c>
      <c r="C269">
        <v>679</v>
      </c>
    </row>
    <row r="270" spans="1:3">
      <c r="A270" s="13">
        <v>43290</v>
      </c>
      <c r="B270">
        <v>79</v>
      </c>
      <c r="C270">
        <v>683</v>
      </c>
    </row>
    <row r="271" spans="1:3">
      <c r="A271" s="13">
        <v>43297</v>
      </c>
      <c r="B271">
        <v>80</v>
      </c>
      <c r="C271">
        <v>689</v>
      </c>
    </row>
    <row r="272" spans="1:3">
      <c r="A272" s="13">
        <v>43304</v>
      </c>
      <c r="B272">
        <v>81</v>
      </c>
      <c r="C272">
        <v>696</v>
      </c>
    </row>
    <row r="273" spans="1:3">
      <c r="A273" s="13">
        <v>43311</v>
      </c>
      <c r="B273">
        <v>82</v>
      </c>
      <c r="C273">
        <v>697</v>
      </c>
    </row>
    <row r="274" spans="1:3">
      <c r="A274" s="13">
        <v>43318</v>
      </c>
      <c r="B274">
        <v>83</v>
      </c>
      <c r="C274">
        <v>700</v>
      </c>
    </row>
    <row r="275" spans="1:3">
      <c r="A275" s="13">
        <v>43325</v>
      </c>
      <c r="B275">
        <v>84</v>
      </c>
      <c r="C275">
        <v>702</v>
      </c>
    </row>
    <row r="276" spans="1:3">
      <c r="A276" s="13">
        <v>43332</v>
      </c>
      <c r="B276">
        <v>85</v>
      </c>
      <c r="C276">
        <v>709</v>
      </c>
    </row>
    <row r="277" spans="1:3">
      <c r="A277" s="13">
        <v>43339</v>
      </c>
      <c r="B277">
        <v>86</v>
      </c>
      <c r="C277">
        <v>712</v>
      </c>
    </row>
    <row r="278" spans="1:3">
      <c r="A278" s="13">
        <v>43346</v>
      </c>
      <c r="B278">
        <v>87</v>
      </c>
      <c r="C278">
        <v>718</v>
      </c>
    </row>
    <row r="279" spans="1:3">
      <c r="A279" s="13">
        <v>43353</v>
      </c>
      <c r="B279">
        <v>88</v>
      </c>
      <c r="C279">
        <v>726</v>
      </c>
    </row>
    <row r="280" spans="1:3">
      <c r="A280" s="13">
        <v>43360</v>
      </c>
      <c r="B280">
        <v>89</v>
      </c>
      <c r="C280">
        <v>734</v>
      </c>
    </row>
    <row r="281" spans="1:3">
      <c r="A281" s="13">
        <v>43367</v>
      </c>
      <c r="B281">
        <v>90</v>
      </c>
      <c r="C281">
        <v>741</v>
      </c>
    </row>
    <row r="282" spans="1:3">
      <c r="A282" s="13">
        <v>43374</v>
      </c>
      <c r="B282">
        <v>91</v>
      </c>
      <c r="C282">
        <v>754</v>
      </c>
    </row>
    <row r="283" spans="1:3">
      <c r="A283" s="13">
        <v>43381</v>
      </c>
      <c r="B283">
        <v>92</v>
      </c>
      <c r="C283">
        <v>755</v>
      </c>
    </row>
    <row r="284" spans="1:3">
      <c r="A284" s="13">
        <v>43388</v>
      </c>
      <c r="B284">
        <v>93</v>
      </c>
      <c r="C284">
        <v>758</v>
      </c>
    </row>
    <row r="285" spans="1:3">
      <c r="A285" s="13">
        <v>43395</v>
      </c>
      <c r="B285">
        <v>94</v>
      </c>
      <c r="C285">
        <v>764</v>
      </c>
    </row>
    <row r="286" spans="1:3">
      <c r="A286" s="13">
        <v>43402</v>
      </c>
      <c r="B286">
        <v>95</v>
      </c>
      <c r="C286">
        <v>771</v>
      </c>
    </row>
    <row r="287" spans="1:3">
      <c r="A287" s="13">
        <v>43409</v>
      </c>
      <c r="B287">
        <v>96</v>
      </c>
      <c r="C287">
        <v>775</v>
      </c>
    </row>
    <row r="288" spans="1:3">
      <c r="A288" s="13">
        <v>43416</v>
      </c>
      <c r="B288">
        <v>97</v>
      </c>
      <c r="C288">
        <v>786</v>
      </c>
    </row>
    <row r="289" spans="1:3">
      <c r="A289" s="13">
        <v>43430</v>
      </c>
      <c r="B289">
        <v>98</v>
      </c>
      <c r="C289">
        <v>791</v>
      </c>
    </row>
    <row r="290" spans="1:3">
      <c r="A290" s="13">
        <v>43437</v>
      </c>
      <c r="B290">
        <v>99</v>
      </c>
      <c r="C290">
        <v>805</v>
      </c>
    </row>
    <row r="291" spans="1:3">
      <c r="A291" s="13">
        <v>43444</v>
      </c>
      <c r="B291">
        <v>100</v>
      </c>
      <c r="C291">
        <v>819</v>
      </c>
    </row>
    <row r="292" spans="1:3">
      <c r="A292" s="13">
        <v>43451</v>
      </c>
      <c r="B292">
        <v>101</v>
      </c>
      <c r="C292">
        <v>830</v>
      </c>
    </row>
    <row r="293" spans="1:3">
      <c r="A293" s="13">
        <v>43472</v>
      </c>
      <c r="B293">
        <v>102</v>
      </c>
      <c r="C293">
        <v>838</v>
      </c>
    </row>
    <row r="294" spans="1:3">
      <c r="A294" s="13">
        <v>43479</v>
      </c>
      <c r="B294">
        <v>103</v>
      </c>
      <c r="C294">
        <v>847</v>
      </c>
    </row>
    <row r="295" spans="1:3">
      <c r="A295" s="13">
        <v>43486</v>
      </c>
      <c r="B295">
        <v>104</v>
      </c>
      <c r="C295">
        <v>849</v>
      </c>
    </row>
    <row r="296" spans="1:3">
      <c r="A296" s="13">
        <v>43493</v>
      </c>
      <c r="B296">
        <v>105</v>
      </c>
      <c r="C296">
        <v>851</v>
      </c>
    </row>
    <row r="297" spans="1:3">
      <c r="A297" s="13">
        <v>43500</v>
      </c>
      <c r="B297">
        <v>106</v>
      </c>
      <c r="C297">
        <v>858</v>
      </c>
    </row>
    <row r="298" spans="1:3">
      <c r="A298" s="13">
        <v>43507</v>
      </c>
      <c r="B298">
        <v>107</v>
      </c>
      <c r="C298">
        <v>863</v>
      </c>
    </row>
    <row r="299" spans="1:3">
      <c r="A299" s="13">
        <v>43514</v>
      </c>
      <c r="B299">
        <v>108</v>
      </c>
      <c r="C299">
        <v>870</v>
      </c>
    </row>
    <row r="300" spans="1:3">
      <c r="A300" s="13">
        <v>43521</v>
      </c>
      <c r="B300">
        <v>109</v>
      </c>
      <c r="C300">
        <v>872</v>
      </c>
    </row>
    <row r="301" spans="1:3">
      <c r="A301" s="13">
        <v>43528</v>
      </c>
      <c r="B301">
        <v>110</v>
      </c>
      <c r="C301">
        <v>881</v>
      </c>
    </row>
    <row r="302" spans="1:3">
      <c r="A302" s="13">
        <v>43542</v>
      </c>
      <c r="B302">
        <v>111</v>
      </c>
      <c r="C302">
        <v>888</v>
      </c>
    </row>
    <row r="303" spans="1:3">
      <c r="A303" s="13">
        <v>43549</v>
      </c>
      <c r="B303">
        <v>112</v>
      </c>
      <c r="C303">
        <v>893</v>
      </c>
    </row>
    <row r="304" spans="1:3">
      <c r="A304" s="13">
        <v>43556</v>
      </c>
      <c r="B304">
        <v>113</v>
      </c>
      <c r="C304">
        <v>930</v>
      </c>
    </row>
    <row r="305" spans="1:3">
      <c r="A305" s="13">
        <v>43563</v>
      </c>
      <c r="B305">
        <v>114</v>
      </c>
      <c r="C305">
        <v>938</v>
      </c>
    </row>
    <row r="306" spans="1:3">
      <c r="A306" s="13">
        <v>43570</v>
      </c>
      <c r="B306">
        <v>115</v>
      </c>
      <c r="C306">
        <v>948</v>
      </c>
    </row>
    <row r="307" spans="1:3">
      <c r="A307" s="13">
        <v>43577</v>
      </c>
      <c r="B307">
        <v>116</v>
      </c>
      <c r="C307">
        <v>956</v>
      </c>
    </row>
    <row r="308" spans="1:3">
      <c r="A308" s="13">
        <v>43584</v>
      </c>
      <c r="B308">
        <v>117</v>
      </c>
      <c r="C308">
        <v>968</v>
      </c>
    </row>
    <row r="309" spans="1:3">
      <c r="A309" s="13">
        <v>43591</v>
      </c>
      <c r="B309">
        <v>118</v>
      </c>
      <c r="C309">
        <v>976</v>
      </c>
    </row>
    <row r="310" spans="1:3">
      <c r="A310" s="13">
        <v>43598</v>
      </c>
      <c r="B310">
        <v>119</v>
      </c>
      <c r="C310">
        <v>985</v>
      </c>
    </row>
    <row r="311" spans="1:3">
      <c r="A311" s="13">
        <v>43605</v>
      </c>
      <c r="B311">
        <v>120</v>
      </c>
      <c r="C311">
        <v>1000</v>
      </c>
    </row>
    <row r="312" spans="1:3">
      <c r="A312" s="13">
        <v>43612</v>
      </c>
      <c r="B312">
        <v>121</v>
      </c>
      <c r="C312">
        <v>1001</v>
      </c>
    </row>
    <row r="313" spans="1:3">
      <c r="A313" s="13">
        <v>43619</v>
      </c>
      <c r="B313">
        <v>122</v>
      </c>
      <c r="C313">
        <v>1007</v>
      </c>
    </row>
    <row r="314" spans="1:3">
      <c r="A314" s="13">
        <v>43626</v>
      </c>
      <c r="B314">
        <v>123</v>
      </c>
      <c r="C314">
        <v>1010</v>
      </c>
    </row>
    <row r="315" spans="1:3">
      <c r="A315" s="13">
        <v>43633</v>
      </c>
      <c r="B315">
        <v>124</v>
      </c>
      <c r="C315">
        <v>1025</v>
      </c>
    </row>
    <row r="316" spans="1:3">
      <c r="A316" s="13">
        <v>43640</v>
      </c>
      <c r="B316">
        <v>125</v>
      </c>
      <c r="C316">
        <v>1031</v>
      </c>
    </row>
    <row r="317" spans="1:3">
      <c r="A317" s="13">
        <v>43647</v>
      </c>
      <c r="B317">
        <v>126</v>
      </c>
      <c r="C317">
        <v>1037</v>
      </c>
    </row>
    <row r="318" spans="1:3">
      <c r="A318" s="13">
        <v>43654</v>
      </c>
      <c r="B318">
        <v>127</v>
      </c>
      <c r="C318">
        <v>1049</v>
      </c>
    </row>
    <row r="319" spans="1:3">
      <c r="A319" s="13">
        <v>43661</v>
      </c>
      <c r="B319">
        <v>128</v>
      </c>
      <c r="C319">
        <v>1071</v>
      </c>
    </row>
    <row r="320" spans="1:3">
      <c r="A320" s="13">
        <v>43668</v>
      </c>
      <c r="B320">
        <v>129</v>
      </c>
      <c r="C320">
        <v>1099</v>
      </c>
    </row>
    <row r="321" spans="1:7">
      <c r="A321" s="13"/>
    </row>
    <row r="322" spans="1:7">
      <c r="A322" s="13"/>
    </row>
    <row r="323" spans="1:7">
      <c r="A323" s="13"/>
    </row>
    <row r="324" spans="1:7">
      <c r="A324" s="13"/>
    </row>
    <row r="325" spans="1:7">
      <c r="B325" s="10" t="s">
        <v>60</v>
      </c>
      <c r="C325" s="10"/>
      <c r="D325" s="10"/>
      <c r="E325" s="10"/>
      <c r="F325" s="10"/>
      <c r="G325" s="10"/>
    </row>
    <row r="326" spans="1:7">
      <c r="B326" s="49">
        <f>7/7</f>
        <v>1</v>
      </c>
      <c r="C326" t="s">
        <v>52</v>
      </c>
    </row>
    <row r="327" spans="1:7">
      <c r="B327" s="46">
        <f>7/22</f>
        <v>0.31818181818181818</v>
      </c>
      <c r="C327" t="s">
        <v>53</v>
      </c>
    </row>
    <row r="328" spans="1:7">
      <c r="B328" s="47">
        <f>2/19</f>
        <v>0.10526315789473684</v>
      </c>
      <c r="C328" t="s">
        <v>54</v>
      </c>
    </row>
    <row r="329" spans="1:7">
      <c r="B329" s="46">
        <f>1/15</f>
        <v>6.6666666666666666E-2</v>
      </c>
      <c r="C329" t="s">
        <v>56</v>
      </c>
    </row>
    <row r="330" spans="1:7">
      <c r="B330" s="46">
        <v>0</v>
      </c>
      <c r="C330" t="s">
        <v>184</v>
      </c>
    </row>
    <row r="331" spans="1:7">
      <c r="B331" s="46">
        <v>0</v>
      </c>
      <c r="C331" t="s">
        <v>214</v>
      </c>
    </row>
    <row r="332" spans="1:7">
      <c r="B332" s="47">
        <v>0</v>
      </c>
      <c r="C332" t="s">
        <v>223</v>
      </c>
    </row>
    <row r="334" spans="1:7">
      <c r="B334" s="10" t="s">
        <v>102</v>
      </c>
    </row>
    <row r="335" spans="1:7">
      <c r="B335" s="47">
        <f>3/28</f>
        <v>0.10714285714285714</v>
      </c>
      <c r="C335" t="s">
        <v>52</v>
      </c>
    </row>
    <row r="336" spans="1:7">
      <c r="B336" s="47">
        <f>7/28</f>
        <v>0.25</v>
      </c>
      <c r="C336" t="s">
        <v>53</v>
      </c>
    </row>
    <row r="337" spans="2:3">
      <c r="B337" s="47">
        <v>0</v>
      </c>
      <c r="C337" t="s">
        <v>54</v>
      </c>
    </row>
    <row r="338" spans="2:3">
      <c r="B338" s="47">
        <f>1/28</f>
        <v>3.5714285714285712E-2</v>
      </c>
      <c r="C338" t="s">
        <v>56</v>
      </c>
    </row>
    <row r="339" spans="2:3">
      <c r="B339" s="46">
        <f>0/28%</f>
        <v>0</v>
      </c>
      <c r="C339" t="s">
        <v>184</v>
      </c>
    </row>
    <row r="340" spans="2:3">
      <c r="B340" s="47">
        <v>0</v>
      </c>
      <c r="C340" t="s">
        <v>214</v>
      </c>
    </row>
    <row r="341" spans="2:3">
      <c r="B341" s="47">
        <f>0/28</f>
        <v>0</v>
      </c>
      <c r="C341" t="s">
        <v>223</v>
      </c>
    </row>
    <row r="342" spans="2:3">
      <c r="B342" s="47">
        <f>14/28</f>
        <v>0.5</v>
      </c>
      <c r="C342" t="s">
        <v>67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2189-8252-4BC4-94F7-3938BFC3FA32}">
  <dimension ref="A1:K342"/>
  <sheetViews>
    <sheetView topLeftCell="A15" workbookViewId="0"/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972</v>
      </c>
      <c r="C2" s="1">
        <v>17</v>
      </c>
      <c r="D2" s="1">
        <v>174</v>
      </c>
      <c r="E2" s="1">
        <v>15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>B2+B3-B4</f>
        <v>956</v>
      </c>
      <c r="C5" s="1">
        <f t="shared" ref="C5:I5" si="0">C2+C3-C4</f>
        <v>17</v>
      </c>
      <c r="D5" s="1">
        <f t="shared" si="0"/>
        <v>172</v>
      </c>
      <c r="E5" s="1">
        <v>15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675</v>
      </c>
      <c r="C9" s="1">
        <v>6</v>
      </c>
      <c r="D9" s="1">
        <v>490</v>
      </c>
      <c r="E9" s="2">
        <v>7</v>
      </c>
      <c r="F9" s="1">
        <v>300</v>
      </c>
      <c r="G9" s="2">
        <v>0</v>
      </c>
      <c r="H9" s="1">
        <v>381</v>
      </c>
      <c r="I9" s="1">
        <v>15</v>
      </c>
      <c r="J9" s="1">
        <v>275</v>
      </c>
      <c r="K9" s="1">
        <v>1</v>
      </c>
    </row>
    <row r="10" spans="1:11">
      <c r="A10" s="1" t="s">
        <v>31</v>
      </c>
      <c r="B10" s="1">
        <v>39</v>
      </c>
      <c r="C10" s="1">
        <v>-1</v>
      </c>
      <c r="D10" s="74">
        <v>53</v>
      </c>
      <c r="E10" s="75">
        <v>0</v>
      </c>
      <c r="F10" s="1">
        <v>9</v>
      </c>
      <c r="G10" s="2">
        <v>0</v>
      </c>
      <c r="H10" s="1">
        <v>7</v>
      </c>
      <c r="I10" s="1">
        <v>1</v>
      </c>
      <c r="J10" s="1">
        <v>18</v>
      </c>
      <c r="K10" s="1">
        <v>1</v>
      </c>
    </row>
    <row r="11" spans="1:11">
      <c r="A11" s="1" t="s">
        <v>8</v>
      </c>
      <c r="B11" s="1">
        <f t="shared" ref="B11:J11" si="1">B9+B10</f>
        <v>714</v>
      </c>
      <c r="C11" s="1">
        <v>5</v>
      </c>
      <c r="D11" s="1">
        <f t="shared" si="1"/>
        <v>543</v>
      </c>
      <c r="E11" s="2">
        <v>7</v>
      </c>
      <c r="F11" s="1">
        <f t="shared" si="1"/>
        <v>309</v>
      </c>
      <c r="G11" s="2">
        <f t="shared" si="1"/>
        <v>0</v>
      </c>
      <c r="H11" s="1">
        <f t="shared" si="1"/>
        <v>388</v>
      </c>
      <c r="I11" s="1">
        <v>16</v>
      </c>
      <c r="J11" s="1">
        <f t="shared" si="1"/>
        <v>293</v>
      </c>
      <c r="K11" s="1">
        <v>2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323</v>
      </c>
      <c r="C15" s="5">
        <v>9</v>
      </c>
      <c r="D15" s="5">
        <v>104</v>
      </c>
      <c r="E15" s="3">
        <v>4</v>
      </c>
      <c r="F15" s="1">
        <v>195</v>
      </c>
      <c r="G15" s="2">
        <v>6</v>
      </c>
      <c r="H15" s="16" t="s">
        <v>86</v>
      </c>
      <c r="I15" s="16">
        <v>675</v>
      </c>
    </row>
    <row r="16" spans="1:11">
      <c r="A16" s="1" t="s">
        <v>89</v>
      </c>
      <c r="B16" s="1">
        <v>228</v>
      </c>
      <c r="C16" s="1">
        <v>6</v>
      </c>
      <c r="D16" s="1">
        <v>99</v>
      </c>
      <c r="E16" s="2">
        <v>4</v>
      </c>
      <c r="F16" s="1">
        <v>195</v>
      </c>
      <c r="G16" s="2">
        <v>6</v>
      </c>
      <c r="H16" s="25" t="s">
        <v>87</v>
      </c>
      <c r="I16" s="25">
        <v>490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275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409</v>
      </c>
    </row>
    <row r="20" spans="1:9" ht="66.75" customHeight="1">
      <c r="A20" s="1" t="s">
        <v>74</v>
      </c>
      <c r="B20" s="1">
        <v>18</v>
      </c>
      <c r="C20" s="1">
        <v>0</v>
      </c>
      <c r="D20" s="34" t="s">
        <v>241</v>
      </c>
      <c r="H20" s="16" t="s">
        <v>105</v>
      </c>
      <c r="I20" s="16">
        <v>195</v>
      </c>
    </row>
    <row r="21" spans="1:9" ht="72" customHeight="1">
      <c r="A21" s="1" t="s">
        <v>75</v>
      </c>
      <c r="B21" s="1">
        <v>8</v>
      </c>
      <c r="C21" s="1">
        <v>0</v>
      </c>
      <c r="D21" s="34" t="s">
        <v>242</v>
      </c>
      <c r="H21" s="25" t="s">
        <v>88</v>
      </c>
      <c r="I21" s="25">
        <v>353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13</v>
      </c>
    </row>
    <row r="23" spans="1:9" ht="76.5" customHeight="1">
      <c r="A23" s="1" t="s">
        <v>77</v>
      </c>
      <c r="B23" s="1">
        <v>19</v>
      </c>
      <c r="C23" s="1">
        <v>1</v>
      </c>
      <c r="D23" s="34" t="s">
        <v>173</v>
      </c>
      <c r="H23" s="25" t="s">
        <v>90</v>
      </c>
      <c r="I23" s="25">
        <v>315</v>
      </c>
    </row>
    <row r="24" spans="1:9">
      <c r="H24" s="16" t="s">
        <v>91</v>
      </c>
      <c r="I24" s="16">
        <v>202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13</v>
      </c>
      <c r="C26" s="1">
        <v>2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71</v>
      </c>
      <c r="C29" s="1">
        <v>0</v>
      </c>
      <c r="D29" s="1">
        <v>59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91</v>
      </c>
      <c r="C31" s="1">
        <v>0</v>
      </c>
      <c r="D31" s="1">
        <v>65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152</v>
      </c>
      <c r="C35" s="1">
        <v>1</v>
      </c>
      <c r="D35" s="1">
        <v>98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206</v>
      </c>
      <c r="C37" s="1">
        <v>1</v>
      </c>
      <c r="D37" s="1">
        <v>114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255</v>
      </c>
      <c r="D42" s="1">
        <v>20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57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990</v>
      </c>
      <c r="D46" s="1">
        <v>12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v>1416</v>
      </c>
      <c r="D54" s="1">
        <v>32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>
        <v>43647</v>
      </c>
      <c r="B183">
        <v>126</v>
      </c>
      <c r="C183">
        <v>6</v>
      </c>
    </row>
    <row r="184" spans="1:4">
      <c r="A184" s="13">
        <v>43654</v>
      </c>
      <c r="B184">
        <v>127</v>
      </c>
      <c r="C184">
        <v>12</v>
      </c>
    </row>
    <row r="185" spans="1:4">
      <c r="A185" s="13">
        <v>43661</v>
      </c>
      <c r="B185">
        <v>128</v>
      </c>
      <c r="C185">
        <v>22</v>
      </c>
    </row>
    <row r="186" spans="1:4">
      <c r="A186" s="13">
        <v>43668</v>
      </c>
      <c r="B186">
        <v>129</v>
      </c>
      <c r="C186">
        <v>28</v>
      </c>
    </row>
    <row r="187" spans="1:4">
      <c r="A187" s="13">
        <v>43675</v>
      </c>
      <c r="B187">
        <v>130</v>
      </c>
      <c r="C187">
        <v>32</v>
      </c>
    </row>
    <row r="188" spans="1:4">
      <c r="A188" s="13"/>
    </row>
    <row r="189" spans="1:4">
      <c r="A189" s="13"/>
    </row>
    <row r="190" spans="1:4">
      <c r="A190" s="13"/>
    </row>
    <row r="191" spans="1:4">
      <c r="A191" s="9" t="s">
        <v>70</v>
      </c>
      <c r="B191" s="9" t="s">
        <v>32</v>
      </c>
      <c r="C191" s="9" t="s">
        <v>33</v>
      </c>
    </row>
    <row r="192" spans="1:4">
      <c r="A192" s="13">
        <v>42737</v>
      </c>
      <c r="B192">
        <v>1</v>
      </c>
      <c r="C192">
        <v>1</v>
      </c>
    </row>
    <row r="193" spans="1:3">
      <c r="A193" s="13">
        <v>42744</v>
      </c>
      <c r="B193">
        <v>2</v>
      </c>
      <c r="C193">
        <v>10</v>
      </c>
    </row>
    <row r="194" spans="1:3">
      <c r="A194" s="13">
        <v>42751</v>
      </c>
      <c r="B194">
        <v>3</v>
      </c>
      <c r="C194">
        <v>20</v>
      </c>
    </row>
    <row r="195" spans="1:3">
      <c r="A195" s="13">
        <v>42758</v>
      </c>
      <c r="B195">
        <v>4</v>
      </c>
      <c r="C195">
        <v>31</v>
      </c>
    </row>
    <row r="196" spans="1:3">
      <c r="A196" s="13">
        <v>42765</v>
      </c>
      <c r="B196">
        <v>5</v>
      </c>
      <c r="C196">
        <v>43</v>
      </c>
    </row>
    <row r="197" spans="1:3">
      <c r="A197" s="13">
        <v>42772</v>
      </c>
      <c r="B197">
        <v>6</v>
      </c>
      <c r="C197">
        <v>56</v>
      </c>
    </row>
    <row r="198" spans="1:3">
      <c r="A198" s="13">
        <v>42779</v>
      </c>
      <c r="B198">
        <v>7</v>
      </c>
      <c r="C198">
        <v>63</v>
      </c>
    </row>
    <row r="199" spans="1:3">
      <c r="A199" s="13">
        <v>42786</v>
      </c>
      <c r="B199">
        <v>8</v>
      </c>
      <c r="C199">
        <v>70</v>
      </c>
    </row>
    <row r="200" spans="1:3">
      <c r="A200" s="13">
        <v>42793</v>
      </c>
      <c r="B200">
        <v>9</v>
      </c>
      <c r="C200">
        <v>84</v>
      </c>
    </row>
    <row r="201" spans="1:3">
      <c r="A201" s="13">
        <v>42800</v>
      </c>
      <c r="B201">
        <v>10</v>
      </c>
      <c r="C201">
        <v>100</v>
      </c>
    </row>
    <row r="202" spans="1:3">
      <c r="A202" s="13">
        <v>42807</v>
      </c>
      <c r="B202">
        <v>11</v>
      </c>
      <c r="C202">
        <v>114</v>
      </c>
    </row>
    <row r="203" spans="1:3">
      <c r="A203" s="13">
        <v>42814</v>
      </c>
      <c r="B203">
        <v>12</v>
      </c>
      <c r="C203">
        <v>131</v>
      </c>
    </row>
    <row r="204" spans="1:3">
      <c r="A204" s="13">
        <v>42821</v>
      </c>
      <c r="B204">
        <v>13</v>
      </c>
      <c r="C204">
        <v>145</v>
      </c>
    </row>
    <row r="205" spans="1:3">
      <c r="A205" s="13">
        <v>42828</v>
      </c>
      <c r="B205">
        <v>14</v>
      </c>
      <c r="C205">
        <v>154</v>
      </c>
    </row>
    <row r="206" spans="1:3">
      <c r="A206" s="13">
        <v>42835</v>
      </c>
      <c r="B206">
        <v>15</v>
      </c>
      <c r="C206">
        <v>166</v>
      </c>
    </row>
    <row r="207" spans="1:3">
      <c r="A207" s="13">
        <v>42842</v>
      </c>
      <c r="B207">
        <v>16</v>
      </c>
      <c r="C207">
        <v>185</v>
      </c>
    </row>
    <row r="208" spans="1:3">
      <c r="A208" s="13">
        <v>42849</v>
      </c>
      <c r="B208">
        <v>17</v>
      </c>
      <c r="C208">
        <v>189</v>
      </c>
    </row>
    <row r="209" spans="1:3">
      <c r="A209" s="13">
        <v>42856</v>
      </c>
      <c r="B209">
        <v>18</v>
      </c>
      <c r="C209">
        <v>199</v>
      </c>
    </row>
    <row r="210" spans="1:3">
      <c r="A210" s="13">
        <v>42863</v>
      </c>
      <c r="B210">
        <v>19</v>
      </c>
      <c r="C210">
        <v>217</v>
      </c>
    </row>
    <row r="211" spans="1:3">
      <c r="A211" s="13">
        <v>42870</v>
      </c>
      <c r="B211">
        <v>20</v>
      </c>
      <c r="C211">
        <v>233</v>
      </c>
    </row>
    <row r="212" spans="1:3">
      <c r="A212" s="13">
        <v>42877</v>
      </c>
      <c r="B212">
        <v>21</v>
      </c>
      <c r="C212">
        <v>239</v>
      </c>
    </row>
    <row r="213" spans="1:3">
      <c r="A213" s="13">
        <v>42884</v>
      </c>
      <c r="B213">
        <v>22</v>
      </c>
      <c r="C213">
        <v>244</v>
      </c>
    </row>
    <row r="214" spans="1:3">
      <c r="A214" s="13">
        <v>42891</v>
      </c>
      <c r="B214">
        <v>23</v>
      </c>
      <c r="C214">
        <v>260</v>
      </c>
    </row>
    <row r="215" spans="1:3">
      <c r="A215" s="13">
        <v>42898</v>
      </c>
      <c r="B215">
        <v>24</v>
      </c>
      <c r="C215">
        <v>276</v>
      </c>
    </row>
    <row r="216" spans="1:3">
      <c r="A216" s="13">
        <v>42905</v>
      </c>
      <c r="B216">
        <v>25</v>
      </c>
      <c r="C216">
        <v>286</v>
      </c>
    </row>
    <row r="217" spans="1:3">
      <c r="A217" s="13">
        <v>42912</v>
      </c>
      <c r="B217">
        <v>26</v>
      </c>
      <c r="C217">
        <v>299</v>
      </c>
    </row>
    <row r="218" spans="1:3">
      <c r="A218" s="13">
        <v>42919</v>
      </c>
      <c r="B218">
        <v>27</v>
      </c>
      <c r="C218">
        <v>303</v>
      </c>
    </row>
    <row r="219" spans="1:3">
      <c r="A219" s="13">
        <v>42926</v>
      </c>
      <c r="B219">
        <v>28</v>
      </c>
      <c r="C219">
        <v>316</v>
      </c>
    </row>
    <row r="220" spans="1:3">
      <c r="A220" s="13">
        <v>42933</v>
      </c>
      <c r="B220">
        <v>29</v>
      </c>
      <c r="C220">
        <v>322</v>
      </c>
    </row>
    <row r="221" spans="1:3">
      <c r="A221" s="13">
        <v>42940</v>
      </c>
      <c r="B221">
        <v>30</v>
      </c>
      <c r="C221">
        <v>330</v>
      </c>
    </row>
    <row r="222" spans="1:3">
      <c r="A222" s="13">
        <v>42947</v>
      </c>
      <c r="B222">
        <v>31</v>
      </c>
      <c r="C222">
        <v>335</v>
      </c>
    </row>
    <row r="223" spans="1:3">
      <c r="A223" s="13">
        <v>42954</v>
      </c>
      <c r="B223">
        <v>32</v>
      </c>
      <c r="C223">
        <v>348</v>
      </c>
    </row>
    <row r="224" spans="1:3">
      <c r="A224" s="13">
        <v>42961</v>
      </c>
      <c r="B224">
        <v>33</v>
      </c>
      <c r="C224">
        <v>367</v>
      </c>
    </row>
    <row r="225" spans="1:3">
      <c r="A225" s="13">
        <v>42968</v>
      </c>
      <c r="B225">
        <v>34</v>
      </c>
      <c r="C225">
        <v>392</v>
      </c>
    </row>
    <row r="226" spans="1:3">
      <c r="A226" s="13">
        <v>42975</v>
      </c>
      <c r="B226">
        <v>35</v>
      </c>
      <c r="C226">
        <v>402</v>
      </c>
    </row>
    <row r="227" spans="1:3">
      <c r="A227" s="13">
        <v>42982</v>
      </c>
      <c r="B227">
        <v>36</v>
      </c>
      <c r="C227">
        <v>410</v>
      </c>
    </row>
    <row r="228" spans="1:3">
      <c r="A228" s="13">
        <v>42989</v>
      </c>
      <c r="B228">
        <v>37</v>
      </c>
      <c r="C228">
        <v>415</v>
      </c>
    </row>
    <row r="229" spans="1:3">
      <c r="A229" s="13">
        <v>42996</v>
      </c>
      <c r="B229">
        <v>38</v>
      </c>
      <c r="C229">
        <v>438</v>
      </c>
    </row>
    <row r="230" spans="1:3">
      <c r="A230" s="13">
        <v>43003</v>
      </c>
      <c r="B230">
        <v>39</v>
      </c>
      <c r="C230">
        <v>460</v>
      </c>
    </row>
    <row r="231" spans="1:3">
      <c r="A231" s="13">
        <v>43010</v>
      </c>
      <c r="B231">
        <v>40</v>
      </c>
      <c r="C231">
        <v>478</v>
      </c>
    </row>
    <row r="232" spans="1:3">
      <c r="A232" s="13">
        <v>43017</v>
      </c>
      <c r="B232">
        <v>41</v>
      </c>
      <c r="C232">
        <v>486</v>
      </c>
    </row>
    <row r="233" spans="1:3">
      <c r="A233" s="13">
        <v>43024</v>
      </c>
      <c r="B233">
        <v>42</v>
      </c>
      <c r="C233">
        <v>497</v>
      </c>
    </row>
    <row r="234" spans="1:3">
      <c r="A234" s="13">
        <v>43031</v>
      </c>
      <c r="B234">
        <v>43</v>
      </c>
      <c r="C234">
        <v>501</v>
      </c>
    </row>
    <row r="235" spans="1:3">
      <c r="A235" s="13">
        <v>43038</v>
      </c>
      <c r="B235">
        <v>44</v>
      </c>
      <c r="C235">
        <v>506</v>
      </c>
    </row>
    <row r="236" spans="1:3">
      <c r="A236" s="13">
        <v>43045</v>
      </c>
      <c r="B236">
        <v>45</v>
      </c>
      <c r="C236">
        <v>514</v>
      </c>
    </row>
    <row r="237" spans="1:3">
      <c r="A237" s="13">
        <v>43052</v>
      </c>
      <c r="B237">
        <v>46</v>
      </c>
      <c r="C237">
        <v>521</v>
      </c>
    </row>
    <row r="238" spans="1:3">
      <c r="A238" s="13">
        <v>43059</v>
      </c>
      <c r="B238">
        <v>47</v>
      </c>
      <c r="C238">
        <v>531</v>
      </c>
    </row>
    <row r="239" spans="1:3">
      <c r="A239" s="13">
        <v>43066</v>
      </c>
      <c r="B239">
        <v>48</v>
      </c>
      <c r="C239">
        <v>534</v>
      </c>
    </row>
    <row r="240" spans="1:3">
      <c r="A240" s="13">
        <v>43073</v>
      </c>
      <c r="B240">
        <v>49</v>
      </c>
      <c r="C240">
        <v>541</v>
      </c>
    </row>
    <row r="241" spans="1:3">
      <c r="A241" s="13">
        <v>43080</v>
      </c>
      <c r="B241">
        <v>50</v>
      </c>
      <c r="C241">
        <v>546</v>
      </c>
    </row>
    <row r="242" spans="1:3">
      <c r="A242" s="13">
        <v>43087</v>
      </c>
      <c r="B242">
        <v>51</v>
      </c>
      <c r="C242">
        <v>549</v>
      </c>
    </row>
    <row r="243" spans="1:3">
      <c r="A243" s="13">
        <v>43101</v>
      </c>
      <c r="B243">
        <v>52</v>
      </c>
      <c r="C243">
        <v>553</v>
      </c>
    </row>
    <row r="244" spans="1:3">
      <c r="A244" s="13">
        <v>43108</v>
      </c>
      <c r="B244">
        <v>53</v>
      </c>
      <c r="C244">
        <v>566</v>
      </c>
    </row>
    <row r="245" spans="1:3">
      <c r="A245" s="13">
        <v>43115</v>
      </c>
      <c r="B245">
        <v>54</v>
      </c>
      <c r="C245">
        <v>568</v>
      </c>
    </row>
    <row r="246" spans="1:3">
      <c r="A246" s="13">
        <v>43122</v>
      </c>
      <c r="B246">
        <v>55</v>
      </c>
      <c r="C246">
        <v>575</v>
      </c>
    </row>
    <row r="247" spans="1:3">
      <c r="A247" s="13">
        <v>43129</v>
      </c>
      <c r="B247">
        <v>56</v>
      </c>
      <c r="C247">
        <v>574</v>
      </c>
    </row>
    <row r="248" spans="1:3">
      <c r="A248" s="13">
        <v>43136</v>
      </c>
      <c r="B248">
        <v>57</v>
      </c>
      <c r="C248">
        <v>578</v>
      </c>
    </row>
    <row r="249" spans="1:3">
      <c r="A249" s="13">
        <v>43143</v>
      </c>
      <c r="B249">
        <v>58</v>
      </c>
      <c r="C249">
        <v>584</v>
      </c>
    </row>
    <row r="250" spans="1:3">
      <c r="A250" s="13">
        <v>43150</v>
      </c>
      <c r="B250">
        <v>59</v>
      </c>
      <c r="C250">
        <v>587</v>
      </c>
    </row>
    <row r="251" spans="1:3">
      <c r="A251" s="13">
        <v>43157</v>
      </c>
      <c r="B251">
        <v>60</v>
      </c>
      <c r="C251">
        <v>592</v>
      </c>
    </row>
    <row r="252" spans="1:3">
      <c r="A252" s="13">
        <v>43164</v>
      </c>
      <c r="B252">
        <v>61</v>
      </c>
      <c r="C252">
        <v>595</v>
      </c>
    </row>
    <row r="253" spans="1:3">
      <c r="A253" s="13">
        <v>43171</v>
      </c>
      <c r="B253">
        <v>62</v>
      </c>
      <c r="C253">
        <v>601</v>
      </c>
    </row>
    <row r="254" spans="1:3">
      <c r="A254" s="13">
        <v>43178</v>
      </c>
      <c r="B254">
        <v>63</v>
      </c>
      <c r="C254">
        <v>610</v>
      </c>
    </row>
    <row r="255" spans="1:3">
      <c r="A255" s="13">
        <v>43185</v>
      </c>
      <c r="B255">
        <v>64</v>
      </c>
      <c r="C255">
        <v>612</v>
      </c>
    </row>
    <row r="256" spans="1:3">
      <c r="A256" s="13">
        <v>43192</v>
      </c>
      <c r="B256">
        <v>65</v>
      </c>
      <c r="C256">
        <v>620</v>
      </c>
    </row>
    <row r="257" spans="1:3">
      <c r="A257" s="13">
        <v>43199</v>
      </c>
      <c r="B257">
        <v>66</v>
      </c>
      <c r="C257">
        <v>625</v>
      </c>
    </row>
    <row r="258" spans="1:3">
      <c r="A258" s="13">
        <v>43206</v>
      </c>
      <c r="B258">
        <v>67</v>
      </c>
      <c r="C258">
        <v>627</v>
      </c>
    </row>
    <row r="259" spans="1:3">
      <c r="A259" s="13">
        <v>43213</v>
      </c>
      <c r="B259">
        <v>68</v>
      </c>
      <c r="C259">
        <v>632</v>
      </c>
    </row>
    <row r="260" spans="1:3">
      <c r="A260" s="13">
        <v>43220</v>
      </c>
      <c r="B260">
        <v>69</v>
      </c>
      <c r="C260">
        <v>634</v>
      </c>
    </row>
    <row r="261" spans="1:3">
      <c r="A261" s="13">
        <v>43227</v>
      </c>
      <c r="B261">
        <v>70</v>
      </c>
      <c r="C261">
        <v>638</v>
      </c>
    </row>
    <row r="262" spans="1:3">
      <c r="A262" s="13">
        <v>43234</v>
      </c>
      <c r="B262">
        <v>71</v>
      </c>
      <c r="C262">
        <v>644</v>
      </c>
    </row>
    <row r="263" spans="1:3">
      <c r="A263" s="13">
        <v>43241</v>
      </c>
      <c r="B263">
        <v>72</v>
      </c>
      <c r="C263">
        <v>652</v>
      </c>
    </row>
    <row r="264" spans="1:3">
      <c r="A264" s="13">
        <v>43248</v>
      </c>
      <c r="B264">
        <v>73</v>
      </c>
      <c r="C264">
        <v>655</v>
      </c>
    </row>
    <row r="265" spans="1:3">
      <c r="A265" s="13">
        <v>43255</v>
      </c>
      <c r="B265">
        <v>74</v>
      </c>
      <c r="C265">
        <v>660</v>
      </c>
    </row>
    <row r="266" spans="1:3">
      <c r="A266" s="13">
        <v>43262</v>
      </c>
      <c r="B266">
        <v>75</v>
      </c>
      <c r="C266">
        <v>663</v>
      </c>
    </row>
    <row r="267" spans="1:3">
      <c r="A267" s="13">
        <v>43269</v>
      </c>
      <c r="B267">
        <v>76</v>
      </c>
      <c r="C267">
        <v>674</v>
      </c>
    </row>
    <row r="268" spans="1:3">
      <c r="A268" s="13">
        <v>43276</v>
      </c>
      <c r="B268">
        <v>77</v>
      </c>
      <c r="C268">
        <v>677</v>
      </c>
    </row>
    <row r="269" spans="1:3">
      <c r="A269" s="13">
        <v>43283</v>
      </c>
      <c r="B269">
        <v>78</v>
      </c>
      <c r="C269">
        <v>679</v>
      </c>
    </row>
    <row r="270" spans="1:3">
      <c r="A270" s="13">
        <v>43290</v>
      </c>
      <c r="B270">
        <v>79</v>
      </c>
      <c r="C270">
        <v>683</v>
      </c>
    </row>
    <row r="271" spans="1:3">
      <c r="A271" s="13">
        <v>43297</v>
      </c>
      <c r="B271">
        <v>80</v>
      </c>
      <c r="C271">
        <v>689</v>
      </c>
    </row>
    <row r="272" spans="1:3">
      <c r="A272" s="13">
        <v>43304</v>
      </c>
      <c r="B272">
        <v>81</v>
      </c>
      <c r="C272">
        <v>696</v>
      </c>
    </row>
    <row r="273" spans="1:3">
      <c r="A273" s="13">
        <v>43311</v>
      </c>
      <c r="B273">
        <v>82</v>
      </c>
      <c r="C273">
        <v>697</v>
      </c>
    </row>
    <row r="274" spans="1:3">
      <c r="A274" s="13">
        <v>43318</v>
      </c>
      <c r="B274">
        <v>83</v>
      </c>
      <c r="C274">
        <v>700</v>
      </c>
    </row>
    <row r="275" spans="1:3">
      <c r="A275" s="13">
        <v>43325</v>
      </c>
      <c r="B275">
        <v>84</v>
      </c>
      <c r="C275">
        <v>702</v>
      </c>
    </row>
    <row r="276" spans="1:3">
      <c r="A276" s="13">
        <v>43332</v>
      </c>
      <c r="B276">
        <v>85</v>
      </c>
      <c r="C276">
        <v>709</v>
      </c>
    </row>
    <row r="277" spans="1:3">
      <c r="A277" s="13">
        <v>43339</v>
      </c>
      <c r="B277">
        <v>86</v>
      </c>
      <c r="C277">
        <v>712</v>
      </c>
    </row>
    <row r="278" spans="1:3">
      <c r="A278" s="13">
        <v>43346</v>
      </c>
      <c r="B278">
        <v>87</v>
      </c>
      <c r="C278">
        <v>718</v>
      </c>
    </row>
    <row r="279" spans="1:3">
      <c r="A279" s="13">
        <v>43353</v>
      </c>
      <c r="B279">
        <v>88</v>
      </c>
      <c r="C279">
        <v>726</v>
      </c>
    </row>
    <row r="280" spans="1:3">
      <c r="A280" s="13">
        <v>43360</v>
      </c>
      <c r="B280">
        <v>89</v>
      </c>
      <c r="C280">
        <v>734</v>
      </c>
    </row>
    <row r="281" spans="1:3">
      <c r="A281" s="13">
        <v>43367</v>
      </c>
      <c r="B281">
        <v>90</v>
      </c>
      <c r="C281">
        <v>741</v>
      </c>
    </row>
    <row r="282" spans="1:3">
      <c r="A282" s="13">
        <v>43374</v>
      </c>
      <c r="B282">
        <v>91</v>
      </c>
      <c r="C282">
        <v>754</v>
      </c>
    </row>
    <row r="283" spans="1:3">
      <c r="A283" s="13">
        <v>43381</v>
      </c>
      <c r="B283">
        <v>92</v>
      </c>
      <c r="C283">
        <v>755</v>
      </c>
    </row>
    <row r="284" spans="1:3">
      <c r="A284" s="13">
        <v>43388</v>
      </c>
      <c r="B284">
        <v>93</v>
      </c>
      <c r="C284">
        <v>758</v>
      </c>
    </row>
    <row r="285" spans="1:3">
      <c r="A285" s="13">
        <v>43395</v>
      </c>
      <c r="B285">
        <v>94</v>
      </c>
      <c r="C285">
        <v>764</v>
      </c>
    </row>
    <row r="286" spans="1:3">
      <c r="A286" s="13">
        <v>43402</v>
      </c>
      <c r="B286">
        <v>95</v>
      </c>
      <c r="C286">
        <v>771</v>
      </c>
    </row>
    <row r="287" spans="1:3">
      <c r="A287" s="13">
        <v>43409</v>
      </c>
      <c r="B287">
        <v>96</v>
      </c>
      <c r="C287">
        <v>775</v>
      </c>
    </row>
    <row r="288" spans="1:3">
      <c r="A288" s="13">
        <v>43416</v>
      </c>
      <c r="B288">
        <v>97</v>
      </c>
      <c r="C288">
        <v>786</v>
      </c>
    </row>
    <row r="289" spans="1:3">
      <c r="A289" s="13">
        <v>43430</v>
      </c>
      <c r="B289">
        <v>98</v>
      </c>
      <c r="C289">
        <v>791</v>
      </c>
    </row>
    <row r="290" spans="1:3">
      <c r="A290" s="13">
        <v>43437</v>
      </c>
      <c r="B290">
        <v>99</v>
      </c>
      <c r="C290">
        <v>805</v>
      </c>
    </row>
    <row r="291" spans="1:3">
      <c r="A291" s="13">
        <v>43444</v>
      </c>
      <c r="B291">
        <v>100</v>
      </c>
      <c r="C291">
        <v>819</v>
      </c>
    </row>
    <row r="292" spans="1:3">
      <c r="A292" s="13">
        <v>43451</v>
      </c>
      <c r="B292">
        <v>101</v>
      </c>
      <c r="C292">
        <v>830</v>
      </c>
    </row>
    <row r="293" spans="1:3">
      <c r="A293" s="13">
        <v>43472</v>
      </c>
      <c r="B293">
        <v>102</v>
      </c>
      <c r="C293">
        <v>838</v>
      </c>
    </row>
    <row r="294" spans="1:3">
      <c r="A294" s="13">
        <v>43479</v>
      </c>
      <c r="B294">
        <v>103</v>
      </c>
      <c r="C294">
        <v>847</v>
      </c>
    </row>
    <row r="295" spans="1:3">
      <c r="A295" s="13">
        <v>43486</v>
      </c>
      <c r="B295">
        <v>104</v>
      </c>
      <c r="C295">
        <v>849</v>
      </c>
    </row>
    <row r="296" spans="1:3">
      <c r="A296" s="13">
        <v>43493</v>
      </c>
      <c r="B296">
        <v>105</v>
      </c>
      <c r="C296">
        <v>851</v>
      </c>
    </row>
    <row r="297" spans="1:3">
      <c r="A297" s="13">
        <v>43500</v>
      </c>
      <c r="B297">
        <v>106</v>
      </c>
      <c r="C297">
        <v>858</v>
      </c>
    </row>
    <row r="298" spans="1:3">
      <c r="A298" s="13">
        <v>43507</v>
      </c>
      <c r="B298">
        <v>107</v>
      </c>
      <c r="C298">
        <v>863</v>
      </c>
    </row>
    <row r="299" spans="1:3">
      <c r="A299" s="13">
        <v>43514</v>
      </c>
      <c r="B299">
        <v>108</v>
      </c>
      <c r="C299">
        <v>870</v>
      </c>
    </row>
    <row r="300" spans="1:3">
      <c r="A300" s="13">
        <v>43521</v>
      </c>
      <c r="B300">
        <v>109</v>
      </c>
      <c r="C300">
        <v>872</v>
      </c>
    </row>
    <row r="301" spans="1:3">
      <c r="A301" s="13">
        <v>43528</v>
      </c>
      <c r="B301">
        <v>110</v>
      </c>
      <c r="C301">
        <v>881</v>
      </c>
    </row>
    <row r="302" spans="1:3">
      <c r="A302" s="13">
        <v>43542</v>
      </c>
      <c r="B302">
        <v>111</v>
      </c>
      <c r="C302">
        <v>888</v>
      </c>
    </row>
    <row r="303" spans="1:3">
      <c r="A303" s="13">
        <v>43549</v>
      </c>
      <c r="B303">
        <v>112</v>
      </c>
      <c r="C303">
        <v>893</v>
      </c>
    </row>
    <row r="304" spans="1:3">
      <c r="A304" s="13">
        <v>43556</v>
      </c>
      <c r="B304">
        <v>113</v>
      </c>
      <c r="C304">
        <v>930</v>
      </c>
    </row>
    <row r="305" spans="1:3">
      <c r="A305" s="13">
        <v>43563</v>
      </c>
      <c r="B305">
        <v>114</v>
      </c>
      <c r="C305">
        <v>938</v>
      </c>
    </row>
    <row r="306" spans="1:3">
      <c r="A306" s="13">
        <v>43570</v>
      </c>
      <c r="B306">
        <v>115</v>
      </c>
      <c r="C306">
        <v>948</v>
      </c>
    </row>
    <row r="307" spans="1:3">
      <c r="A307" s="13">
        <v>43577</v>
      </c>
      <c r="B307">
        <v>116</v>
      </c>
      <c r="C307">
        <v>956</v>
      </c>
    </row>
    <row r="308" spans="1:3">
      <c r="A308" s="13">
        <v>43584</v>
      </c>
      <c r="B308">
        <v>117</v>
      </c>
      <c r="C308">
        <v>968</v>
      </c>
    </row>
    <row r="309" spans="1:3">
      <c r="A309" s="13">
        <v>43591</v>
      </c>
      <c r="B309">
        <v>118</v>
      </c>
      <c r="C309">
        <v>976</v>
      </c>
    </row>
    <row r="310" spans="1:3">
      <c r="A310" s="13">
        <v>43598</v>
      </c>
      <c r="B310">
        <v>119</v>
      </c>
      <c r="C310">
        <v>985</v>
      </c>
    </row>
    <row r="311" spans="1:3">
      <c r="A311" s="13">
        <v>43605</v>
      </c>
      <c r="B311">
        <v>120</v>
      </c>
      <c r="C311">
        <v>1000</v>
      </c>
    </row>
    <row r="312" spans="1:3">
      <c r="A312" s="13">
        <v>43612</v>
      </c>
      <c r="B312">
        <v>121</v>
      </c>
      <c r="C312">
        <v>1001</v>
      </c>
    </row>
    <row r="313" spans="1:3">
      <c r="A313" s="13">
        <v>43619</v>
      </c>
      <c r="B313">
        <v>122</v>
      </c>
      <c r="C313">
        <v>1007</v>
      </c>
    </row>
    <row r="314" spans="1:3">
      <c r="A314" s="13">
        <v>43626</v>
      </c>
      <c r="B314">
        <v>123</v>
      </c>
      <c r="C314">
        <v>1010</v>
      </c>
    </row>
    <row r="315" spans="1:3">
      <c r="A315" s="13">
        <v>43633</v>
      </c>
      <c r="B315">
        <v>124</v>
      </c>
      <c r="C315">
        <v>1025</v>
      </c>
    </row>
    <row r="316" spans="1:3">
      <c r="A316" s="13">
        <v>43640</v>
      </c>
      <c r="B316">
        <v>125</v>
      </c>
      <c r="C316">
        <v>1031</v>
      </c>
    </row>
    <row r="317" spans="1:3">
      <c r="A317" s="13">
        <v>43647</v>
      </c>
      <c r="B317">
        <v>126</v>
      </c>
      <c r="C317">
        <v>1037</v>
      </c>
    </row>
    <row r="318" spans="1:3">
      <c r="A318" s="13">
        <v>43654</v>
      </c>
      <c r="B318">
        <v>127</v>
      </c>
      <c r="C318">
        <v>1049</v>
      </c>
    </row>
    <row r="319" spans="1:3">
      <c r="A319" s="13">
        <v>43661</v>
      </c>
      <c r="B319">
        <v>128</v>
      </c>
      <c r="C319">
        <v>1071</v>
      </c>
    </row>
    <row r="320" spans="1:3">
      <c r="A320" s="13">
        <v>43668</v>
      </c>
      <c r="B320">
        <v>129</v>
      </c>
      <c r="C320">
        <v>1099</v>
      </c>
    </row>
    <row r="321" spans="1:7">
      <c r="A321" s="13">
        <v>43675</v>
      </c>
      <c r="B321">
        <v>130</v>
      </c>
      <c r="C321">
        <v>1131</v>
      </c>
    </row>
    <row r="322" spans="1:7">
      <c r="A322" s="13"/>
    </row>
    <row r="323" spans="1:7">
      <c r="A323" s="13"/>
    </row>
    <row r="324" spans="1:7">
      <c r="A324" s="13"/>
    </row>
    <row r="325" spans="1:7">
      <c r="B325" s="10" t="s">
        <v>60</v>
      </c>
      <c r="C325" s="10"/>
      <c r="D325" s="10"/>
      <c r="E325" s="10"/>
      <c r="F325" s="10"/>
      <c r="G325" s="10"/>
    </row>
    <row r="326" spans="1:7">
      <c r="B326" s="49">
        <f>7/7</f>
        <v>1</v>
      </c>
      <c r="C326" t="s">
        <v>52</v>
      </c>
    </row>
    <row r="327" spans="1:7">
      <c r="B327" s="46">
        <f>6/25</f>
        <v>0.24</v>
      </c>
      <c r="C327" t="s">
        <v>53</v>
      </c>
    </row>
    <row r="328" spans="1:7">
      <c r="B328" s="47">
        <v>0</v>
      </c>
      <c r="C328" t="s">
        <v>54</v>
      </c>
    </row>
    <row r="329" spans="1:7">
      <c r="B329" s="46">
        <f>2/13</f>
        <v>0.15384615384615385</v>
      </c>
      <c r="C329" t="s">
        <v>56</v>
      </c>
    </row>
    <row r="330" spans="1:7">
      <c r="B330" s="46">
        <v>0</v>
      </c>
      <c r="C330" t="s">
        <v>184</v>
      </c>
    </row>
    <row r="331" spans="1:7">
      <c r="B331" s="46">
        <v>0</v>
      </c>
      <c r="C331" t="s">
        <v>214</v>
      </c>
    </row>
    <row r="332" spans="1:7">
      <c r="B332" s="47">
        <v>0</v>
      </c>
      <c r="C332" t="s">
        <v>223</v>
      </c>
    </row>
    <row r="334" spans="1:7">
      <c r="B334" s="10" t="s">
        <v>102</v>
      </c>
    </row>
    <row r="335" spans="1:7">
      <c r="B335" s="47">
        <f>4/32</f>
        <v>0.125</v>
      </c>
      <c r="C335" t="s">
        <v>52</v>
      </c>
    </row>
    <row r="336" spans="1:7">
      <c r="B336" s="47">
        <f>6/32</f>
        <v>0.1875</v>
      </c>
      <c r="C336" t="s">
        <v>53</v>
      </c>
    </row>
    <row r="337" spans="2:3">
      <c r="B337" s="47">
        <v>0</v>
      </c>
      <c r="C337" t="s">
        <v>54</v>
      </c>
    </row>
    <row r="338" spans="2:3">
      <c r="B338" s="47">
        <f>2/32</f>
        <v>6.25E-2</v>
      </c>
      <c r="C338" t="s">
        <v>56</v>
      </c>
    </row>
    <row r="339" spans="2:3">
      <c r="B339" s="46">
        <f>0/28%</f>
        <v>0</v>
      </c>
      <c r="C339" t="s">
        <v>184</v>
      </c>
    </row>
    <row r="340" spans="2:3">
      <c r="B340" s="47">
        <v>0</v>
      </c>
      <c r="C340" t="s">
        <v>214</v>
      </c>
    </row>
    <row r="341" spans="2:3">
      <c r="B341" s="47">
        <f>0/28</f>
        <v>0</v>
      </c>
      <c r="C341" t="s">
        <v>223</v>
      </c>
    </row>
    <row r="342" spans="2:3">
      <c r="B342" s="47">
        <f>20/32</f>
        <v>0.625</v>
      </c>
      <c r="C342" t="s">
        <v>67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25FF4-598E-4C36-88E4-C374500CB5D4}">
  <dimension ref="A1:K342"/>
  <sheetViews>
    <sheetView workbookViewId="0"/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1002</v>
      </c>
      <c r="C2" s="1">
        <v>30</v>
      </c>
      <c r="D2" s="1">
        <v>186</v>
      </c>
      <c r="E2" s="1">
        <v>12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>B2+B3-B4</f>
        <v>986</v>
      </c>
      <c r="C5" s="1">
        <f t="shared" ref="C5:I5" si="0">C2+C3-C4</f>
        <v>30</v>
      </c>
      <c r="D5" s="1">
        <f t="shared" si="0"/>
        <v>184</v>
      </c>
      <c r="E5" s="1">
        <v>12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679</v>
      </c>
      <c r="C9" s="1">
        <v>4</v>
      </c>
      <c r="D9" s="1">
        <v>494</v>
      </c>
      <c r="E9" s="2">
        <v>4</v>
      </c>
      <c r="F9" s="1">
        <v>300</v>
      </c>
      <c r="G9" s="2">
        <v>0</v>
      </c>
      <c r="H9" s="1">
        <v>400</v>
      </c>
      <c r="I9" s="1">
        <v>19</v>
      </c>
      <c r="J9" s="1">
        <v>275</v>
      </c>
      <c r="K9" s="1">
        <v>0</v>
      </c>
    </row>
    <row r="10" spans="1:11">
      <c r="A10" s="1" t="s">
        <v>31</v>
      </c>
      <c r="B10" s="1">
        <v>40</v>
      </c>
      <c r="C10" s="1">
        <v>1</v>
      </c>
      <c r="D10" s="74">
        <v>54</v>
      </c>
      <c r="E10" s="75">
        <v>1</v>
      </c>
      <c r="F10" s="1">
        <v>9</v>
      </c>
      <c r="G10" s="2">
        <v>0</v>
      </c>
      <c r="H10" s="1">
        <v>6</v>
      </c>
      <c r="I10" s="1">
        <v>-1</v>
      </c>
      <c r="J10" s="1">
        <v>18</v>
      </c>
      <c r="K10" s="1">
        <v>0</v>
      </c>
    </row>
    <row r="11" spans="1:11">
      <c r="A11" s="1" t="s">
        <v>8</v>
      </c>
      <c r="B11" s="1">
        <f t="shared" ref="B11:J11" si="1">B9+B10</f>
        <v>719</v>
      </c>
      <c r="C11" s="1">
        <v>5</v>
      </c>
      <c r="D11" s="1">
        <f t="shared" si="1"/>
        <v>548</v>
      </c>
      <c r="E11" s="2">
        <v>5</v>
      </c>
      <c r="F11" s="1">
        <f t="shared" si="1"/>
        <v>309</v>
      </c>
      <c r="G11" s="2">
        <f t="shared" si="1"/>
        <v>0</v>
      </c>
      <c r="H11" s="1">
        <f t="shared" si="1"/>
        <v>406</v>
      </c>
      <c r="I11" s="1">
        <v>18</v>
      </c>
      <c r="J11" s="1">
        <f t="shared" si="1"/>
        <v>293</v>
      </c>
      <c r="K11" s="1">
        <v>0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329</v>
      </c>
      <c r="C15">
        <v>6</v>
      </c>
      <c r="D15" s="5">
        <v>108</v>
      </c>
      <c r="E15" s="3">
        <v>4</v>
      </c>
      <c r="F15" s="1">
        <v>202</v>
      </c>
      <c r="G15" s="2">
        <v>7</v>
      </c>
      <c r="H15" s="16" t="s">
        <v>86</v>
      </c>
      <c r="I15" s="16">
        <v>679</v>
      </c>
    </row>
    <row r="16" spans="1:11">
      <c r="A16" s="1" t="s">
        <v>89</v>
      </c>
      <c r="B16" s="1">
        <v>234</v>
      </c>
      <c r="C16" s="83">
        <v>6</v>
      </c>
      <c r="D16" s="1">
        <v>103</v>
      </c>
      <c r="E16" s="2">
        <v>4</v>
      </c>
      <c r="F16" s="1">
        <v>202</v>
      </c>
      <c r="G16" s="2">
        <v>7</v>
      </c>
      <c r="H16" s="25" t="s">
        <v>87</v>
      </c>
      <c r="I16" s="25">
        <v>494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275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437</v>
      </c>
    </row>
    <row r="20" spans="1:9" ht="66.75" customHeight="1">
      <c r="A20" s="1" t="s">
        <v>74</v>
      </c>
      <c r="B20" s="1">
        <v>18</v>
      </c>
      <c r="C20" s="1">
        <v>0</v>
      </c>
      <c r="D20" s="34" t="s">
        <v>241</v>
      </c>
      <c r="H20" s="16" t="s">
        <v>105</v>
      </c>
      <c r="I20" s="16">
        <v>202</v>
      </c>
    </row>
    <row r="21" spans="1:9" ht="72" customHeight="1">
      <c r="A21" s="1" t="s">
        <v>75</v>
      </c>
      <c r="B21" s="1">
        <v>10</v>
      </c>
      <c r="C21" s="1">
        <v>2</v>
      </c>
      <c r="D21" s="34" t="s">
        <v>242</v>
      </c>
      <c r="H21" s="25" t="s">
        <v>88</v>
      </c>
      <c r="I21" s="25">
        <v>353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13</v>
      </c>
    </row>
    <row r="23" spans="1:9" ht="76.5" customHeight="1">
      <c r="A23" s="1" t="s">
        <v>77</v>
      </c>
      <c r="B23" s="1">
        <v>19</v>
      </c>
      <c r="C23" s="1">
        <v>0</v>
      </c>
      <c r="D23" s="34" t="s">
        <v>173</v>
      </c>
      <c r="H23" s="25" t="s">
        <v>90</v>
      </c>
      <c r="I23" s="25">
        <v>337</v>
      </c>
    </row>
    <row r="24" spans="1:9">
      <c r="H24" s="16" t="s">
        <v>91</v>
      </c>
      <c r="I24" s="16">
        <v>202</v>
      </c>
    </row>
    <row r="25" spans="1:9">
      <c r="A25" s="1"/>
      <c r="B25" s="1" t="s">
        <v>93</v>
      </c>
      <c r="C25" s="1" t="s">
        <v>1</v>
      </c>
      <c r="H25" s="25" t="s">
        <v>92</v>
      </c>
      <c r="I25" s="25">
        <v>1</v>
      </c>
    </row>
    <row r="26" spans="1:9">
      <c r="A26" s="1" t="s">
        <v>8</v>
      </c>
      <c r="B26" s="1">
        <v>13</v>
      </c>
      <c r="C26" s="1">
        <v>0</v>
      </c>
      <c r="H26" s="16" t="s">
        <v>141</v>
      </c>
      <c r="I26" s="16"/>
    </row>
    <row r="27" spans="1:9">
      <c r="H27" s="16" t="s">
        <v>142</v>
      </c>
      <c r="I27" s="16">
        <v>2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143</v>
      </c>
      <c r="I28" s="16">
        <v>23</v>
      </c>
    </row>
    <row r="29" spans="1:9">
      <c r="A29" s="1" t="s">
        <v>5</v>
      </c>
      <c r="B29" s="1">
        <v>72</v>
      </c>
      <c r="C29" s="1">
        <v>1</v>
      </c>
      <c r="D29" s="1">
        <v>59</v>
      </c>
      <c r="E29" s="1">
        <v>0</v>
      </c>
      <c r="H29" s="16" t="s">
        <v>144</v>
      </c>
      <c r="I29" s="16">
        <v>0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  <c r="H30" s="16" t="s">
        <v>145</v>
      </c>
      <c r="I30" s="16">
        <v>1</v>
      </c>
    </row>
    <row r="31" spans="1:9">
      <c r="A31" s="1" t="s">
        <v>8</v>
      </c>
      <c r="B31" s="1">
        <v>92</v>
      </c>
      <c r="C31" s="1">
        <v>1</v>
      </c>
      <c r="D31" s="1">
        <v>65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152</v>
      </c>
      <c r="C35" s="1">
        <v>0</v>
      </c>
      <c r="D35" s="1">
        <v>98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206</v>
      </c>
      <c r="C37" s="1">
        <v>0</v>
      </c>
      <c r="D37" s="1">
        <v>114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f>255+28</f>
        <v>283</v>
      </c>
      <c r="D42" s="1">
        <v>28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57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1004</v>
      </c>
      <c r="D46" s="1">
        <v>14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v>1458</v>
      </c>
      <c r="D54" s="1">
        <v>42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>
        <v>43647</v>
      </c>
      <c r="B183">
        <v>126</v>
      </c>
      <c r="C183">
        <v>6</v>
      </c>
    </row>
    <row r="184" spans="1:4">
      <c r="A184" s="13">
        <v>43654</v>
      </c>
      <c r="B184">
        <v>127</v>
      </c>
      <c r="C184">
        <v>12</v>
      </c>
    </row>
    <row r="185" spans="1:4">
      <c r="A185" s="13">
        <v>43661</v>
      </c>
      <c r="B185">
        <v>128</v>
      </c>
      <c r="C185">
        <v>22</v>
      </c>
    </row>
    <row r="186" spans="1:4">
      <c r="A186" s="13">
        <v>43668</v>
      </c>
      <c r="B186">
        <v>129</v>
      </c>
      <c r="C186">
        <v>28</v>
      </c>
    </row>
    <row r="187" spans="1:4">
      <c r="A187" s="13">
        <v>43675</v>
      </c>
      <c r="B187">
        <v>130</v>
      </c>
      <c r="C187">
        <v>32</v>
      </c>
    </row>
    <row r="188" spans="1:4">
      <c r="A188" s="13">
        <v>43682</v>
      </c>
      <c r="B188">
        <v>131</v>
      </c>
      <c r="C188">
        <v>42</v>
      </c>
    </row>
    <row r="189" spans="1:4">
      <c r="A189" s="13"/>
    </row>
    <row r="190" spans="1:4">
      <c r="A190" s="13"/>
    </row>
    <row r="191" spans="1:4">
      <c r="A191" s="9" t="s">
        <v>70</v>
      </c>
      <c r="B191" s="9" t="s">
        <v>32</v>
      </c>
      <c r="C191" s="9" t="s">
        <v>33</v>
      </c>
    </row>
    <row r="192" spans="1:4">
      <c r="A192" s="13">
        <v>42737</v>
      </c>
      <c r="B192">
        <v>1</v>
      </c>
      <c r="C192">
        <v>1</v>
      </c>
    </row>
    <row r="193" spans="1:3">
      <c r="A193" s="13">
        <v>42744</v>
      </c>
      <c r="B193">
        <v>2</v>
      </c>
      <c r="C193">
        <v>10</v>
      </c>
    </row>
    <row r="194" spans="1:3">
      <c r="A194" s="13">
        <v>42751</v>
      </c>
      <c r="B194">
        <v>3</v>
      </c>
      <c r="C194">
        <v>20</v>
      </c>
    </row>
    <row r="195" spans="1:3">
      <c r="A195" s="13">
        <v>42758</v>
      </c>
      <c r="B195">
        <v>4</v>
      </c>
      <c r="C195">
        <v>31</v>
      </c>
    </row>
    <row r="196" spans="1:3">
      <c r="A196" s="13">
        <v>42765</v>
      </c>
      <c r="B196">
        <v>5</v>
      </c>
      <c r="C196">
        <v>43</v>
      </c>
    </row>
    <row r="197" spans="1:3">
      <c r="A197" s="13">
        <v>42772</v>
      </c>
      <c r="B197">
        <v>6</v>
      </c>
      <c r="C197">
        <v>56</v>
      </c>
    </row>
    <row r="198" spans="1:3">
      <c r="A198" s="13">
        <v>42779</v>
      </c>
      <c r="B198">
        <v>7</v>
      </c>
      <c r="C198">
        <v>63</v>
      </c>
    </row>
    <row r="199" spans="1:3">
      <c r="A199" s="13">
        <v>42786</v>
      </c>
      <c r="B199">
        <v>8</v>
      </c>
      <c r="C199">
        <v>70</v>
      </c>
    </row>
    <row r="200" spans="1:3">
      <c r="A200" s="13">
        <v>42793</v>
      </c>
      <c r="B200">
        <v>9</v>
      </c>
      <c r="C200">
        <v>84</v>
      </c>
    </row>
    <row r="201" spans="1:3">
      <c r="A201" s="13">
        <v>42800</v>
      </c>
      <c r="B201">
        <v>10</v>
      </c>
      <c r="C201">
        <v>100</v>
      </c>
    </row>
    <row r="202" spans="1:3">
      <c r="A202" s="13">
        <v>42807</v>
      </c>
      <c r="B202">
        <v>11</v>
      </c>
      <c r="C202">
        <v>114</v>
      </c>
    </row>
    <row r="203" spans="1:3">
      <c r="A203" s="13">
        <v>42814</v>
      </c>
      <c r="B203">
        <v>12</v>
      </c>
      <c r="C203">
        <v>131</v>
      </c>
    </row>
    <row r="204" spans="1:3">
      <c r="A204" s="13">
        <v>42821</v>
      </c>
      <c r="B204">
        <v>13</v>
      </c>
      <c r="C204">
        <v>145</v>
      </c>
    </row>
    <row r="205" spans="1:3">
      <c r="A205" s="13">
        <v>42828</v>
      </c>
      <c r="B205">
        <v>14</v>
      </c>
      <c r="C205">
        <v>154</v>
      </c>
    </row>
    <row r="206" spans="1:3">
      <c r="A206" s="13">
        <v>42835</v>
      </c>
      <c r="B206">
        <v>15</v>
      </c>
      <c r="C206">
        <v>166</v>
      </c>
    </row>
    <row r="207" spans="1:3">
      <c r="A207" s="13">
        <v>42842</v>
      </c>
      <c r="B207">
        <v>16</v>
      </c>
      <c r="C207">
        <v>185</v>
      </c>
    </row>
    <row r="208" spans="1:3">
      <c r="A208" s="13">
        <v>42849</v>
      </c>
      <c r="B208">
        <v>17</v>
      </c>
      <c r="C208">
        <v>189</v>
      </c>
    </row>
    <row r="209" spans="1:3">
      <c r="A209" s="13">
        <v>42856</v>
      </c>
      <c r="B209">
        <v>18</v>
      </c>
      <c r="C209">
        <v>199</v>
      </c>
    </row>
    <row r="210" spans="1:3">
      <c r="A210" s="13">
        <v>42863</v>
      </c>
      <c r="B210">
        <v>19</v>
      </c>
      <c r="C210">
        <v>217</v>
      </c>
    </row>
    <row r="211" spans="1:3">
      <c r="A211" s="13">
        <v>42870</v>
      </c>
      <c r="B211">
        <v>20</v>
      </c>
      <c r="C211">
        <v>233</v>
      </c>
    </row>
    <row r="212" spans="1:3">
      <c r="A212" s="13">
        <v>42877</v>
      </c>
      <c r="B212">
        <v>21</v>
      </c>
      <c r="C212">
        <v>239</v>
      </c>
    </row>
    <row r="213" spans="1:3">
      <c r="A213" s="13">
        <v>42884</v>
      </c>
      <c r="B213">
        <v>22</v>
      </c>
      <c r="C213">
        <v>244</v>
      </c>
    </row>
    <row r="214" spans="1:3">
      <c r="A214" s="13">
        <v>42891</v>
      </c>
      <c r="B214">
        <v>23</v>
      </c>
      <c r="C214">
        <v>260</v>
      </c>
    </row>
    <row r="215" spans="1:3">
      <c r="A215" s="13">
        <v>42898</v>
      </c>
      <c r="B215">
        <v>24</v>
      </c>
      <c r="C215">
        <v>276</v>
      </c>
    </row>
    <row r="216" spans="1:3">
      <c r="A216" s="13">
        <v>42905</v>
      </c>
      <c r="B216">
        <v>25</v>
      </c>
      <c r="C216">
        <v>286</v>
      </c>
    </row>
    <row r="217" spans="1:3">
      <c r="A217" s="13">
        <v>42912</v>
      </c>
      <c r="B217">
        <v>26</v>
      </c>
      <c r="C217">
        <v>299</v>
      </c>
    </row>
    <row r="218" spans="1:3">
      <c r="A218" s="13">
        <v>42919</v>
      </c>
      <c r="B218">
        <v>27</v>
      </c>
      <c r="C218">
        <v>303</v>
      </c>
    </row>
    <row r="219" spans="1:3">
      <c r="A219" s="13">
        <v>42926</v>
      </c>
      <c r="B219">
        <v>28</v>
      </c>
      <c r="C219">
        <v>316</v>
      </c>
    </row>
    <row r="220" spans="1:3">
      <c r="A220" s="13">
        <v>42933</v>
      </c>
      <c r="B220">
        <v>29</v>
      </c>
      <c r="C220">
        <v>322</v>
      </c>
    </row>
    <row r="221" spans="1:3">
      <c r="A221" s="13">
        <v>42940</v>
      </c>
      <c r="B221">
        <v>30</v>
      </c>
      <c r="C221">
        <v>330</v>
      </c>
    </row>
    <row r="222" spans="1:3">
      <c r="A222" s="13">
        <v>42947</v>
      </c>
      <c r="B222">
        <v>31</v>
      </c>
      <c r="C222">
        <v>335</v>
      </c>
    </row>
    <row r="223" spans="1:3">
      <c r="A223" s="13">
        <v>42954</v>
      </c>
      <c r="B223">
        <v>32</v>
      </c>
      <c r="C223">
        <v>348</v>
      </c>
    </row>
    <row r="224" spans="1:3">
      <c r="A224" s="13">
        <v>42961</v>
      </c>
      <c r="B224">
        <v>33</v>
      </c>
      <c r="C224">
        <v>367</v>
      </c>
    </row>
    <row r="225" spans="1:3">
      <c r="A225" s="13">
        <v>42968</v>
      </c>
      <c r="B225">
        <v>34</v>
      </c>
      <c r="C225">
        <v>392</v>
      </c>
    </row>
    <row r="226" spans="1:3">
      <c r="A226" s="13">
        <v>42975</v>
      </c>
      <c r="B226">
        <v>35</v>
      </c>
      <c r="C226">
        <v>402</v>
      </c>
    </row>
    <row r="227" spans="1:3">
      <c r="A227" s="13">
        <v>42982</v>
      </c>
      <c r="B227">
        <v>36</v>
      </c>
      <c r="C227">
        <v>410</v>
      </c>
    </row>
    <row r="228" spans="1:3">
      <c r="A228" s="13">
        <v>42989</v>
      </c>
      <c r="B228">
        <v>37</v>
      </c>
      <c r="C228">
        <v>415</v>
      </c>
    </row>
    <row r="229" spans="1:3">
      <c r="A229" s="13">
        <v>42996</v>
      </c>
      <c r="B229">
        <v>38</v>
      </c>
      <c r="C229">
        <v>438</v>
      </c>
    </row>
    <row r="230" spans="1:3">
      <c r="A230" s="13">
        <v>43003</v>
      </c>
      <c r="B230">
        <v>39</v>
      </c>
      <c r="C230">
        <v>460</v>
      </c>
    </row>
    <row r="231" spans="1:3">
      <c r="A231" s="13">
        <v>43010</v>
      </c>
      <c r="B231">
        <v>40</v>
      </c>
      <c r="C231">
        <v>478</v>
      </c>
    </row>
    <row r="232" spans="1:3">
      <c r="A232" s="13">
        <v>43017</v>
      </c>
      <c r="B232">
        <v>41</v>
      </c>
      <c r="C232">
        <v>486</v>
      </c>
    </row>
    <row r="233" spans="1:3">
      <c r="A233" s="13">
        <v>43024</v>
      </c>
      <c r="B233">
        <v>42</v>
      </c>
      <c r="C233">
        <v>497</v>
      </c>
    </row>
    <row r="234" spans="1:3">
      <c r="A234" s="13">
        <v>43031</v>
      </c>
      <c r="B234">
        <v>43</v>
      </c>
      <c r="C234">
        <v>501</v>
      </c>
    </row>
    <row r="235" spans="1:3">
      <c r="A235" s="13">
        <v>43038</v>
      </c>
      <c r="B235">
        <v>44</v>
      </c>
      <c r="C235">
        <v>506</v>
      </c>
    </row>
    <row r="236" spans="1:3">
      <c r="A236" s="13">
        <v>43045</v>
      </c>
      <c r="B236">
        <v>45</v>
      </c>
      <c r="C236">
        <v>514</v>
      </c>
    </row>
    <row r="237" spans="1:3">
      <c r="A237" s="13">
        <v>43052</v>
      </c>
      <c r="B237">
        <v>46</v>
      </c>
      <c r="C237">
        <v>521</v>
      </c>
    </row>
    <row r="238" spans="1:3">
      <c r="A238" s="13">
        <v>43059</v>
      </c>
      <c r="B238">
        <v>47</v>
      </c>
      <c r="C238">
        <v>531</v>
      </c>
    </row>
    <row r="239" spans="1:3">
      <c r="A239" s="13">
        <v>43066</v>
      </c>
      <c r="B239">
        <v>48</v>
      </c>
      <c r="C239">
        <v>534</v>
      </c>
    </row>
    <row r="240" spans="1:3">
      <c r="A240" s="13">
        <v>43073</v>
      </c>
      <c r="B240">
        <v>49</v>
      </c>
      <c r="C240">
        <v>541</v>
      </c>
    </row>
    <row r="241" spans="1:3">
      <c r="A241" s="13">
        <v>43080</v>
      </c>
      <c r="B241">
        <v>50</v>
      </c>
      <c r="C241">
        <v>546</v>
      </c>
    </row>
    <row r="242" spans="1:3">
      <c r="A242" s="13">
        <v>43087</v>
      </c>
      <c r="B242">
        <v>51</v>
      </c>
      <c r="C242">
        <v>549</v>
      </c>
    </row>
    <row r="243" spans="1:3">
      <c r="A243" s="13">
        <v>43101</v>
      </c>
      <c r="B243">
        <v>52</v>
      </c>
      <c r="C243">
        <v>553</v>
      </c>
    </row>
    <row r="244" spans="1:3">
      <c r="A244" s="13">
        <v>43108</v>
      </c>
      <c r="B244">
        <v>53</v>
      </c>
      <c r="C244">
        <v>566</v>
      </c>
    </row>
    <row r="245" spans="1:3">
      <c r="A245" s="13">
        <v>43115</v>
      </c>
      <c r="B245">
        <v>54</v>
      </c>
      <c r="C245">
        <v>568</v>
      </c>
    </row>
    <row r="246" spans="1:3">
      <c r="A246" s="13">
        <v>43122</v>
      </c>
      <c r="B246">
        <v>55</v>
      </c>
      <c r="C246">
        <v>575</v>
      </c>
    </row>
    <row r="247" spans="1:3">
      <c r="A247" s="13">
        <v>43129</v>
      </c>
      <c r="B247">
        <v>56</v>
      </c>
      <c r="C247">
        <v>574</v>
      </c>
    </row>
    <row r="248" spans="1:3">
      <c r="A248" s="13">
        <v>43136</v>
      </c>
      <c r="B248">
        <v>57</v>
      </c>
      <c r="C248">
        <v>578</v>
      </c>
    </row>
    <row r="249" spans="1:3">
      <c r="A249" s="13">
        <v>43143</v>
      </c>
      <c r="B249">
        <v>58</v>
      </c>
      <c r="C249">
        <v>584</v>
      </c>
    </row>
    <row r="250" spans="1:3">
      <c r="A250" s="13">
        <v>43150</v>
      </c>
      <c r="B250">
        <v>59</v>
      </c>
      <c r="C250">
        <v>587</v>
      </c>
    </row>
    <row r="251" spans="1:3">
      <c r="A251" s="13">
        <v>43157</v>
      </c>
      <c r="B251">
        <v>60</v>
      </c>
      <c r="C251">
        <v>592</v>
      </c>
    </row>
    <row r="252" spans="1:3">
      <c r="A252" s="13">
        <v>43164</v>
      </c>
      <c r="B252">
        <v>61</v>
      </c>
      <c r="C252">
        <v>595</v>
      </c>
    </row>
    <row r="253" spans="1:3">
      <c r="A253" s="13">
        <v>43171</v>
      </c>
      <c r="B253">
        <v>62</v>
      </c>
      <c r="C253">
        <v>601</v>
      </c>
    </row>
    <row r="254" spans="1:3">
      <c r="A254" s="13">
        <v>43178</v>
      </c>
      <c r="B254">
        <v>63</v>
      </c>
      <c r="C254">
        <v>610</v>
      </c>
    </row>
    <row r="255" spans="1:3">
      <c r="A255" s="13">
        <v>43185</v>
      </c>
      <c r="B255">
        <v>64</v>
      </c>
      <c r="C255">
        <v>612</v>
      </c>
    </row>
    <row r="256" spans="1:3">
      <c r="A256" s="13">
        <v>43192</v>
      </c>
      <c r="B256">
        <v>65</v>
      </c>
      <c r="C256">
        <v>620</v>
      </c>
    </row>
    <row r="257" spans="1:3">
      <c r="A257" s="13">
        <v>43199</v>
      </c>
      <c r="B257">
        <v>66</v>
      </c>
      <c r="C257">
        <v>625</v>
      </c>
    </row>
    <row r="258" spans="1:3">
      <c r="A258" s="13">
        <v>43206</v>
      </c>
      <c r="B258">
        <v>67</v>
      </c>
      <c r="C258">
        <v>627</v>
      </c>
    </row>
    <row r="259" spans="1:3">
      <c r="A259" s="13">
        <v>43213</v>
      </c>
      <c r="B259">
        <v>68</v>
      </c>
      <c r="C259">
        <v>632</v>
      </c>
    </row>
    <row r="260" spans="1:3">
      <c r="A260" s="13">
        <v>43220</v>
      </c>
      <c r="B260">
        <v>69</v>
      </c>
      <c r="C260">
        <v>634</v>
      </c>
    </row>
    <row r="261" spans="1:3">
      <c r="A261" s="13">
        <v>43227</v>
      </c>
      <c r="B261">
        <v>70</v>
      </c>
      <c r="C261">
        <v>638</v>
      </c>
    </row>
    <row r="262" spans="1:3">
      <c r="A262" s="13">
        <v>43234</v>
      </c>
      <c r="B262">
        <v>71</v>
      </c>
      <c r="C262">
        <v>644</v>
      </c>
    </row>
    <row r="263" spans="1:3">
      <c r="A263" s="13">
        <v>43241</v>
      </c>
      <c r="B263">
        <v>72</v>
      </c>
      <c r="C263">
        <v>652</v>
      </c>
    </row>
    <row r="264" spans="1:3">
      <c r="A264" s="13">
        <v>43248</v>
      </c>
      <c r="B264">
        <v>73</v>
      </c>
      <c r="C264">
        <v>655</v>
      </c>
    </row>
    <row r="265" spans="1:3">
      <c r="A265" s="13">
        <v>43255</v>
      </c>
      <c r="B265">
        <v>74</v>
      </c>
      <c r="C265">
        <v>660</v>
      </c>
    </row>
    <row r="266" spans="1:3">
      <c r="A266" s="13">
        <v>43262</v>
      </c>
      <c r="B266">
        <v>75</v>
      </c>
      <c r="C266">
        <v>663</v>
      </c>
    </row>
    <row r="267" spans="1:3">
      <c r="A267" s="13">
        <v>43269</v>
      </c>
      <c r="B267">
        <v>76</v>
      </c>
      <c r="C267">
        <v>674</v>
      </c>
    </row>
    <row r="268" spans="1:3">
      <c r="A268" s="13">
        <v>43276</v>
      </c>
      <c r="B268">
        <v>77</v>
      </c>
      <c r="C268">
        <v>677</v>
      </c>
    </row>
    <row r="269" spans="1:3">
      <c r="A269" s="13">
        <v>43283</v>
      </c>
      <c r="B269">
        <v>78</v>
      </c>
      <c r="C269">
        <v>679</v>
      </c>
    </row>
    <row r="270" spans="1:3">
      <c r="A270" s="13">
        <v>43290</v>
      </c>
      <c r="B270">
        <v>79</v>
      </c>
      <c r="C270">
        <v>683</v>
      </c>
    </row>
    <row r="271" spans="1:3">
      <c r="A271" s="13">
        <v>43297</v>
      </c>
      <c r="B271">
        <v>80</v>
      </c>
      <c r="C271">
        <v>689</v>
      </c>
    </row>
    <row r="272" spans="1:3">
      <c r="A272" s="13">
        <v>43304</v>
      </c>
      <c r="B272">
        <v>81</v>
      </c>
      <c r="C272">
        <v>696</v>
      </c>
    </row>
    <row r="273" spans="1:3">
      <c r="A273" s="13">
        <v>43311</v>
      </c>
      <c r="B273">
        <v>82</v>
      </c>
      <c r="C273">
        <v>697</v>
      </c>
    </row>
    <row r="274" spans="1:3">
      <c r="A274" s="13">
        <v>43318</v>
      </c>
      <c r="B274">
        <v>83</v>
      </c>
      <c r="C274">
        <v>700</v>
      </c>
    </row>
    <row r="275" spans="1:3">
      <c r="A275" s="13">
        <v>43325</v>
      </c>
      <c r="B275">
        <v>84</v>
      </c>
      <c r="C275">
        <v>702</v>
      </c>
    </row>
    <row r="276" spans="1:3">
      <c r="A276" s="13">
        <v>43332</v>
      </c>
      <c r="B276">
        <v>85</v>
      </c>
      <c r="C276">
        <v>709</v>
      </c>
    </row>
    <row r="277" spans="1:3">
      <c r="A277" s="13">
        <v>43339</v>
      </c>
      <c r="B277">
        <v>86</v>
      </c>
      <c r="C277">
        <v>712</v>
      </c>
    </row>
    <row r="278" spans="1:3">
      <c r="A278" s="13">
        <v>43346</v>
      </c>
      <c r="B278">
        <v>87</v>
      </c>
      <c r="C278">
        <v>718</v>
      </c>
    </row>
    <row r="279" spans="1:3">
      <c r="A279" s="13">
        <v>43353</v>
      </c>
      <c r="B279">
        <v>88</v>
      </c>
      <c r="C279">
        <v>726</v>
      </c>
    </row>
    <row r="280" spans="1:3">
      <c r="A280" s="13">
        <v>43360</v>
      </c>
      <c r="B280">
        <v>89</v>
      </c>
      <c r="C280">
        <v>734</v>
      </c>
    </row>
    <row r="281" spans="1:3">
      <c r="A281" s="13">
        <v>43367</v>
      </c>
      <c r="B281">
        <v>90</v>
      </c>
      <c r="C281">
        <v>741</v>
      </c>
    </row>
    <row r="282" spans="1:3">
      <c r="A282" s="13">
        <v>43374</v>
      </c>
      <c r="B282">
        <v>91</v>
      </c>
      <c r="C282">
        <v>754</v>
      </c>
    </row>
    <row r="283" spans="1:3">
      <c r="A283" s="13">
        <v>43381</v>
      </c>
      <c r="B283">
        <v>92</v>
      </c>
      <c r="C283">
        <v>755</v>
      </c>
    </row>
    <row r="284" spans="1:3">
      <c r="A284" s="13">
        <v>43388</v>
      </c>
      <c r="B284">
        <v>93</v>
      </c>
      <c r="C284">
        <v>758</v>
      </c>
    </row>
    <row r="285" spans="1:3">
      <c r="A285" s="13">
        <v>43395</v>
      </c>
      <c r="B285">
        <v>94</v>
      </c>
      <c r="C285">
        <v>764</v>
      </c>
    </row>
    <row r="286" spans="1:3">
      <c r="A286" s="13">
        <v>43402</v>
      </c>
      <c r="B286">
        <v>95</v>
      </c>
      <c r="C286">
        <v>771</v>
      </c>
    </row>
    <row r="287" spans="1:3">
      <c r="A287" s="13">
        <v>43409</v>
      </c>
      <c r="B287">
        <v>96</v>
      </c>
      <c r="C287">
        <v>775</v>
      </c>
    </row>
    <row r="288" spans="1:3">
      <c r="A288" s="13">
        <v>43416</v>
      </c>
      <c r="B288">
        <v>97</v>
      </c>
      <c r="C288">
        <v>786</v>
      </c>
    </row>
    <row r="289" spans="1:3">
      <c r="A289" s="13">
        <v>43430</v>
      </c>
      <c r="B289">
        <v>98</v>
      </c>
      <c r="C289">
        <v>791</v>
      </c>
    </row>
    <row r="290" spans="1:3">
      <c r="A290" s="13">
        <v>43437</v>
      </c>
      <c r="B290">
        <v>99</v>
      </c>
      <c r="C290">
        <v>805</v>
      </c>
    </row>
    <row r="291" spans="1:3">
      <c r="A291" s="13">
        <v>43444</v>
      </c>
      <c r="B291">
        <v>100</v>
      </c>
      <c r="C291">
        <v>819</v>
      </c>
    </row>
    <row r="292" spans="1:3">
      <c r="A292" s="13">
        <v>43451</v>
      </c>
      <c r="B292">
        <v>101</v>
      </c>
      <c r="C292">
        <v>830</v>
      </c>
    </row>
    <row r="293" spans="1:3">
      <c r="A293" s="13">
        <v>43472</v>
      </c>
      <c r="B293">
        <v>102</v>
      </c>
      <c r="C293">
        <v>838</v>
      </c>
    </row>
    <row r="294" spans="1:3">
      <c r="A294" s="13">
        <v>43479</v>
      </c>
      <c r="B294">
        <v>103</v>
      </c>
      <c r="C294">
        <v>847</v>
      </c>
    </row>
    <row r="295" spans="1:3">
      <c r="A295" s="13">
        <v>43486</v>
      </c>
      <c r="B295">
        <v>104</v>
      </c>
      <c r="C295">
        <v>849</v>
      </c>
    </row>
    <row r="296" spans="1:3">
      <c r="A296" s="13">
        <v>43493</v>
      </c>
      <c r="B296">
        <v>105</v>
      </c>
      <c r="C296">
        <v>851</v>
      </c>
    </row>
    <row r="297" spans="1:3">
      <c r="A297" s="13">
        <v>43500</v>
      </c>
      <c r="B297">
        <v>106</v>
      </c>
      <c r="C297">
        <v>858</v>
      </c>
    </row>
    <row r="298" spans="1:3">
      <c r="A298" s="13">
        <v>43507</v>
      </c>
      <c r="B298">
        <v>107</v>
      </c>
      <c r="C298">
        <v>863</v>
      </c>
    </row>
    <row r="299" spans="1:3">
      <c r="A299" s="13">
        <v>43514</v>
      </c>
      <c r="B299">
        <v>108</v>
      </c>
      <c r="C299">
        <v>870</v>
      </c>
    </row>
    <row r="300" spans="1:3">
      <c r="A300" s="13">
        <v>43521</v>
      </c>
      <c r="B300">
        <v>109</v>
      </c>
      <c r="C300">
        <v>872</v>
      </c>
    </row>
    <row r="301" spans="1:3">
      <c r="A301" s="13">
        <v>43528</v>
      </c>
      <c r="B301">
        <v>110</v>
      </c>
      <c r="C301">
        <v>881</v>
      </c>
    </row>
    <row r="302" spans="1:3">
      <c r="A302" s="13">
        <v>43542</v>
      </c>
      <c r="B302">
        <v>111</v>
      </c>
      <c r="C302">
        <v>888</v>
      </c>
    </row>
    <row r="303" spans="1:3">
      <c r="A303" s="13">
        <v>43549</v>
      </c>
      <c r="B303">
        <v>112</v>
      </c>
      <c r="C303">
        <v>893</v>
      </c>
    </row>
    <row r="304" spans="1:3">
      <c r="A304" s="13">
        <v>43556</v>
      </c>
      <c r="B304">
        <v>113</v>
      </c>
      <c r="C304">
        <v>930</v>
      </c>
    </row>
    <row r="305" spans="1:3">
      <c r="A305" s="13">
        <v>43563</v>
      </c>
      <c r="B305">
        <v>114</v>
      </c>
      <c r="C305">
        <v>938</v>
      </c>
    </row>
    <row r="306" spans="1:3">
      <c r="A306" s="13">
        <v>43570</v>
      </c>
      <c r="B306">
        <v>115</v>
      </c>
      <c r="C306">
        <v>948</v>
      </c>
    </row>
    <row r="307" spans="1:3">
      <c r="A307" s="13">
        <v>43577</v>
      </c>
      <c r="B307">
        <v>116</v>
      </c>
      <c r="C307">
        <v>956</v>
      </c>
    </row>
    <row r="308" spans="1:3">
      <c r="A308" s="13">
        <v>43584</v>
      </c>
      <c r="B308">
        <v>117</v>
      </c>
      <c r="C308">
        <v>968</v>
      </c>
    </row>
    <row r="309" spans="1:3">
      <c r="A309" s="13">
        <v>43591</v>
      </c>
      <c r="B309">
        <v>118</v>
      </c>
      <c r="C309">
        <v>976</v>
      </c>
    </row>
    <row r="310" spans="1:3">
      <c r="A310" s="13">
        <v>43598</v>
      </c>
      <c r="B310">
        <v>119</v>
      </c>
      <c r="C310">
        <v>985</v>
      </c>
    </row>
    <row r="311" spans="1:3">
      <c r="A311" s="13">
        <v>43605</v>
      </c>
      <c r="B311">
        <v>120</v>
      </c>
      <c r="C311">
        <v>1000</v>
      </c>
    </row>
    <row r="312" spans="1:3">
      <c r="A312" s="13">
        <v>43612</v>
      </c>
      <c r="B312">
        <v>121</v>
      </c>
      <c r="C312">
        <v>1001</v>
      </c>
    </row>
    <row r="313" spans="1:3">
      <c r="A313" s="13">
        <v>43619</v>
      </c>
      <c r="B313">
        <v>122</v>
      </c>
      <c r="C313">
        <v>1007</v>
      </c>
    </row>
    <row r="314" spans="1:3">
      <c r="A314" s="13">
        <v>43626</v>
      </c>
      <c r="B314">
        <v>123</v>
      </c>
      <c r="C314">
        <v>1010</v>
      </c>
    </row>
    <row r="315" spans="1:3">
      <c r="A315" s="13">
        <v>43633</v>
      </c>
      <c r="B315">
        <v>124</v>
      </c>
      <c r="C315">
        <v>1025</v>
      </c>
    </row>
    <row r="316" spans="1:3">
      <c r="A316" s="13">
        <v>43640</v>
      </c>
      <c r="B316">
        <v>125</v>
      </c>
      <c r="C316">
        <v>1031</v>
      </c>
    </row>
    <row r="317" spans="1:3">
      <c r="A317" s="13">
        <v>43647</v>
      </c>
      <c r="B317">
        <v>126</v>
      </c>
      <c r="C317">
        <v>1037</v>
      </c>
    </row>
    <row r="318" spans="1:3">
      <c r="A318" s="13">
        <v>43654</v>
      </c>
      <c r="B318">
        <v>127</v>
      </c>
      <c r="C318">
        <v>1049</v>
      </c>
    </row>
    <row r="319" spans="1:3">
      <c r="A319" s="13">
        <v>43661</v>
      </c>
      <c r="B319">
        <v>128</v>
      </c>
      <c r="C319">
        <v>1071</v>
      </c>
    </row>
    <row r="320" spans="1:3">
      <c r="A320" s="13">
        <v>43668</v>
      </c>
      <c r="B320">
        <v>129</v>
      </c>
      <c r="C320">
        <v>1099</v>
      </c>
    </row>
    <row r="321" spans="1:7">
      <c r="A321" s="13">
        <v>43675</v>
      </c>
      <c r="B321">
        <v>130</v>
      </c>
      <c r="C321">
        <v>1131</v>
      </c>
    </row>
    <row r="322" spans="1:7">
      <c r="A322" s="13">
        <v>43682</v>
      </c>
      <c r="B322">
        <v>131</v>
      </c>
      <c r="C322">
        <v>1173</v>
      </c>
    </row>
    <row r="323" spans="1:7">
      <c r="A323" s="13"/>
    </row>
    <row r="324" spans="1:7">
      <c r="A324" s="13"/>
    </row>
    <row r="325" spans="1:7">
      <c r="B325" s="10" t="s">
        <v>60</v>
      </c>
      <c r="C325" s="10"/>
      <c r="D325" s="10"/>
      <c r="E325" s="10"/>
      <c r="F325" s="10"/>
      <c r="G325" s="10"/>
    </row>
    <row r="326" spans="1:7">
      <c r="B326" s="49">
        <f>7/7</f>
        <v>1</v>
      </c>
      <c r="C326" t="s">
        <v>52</v>
      </c>
    </row>
    <row r="327" spans="1:7">
      <c r="B327" s="46">
        <f>6/19</f>
        <v>0.31578947368421051</v>
      </c>
      <c r="C327" t="s">
        <v>53</v>
      </c>
    </row>
    <row r="328" spans="1:7">
      <c r="B328" s="47">
        <f>1/16</f>
        <v>6.25E-2</v>
      </c>
      <c r="C328" t="s">
        <v>54</v>
      </c>
    </row>
    <row r="329" spans="1:7">
      <c r="B329" s="46">
        <f>2/13</f>
        <v>0.15384615384615385</v>
      </c>
      <c r="C329" t="s">
        <v>56</v>
      </c>
    </row>
    <row r="330" spans="1:7">
      <c r="B330" s="46">
        <v>0</v>
      </c>
      <c r="C330" t="s">
        <v>184</v>
      </c>
    </row>
    <row r="331" spans="1:7">
      <c r="B331" s="46">
        <v>0</v>
      </c>
      <c r="C331" t="s">
        <v>214</v>
      </c>
    </row>
    <row r="332" spans="1:7">
      <c r="B332" s="47">
        <v>0</v>
      </c>
      <c r="C332" t="s">
        <v>223</v>
      </c>
    </row>
    <row r="334" spans="1:7">
      <c r="B334" s="10" t="s">
        <v>102</v>
      </c>
    </row>
    <row r="335" spans="1:7">
      <c r="B335" s="47">
        <f>3/42</f>
        <v>7.1428571428571425E-2</v>
      </c>
      <c r="C335" t="s">
        <v>52</v>
      </c>
    </row>
    <row r="336" spans="1:7">
      <c r="B336" s="47">
        <f>6/42</f>
        <v>0.14285714285714285</v>
      </c>
      <c r="C336" t="s">
        <v>53</v>
      </c>
    </row>
    <row r="337" spans="2:3">
      <c r="B337" s="47">
        <f>1/42</f>
        <v>2.3809523809523808E-2</v>
      </c>
      <c r="C337" t="s">
        <v>54</v>
      </c>
    </row>
    <row r="338" spans="2:3">
      <c r="B338" s="47">
        <f>3/42</f>
        <v>7.1428571428571425E-2</v>
      </c>
      <c r="C338" t="s">
        <v>56</v>
      </c>
    </row>
    <row r="339" spans="2:3">
      <c r="B339" s="46">
        <f>0/28%</f>
        <v>0</v>
      </c>
      <c r="C339" t="s">
        <v>184</v>
      </c>
    </row>
    <row r="340" spans="2:3">
      <c r="B340" s="47">
        <v>0</v>
      </c>
      <c r="C340" t="s">
        <v>214</v>
      </c>
    </row>
    <row r="341" spans="2:3">
      <c r="B341" s="47">
        <f>0/28</f>
        <v>0</v>
      </c>
      <c r="C341" t="s">
        <v>223</v>
      </c>
    </row>
    <row r="342" spans="2:3">
      <c r="B342" s="47">
        <f>29/42</f>
        <v>0.69047619047619047</v>
      </c>
      <c r="C342" t="s">
        <v>67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DE26-00BB-448D-97F5-3A9C2D66AD87}">
  <dimension ref="A1:K347"/>
  <sheetViews>
    <sheetView topLeftCell="A22" workbookViewId="0">
      <selection activeCell="A22" sqref="A1:XFD1048576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1026</v>
      </c>
      <c r="C2" s="1">
        <v>24</v>
      </c>
      <c r="D2" s="1">
        <v>198</v>
      </c>
      <c r="E2" s="1">
        <v>14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>B2+B3-B4</f>
        <v>1010</v>
      </c>
      <c r="C5" s="1">
        <f t="shared" ref="C5:I5" si="0">C2+C3-C4</f>
        <v>24</v>
      </c>
      <c r="D5" s="1">
        <f t="shared" si="0"/>
        <v>196</v>
      </c>
      <c r="E5" s="1"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687</v>
      </c>
      <c r="C9" s="1">
        <v>8</v>
      </c>
      <c r="D9" s="1">
        <v>495</v>
      </c>
      <c r="E9" s="2">
        <v>1</v>
      </c>
      <c r="F9" s="1">
        <v>300</v>
      </c>
      <c r="G9" s="2">
        <v>0</v>
      </c>
      <c r="H9" s="1">
        <v>409</v>
      </c>
      <c r="I9" s="1">
        <v>9</v>
      </c>
      <c r="J9" s="1">
        <v>277</v>
      </c>
      <c r="K9" s="1">
        <v>2</v>
      </c>
    </row>
    <row r="10" spans="1:11">
      <c r="A10" s="1" t="s">
        <v>31</v>
      </c>
      <c r="B10" s="1">
        <v>41</v>
      </c>
      <c r="C10" s="1">
        <v>1</v>
      </c>
      <c r="D10" s="74">
        <v>55</v>
      </c>
      <c r="E10" s="75">
        <v>1</v>
      </c>
      <c r="F10" s="1">
        <v>9</v>
      </c>
      <c r="G10" s="2">
        <v>0</v>
      </c>
      <c r="H10" s="1">
        <v>6</v>
      </c>
      <c r="I10" s="1">
        <v>0</v>
      </c>
      <c r="J10" s="1">
        <v>18</v>
      </c>
      <c r="K10" s="1">
        <v>0</v>
      </c>
    </row>
    <row r="11" spans="1:11">
      <c r="A11" s="1" t="s">
        <v>8</v>
      </c>
      <c r="B11" s="1">
        <f t="shared" ref="B11:J11" si="1">B9+B10</f>
        <v>728</v>
      </c>
      <c r="C11" s="1">
        <v>9</v>
      </c>
      <c r="D11" s="1">
        <f t="shared" si="1"/>
        <v>550</v>
      </c>
      <c r="E11" s="2">
        <v>2</v>
      </c>
      <c r="F11" s="1">
        <f t="shared" si="1"/>
        <v>309</v>
      </c>
      <c r="G11" s="2">
        <f t="shared" si="1"/>
        <v>0</v>
      </c>
      <c r="H11" s="1">
        <f t="shared" si="1"/>
        <v>415</v>
      </c>
      <c r="I11" s="1">
        <v>9</v>
      </c>
      <c r="J11" s="1">
        <f t="shared" si="1"/>
        <v>295</v>
      </c>
      <c r="K11" s="1">
        <v>2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335</v>
      </c>
      <c r="C15">
        <v>6</v>
      </c>
      <c r="D15" s="5">
        <v>108</v>
      </c>
      <c r="E15" s="3">
        <v>0</v>
      </c>
      <c r="F15" s="1">
        <v>206</v>
      </c>
      <c r="G15" s="2">
        <v>4</v>
      </c>
      <c r="H15" s="16" t="s">
        <v>86</v>
      </c>
      <c r="I15" s="16">
        <v>687</v>
      </c>
    </row>
    <row r="16" spans="1:11">
      <c r="A16" s="1" t="s">
        <v>89</v>
      </c>
      <c r="B16" s="1">
        <v>238</v>
      </c>
      <c r="C16" s="83">
        <v>4</v>
      </c>
      <c r="D16" s="1">
        <v>103</v>
      </c>
      <c r="E16" s="2">
        <v>0</v>
      </c>
      <c r="F16" s="1">
        <v>205</v>
      </c>
      <c r="G16" s="2">
        <v>3</v>
      </c>
      <c r="H16" s="25" t="s">
        <v>87</v>
      </c>
      <c r="I16" s="25">
        <v>495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277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443</v>
      </c>
    </row>
    <row r="20" spans="1:9" ht="66.75" customHeight="1">
      <c r="A20" s="1" t="s">
        <v>74</v>
      </c>
      <c r="B20" s="1">
        <v>18</v>
      </c>
      <c r="C20" s="1">
        <v>0</v>
      </c>
      <c r="D20" s="34" t="s">
        <v>241</v>
      </c>
      <c r="H20" s="16" t="s">
        <v>105</v>
      </c>
      <c r="I20" s="16">
        <v>206</v>
      </c>
    </row>
    <row r="21" spans="1:9" ht="72" customHeight="1">
      <c r="A21" s="1" t="s">
        <v>75</v>
      </c>
      <c r="B21" s="1">
        <v>10</v>
      </c>
      <c r="C21" s="1">
        <v>0</v>
      </c>
      <c r="D21" s="34" t="s">
        <v>242</v>
      </c>
      <c r="H21" s="25" t="s">
        <v>88</v>
      </c>
      <c r="I21" s="25">
        <v>353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14</v>
      </c>
    </row>
    <row r="23" spans="1:9" ht="76.5" customHeight="1">
      <c r="A23" s="1" t="s">
        <v>77</v>
      </c>
      <c r="B23" s="1">
        <v>19</v>
      </c>
      <c r="C23" s="1">
        <v>0</v>
      </c>
      <c r="D23" s="34" t="s">
        <v>173</v>
      </c>
      <c r="H23" s="25" t="s">
        <v>90</v>
      </c>
      <c r="I23" s="25">
        <v>341</v>
      </c>
    </row>
    <row r="24" spans="1:9">
      <c r="H24" s="16" t="s">
        <v>91</v>
      </c>
      <c r="I24" s="16">
        <v>206</v>
      </c>
    </row>
    <row r="25" spans="1:9">
      <c r="A25" s="1"/>
      <c r="B25" s="1" t="s">
        <v>93</v>
      </c>
      <c r="C25" s="1" t="s">
        <v>1</v>
      </c>
      <c r="H25" s="16" t="s">
        <v>141</v>
      </c>
      <c r="I25" s="16"/>
    </row>
    <row r="26" spans="1:9">
      <c r="A26" s="1" t="s">
        <v>8</v>
      </c>
      <c r="B26" s="1">
        <v>14</v>
      </c>
      <c r="C26" s="1">
        <v>1</v>
      </c>
      <c r="H26" s="16" t="s">
        <v>142</v>
      </c>
      <c r="I26" s="16">
        <v>1</v>
      </c>
    </row>
    <row r="27" spans="1:9">
      <c r="H27" s="16" t="s">
        <v>143</v>
      </c>
      <c r="I27" s="16">
        <v>26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144</v>
      </c>
      <c r="I28" s="16">
        <v>0</v>
      </c>
    </row>
    <row r="29" spans="1:9">
      <c r="A29" s="1" t="s">
        <v>5</v>
      </c>
      <c r="B29" s="1">
        <v>72</v>
      </c>
      <c r="C29" s="1">
        <v>3</v>
      </c>
      <c r="D29" s="1">
        <v>59</v>
      </c>
      <c r="E29" s="1">
        <v>0</v>
      </c>
      <c r="H29" s="16" t="s">
        <v>145</v>
      </c>
      <c r="I29" s="16">
        <v>1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</row>
    <row r="31" spans="1:9">
      <c r="A31" s="1" t="s">
        <v>8</v>
      </c>
      <c r="B31" s="1">
        <v>92</v>
      </c>
      <c r="C31" s="1">
        <v>3</v>
      </c>
      <c r="D31" s="1">
        <v>65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152</v>
      </c>
      <c r="C35" s="1">
        <v>5</v>
      </c>
      <c r="D35" s="1">
        <v>98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206</v>
      </c>
      <c r="C37" s="1">
        <v>5</v>
      </c>
      <c r="D37" s="1">
        <v>114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310</v>
      </c>
      <c r="D42" s="1">
        <v>27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57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1015</v>
      </c>
      <c r="D46" s="1">
        <v>11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v>1496</v>
      </c>
      <c r="D54" s="1">
        <v>38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>
        <v>43647</v>
      </c>
      <c r="B183">
        <v>126</v>
      </c>
      <c r="C183">
        <v>6</v>
      </c>
    </row>
    <row r="184" spans="1:4">
      <c r="A184" s="13">
        <v>43654</v>
      </c>
      <c r="B184">
        <v>127</v>
      </c>
      <c r="C184">
        <v>12</v>
      </c>
    </row>
    <row r="185" spans="1:4">
      <c r="A185" s="13">
        <v>43661</v>
      </c>
      <c r="B185">
        <v>128</v>
      </c>
      <c r="C185">
        <v>22</v>
      </c>
    </row>
    <row r="186" spans="1:4">
      <c r="A186" s="13">
        <v>43668</v>
      </c>
      <c r="B186">
        <v>129</v>
      </c>
      <c r="C186">
        <v>28</v>
      </c>
    </row>
    <row r="187" spans="1:4">
      <c r="A187" s="13">
        <v>43675</v>
      </c>
      <c r="B187">
        <v>130</v>
      </c>
      <c r="C187">
        <v>32</v>
      </c>
    </row>
    <row r="188" spans="1:4">
      <c r="A188" s="13">
        <v>43682</v>
      </c>
      <c r="B188">
        <v>131</v>
      </c>
      <c r="C188">
        <v>42</v>
      </c>
    </row>
    <row r="189" spans="1:4">
      <c r="A189" s="13">
        <v>43689</v>
      </c>
      <c r="B189">
        <v>132</v>
      </c>
      <c r="C189">
        <v>38</v>
      </c>
    </row>
    <row r="190" spans="1:4">
      <c r="A190" s="13"/>
    </row>
    <row r="191" spans="1:4">
      <c r="A191" s="13"/>
    </row>
    <row r="192" spans="1:4">
      <c r="A192" s="13"/>
    </row>
    <row r="193" spans="1:3">
      <c r="A193" s="9" t="s">
        <v>70</v>
      </c>
      <c r="B193" s="9" t="s">
        <v>32</v>
      </c>
      <c r="C193" s="9" t="s">
        <v>33</v>
      </c>
    </row>
    <row r="194" spans="1:3">
      <c r="A194" s="13">
        <v>42737</v>
      </c>
      <c r="B194">
        <v>1</v>
      </c>
      <c r="C194">
        <v>1</v>
      </c>
    </row>
    <row r="195" spans="1:3">
      <c r="A195" s="13">
        <v>42744</v>
      </c>
      <c r="B195">
        <v>2</v>
      </c>
      <c r="C195">
        <v>10</v>
      </c>
    </row>
    <row r="196" spans="1:3">
      <c r="A196" s="13">
        <v>42751</v>
      </c>
      <c r="B196">
        <v>3</v>
      </c>
      <c r="C196">
        <v>20</v>
      </c>
    </row>
    <row r="197" spans="1:3">
      <c r="A197" s="13">
        <v>42758</v>
      </c>
      <c r="B197">
        <v>4</v>
      </c>
      <c r="C197">
        <v>31</v>
      </c>
    </row>
    <row r="198" spans="1:3">
      <c r="A198" s="13">
        <v>42765</v>
      </c>
      <c r="B198">
        <v>5</v>
      </c>
      <c r="C198">
        <v>43</v>
      </c>
    </row>
    <row r="199" spans="1:3">
      <c r="A199" s="13">
        <v>42772</v>
      </c>
      <c r="B199">
        <v>6</v>
      </c>
      <c r="C199">
        <v>56</v>
      </c>
    </row>
    <row r="200" spans="1:3">
      <c r="A200" s="13">
        <v>42779</v>
      </c>
      <c r="B200">
        <v>7</v>
      </c>
      <c r="C200">
        <v>63</v>
      </c>
    </row>
    <row r="201" spans="1:3">
      <c r="A201" s="13">
        <v>42786</v>
      </c>
      <c r="B201">
        <v>8</v>
      </c>
      <c r="C201">
        <v>70</v>
      </c>
    </row>
    <row r="202" spans="1:3">
      <c r="A202" s="13">
        <v>42793</v>
      </c>
      <c r="B202">
        <v>9</v>
      </c>
      <c r="C202">
        <v>84</v>
      </c>
    </row>
    <row r="203" spans="1:3">
      <c r="A203" s="13">
        <v>42800</v>
      </c>
      <c r="B203">
        <v>10</v>
      </c>
      <c r="C203">
        <v>100</v>
      </c>
    </row>
    <row r="204" spans="1:3">
      <c r="A204" s="13">
        <v>42807</v>
      </c>
      <c r="B204">
        <v>11</v>
      </c>
      <c r="C204">
        <v>114</v>
      </c>
    </row>
    <row r="205" spans="1:3">
      <c r="A205" s="13">
        <v>42814</v>
      </c>
      <c r="B205">
        <v>12</v>
      </c>
      <c r="C205">
        <v>131</v>
      </c>
    </row>
    <row r="206" spans="1:3">
      <c r="A206" s="13">
        <v>42821</v>
      </c>
      <c r="B206">
        <v>13</v>
      </c>
      <c r="C206">
        <v>145</v>
      </c>
    </row>
    <row r="207" spans="1:3">
      <c r="A207" s="13">
        <v>42828</v>
      </c>
      <c r="B207">
        <v>14</v>
      </c>
      <c r="C207">
        <v>154</v>
      </c>
    </row>
    <row r="208" spans="1:3">
      <c r="A208" s="13">
        <v>42835</v>
      </c>
      <c r="B208">
        <v>15</v>
      </c>
      <c r="C208">
        <v>166</v>
      </c>
    </row>
    <row r="209" spans="1:3">
      <c r="A209" s="13">
        <v>42842</v>
      </c>
      <c r="B209">
        <v>16</v>
      </c>
      <c r="C209">
        <v>185</v>
      </c>
    </row>
    <row r="210" spans="1:3">
      <c r="A210" s="13">
        <v>42849</v>
      </c>
      <c r="B210">
        <v>17</v>
      </c>
      <c r="C210">
        <v>189</v>
      </c>
    </row>
    <row r="211" spans="1:3">
      <c r="A211" s="13">
        <v>42856</v>
      </c>
      <c r="B211">
        <v>18</v>
      </c>
      <c r="C211">
        <v>199</v>
      </c>
    </row>
    <row r="212" spans="1:3">
      <c r="A212" s="13">
        <v>42863</v>
      </c>
      <c r="B212">
        <v>19</v>
      </c>
      <c r="C212">
        <v>217</v>
      </c>
    </row>
    <row r="213" spans="1:3">
      <c r="A213" s="13">
        <v>42870</v>
      </c>
      <c r="B213">
        <v>20</v>
      </c>
      <c r="C213">
        <v>233</v>
      </c>
    </row>
    <row r="214" spans="1:3">
      <c r="A214" s="13">
        <v>42877</v>
      </c>
      <c r="B214">
        <v>21</v>
      </c>
      <c r="C214">
        <v>239</v>
      </c>
    </row>
    <row r="215" spans="1:3">
      <c r="A215" s="13">
        <v>42884</v>
      </c>
      <c r="B215">
        <v>22</v>
      </c>
      <c r="C215">
        <v>244</v>
      </c>
    </row>
    <row r="216" spans="1:3">
      <c r="A216" s="13">
        <v>42891</v>
      </c>
      <c r="B216">
        <v>23</v>
      </c>
      <c r="C216">
        <v>260</v>
      </c>
    </row>
    <row r="217" spans="1:3">
      <c r="A217" s="13">
        <v>42898</v>
      </c>
      <c r="B217">
        <v>24</v>
      </c>
      <c r="C217">
        <v>276</v>
      </c>
    </row>
    <row r="218" spans="1:3">
      <c r="A218" s="13">
        <v>42905</v>
      </c>
      <c r="B218">
        <v>25</v>
      </c>
      <c r="C218">
        <v>286</v>
      </c>
    </row>
    <row r="219" spans="1:3">
      <c r="A219" s="13">
        <v>42912</v>
      </c>
      <c r="B219">
        <v>26</v>
      </c>
      <c r="C219">
        <v>299</v>
      </c>
    </row>
    <row r="220" spans="1:3">
      <c r="A220" s="13">
        <v>42919</v>
      </c>
      <c r="B220">
        <v>27</v>
      </c>
      <c r="C220">
        <v>303</v>
      </c>
    </row>
    <row r="221" spans="1:3">
      <c r="A221" s="13">
        <v>42926</v>
      </c>
      <c r="B221">
        <v>28</v>
      </c>
      <c r="C221">
        <v>316</v>
      </c>
    </row>
    <row r="222" spans="1:3">
      <c r="A222" s="13">
        <v>42933</v>
      </c>
      <c r="B222">
        <v>29</v>
      </c>
      <c r="C222">
        <v>322</v>
      </c>
    </row>
    <row r="223" spans="1:3">
      <c r="A223" s="13">
        <v>42940</v>
      </c>
      <c r="B223">
        <v>30</v>
      </c>
      <c r="C223">
        <v>330</v>
      </c>
    </row>
    <row r="224" spans="1:3">
      <c r="A224" s="13">
        <v>42947</v>
      </c>
      <c r="B224">
        <v>31</v>
      </c>
      <c r="C224">
        <v>335</v>
      </c>
    </row>
    <row r="225" spans="1:3">
      <c r="A225" s="13">
        <v>42954</v>
      </c>
      <c r="B225">
        <v>32</v>
      </c>
      <c r="C225">
        <v>348</v>
      </c>
    </row>
    <row r="226" spans="1:3">
      <c r="A226" s="13">
        <v>42961</v>
      </c>
      <c r="B226">
        <v>33</v>
      </c>
      <c r="C226">
        <v>367</v>
      </c>
    </row>
    <row r="227" spans="1:3">
      <c r="A227" s="13">
        <v>42968</v>
      </c>
      <c r="B227">
        <v>34</v>
      </c>
      <c r="C227">
        <v>392</v>
      </c>
    </row>
    <row r="228" spans="1:3">
      <c r="A228" s="13">
        <v>42975</v>
      </c>
      <c r="B228">
        <v>35</v>
      </c>
      <c r="C228">
        <v>402</v>
      </c>
    </row>
    <row r="229" spans="1:3">
      <c r="A229" s="13">
        <v>42982</v>
      </c>
      <c r="B229">
        <v>36</v>
      </c>
      <c r="C229">
        <v>410</v>
      </c>
    </row>
    <row r="230" spans="1:3">
      <c r="A230" s="13">
        <v>42989</v>
      </c>
      <c r="B230">
        <v>37</v>
      </c>
      <c r="C230">
        <v>415</v>
      </c>
    </row>
    <row r="231" spans="1:3">
      <c r="A231" s="13">
        <v>42996</v>
      </c>
      <c r="B231">
        <v>38</v>
      </c>
      <c r="C231">
        <v>438</v>
      </c>
    </row>
    <row r="232" spans="1:3">
      <c r="A232" s="13">
        <v>43003</v>
      </c>
      <c r="B232">
        <v>39</v>
      </c>
      <c r="C232">
        <v>460</v>
      </c>
    </row>
    <row r="233" spans="1:3">
      <c r="A233" s="13">
        <v>43010</v>
      </c>
      <c r="B233">
        <v>40</v>
      </c>
      <c r="C233">
        <v>478</v>
      </c>
    </row>
    <row r="234" spans="1:3">
      <c r="A234" s="13">
        <v>43017</v>
      </c>
      <c r="B234">
        <v>41</v>
      </c>
      <c r="C234">
        <v>486</v>
      </c>
    </row>
    <row r="235" spans="1:3">
      <c r="A235" s="13">
        <v>43024</v>
      </c>
      <c r="B235">
        <v>42</v>
      </c>
      <c r="C235">
        <v>497</v>
      </c>
    </row>
    <row r="236" spans="1:3">
      <c r="A236" s="13">
        <v>43031</v>
      </c>
      <c r="B236">
        <v>43</v>
      </c>
      <c r="C236">
        <v>501</v>
      </c>
    </row>
    <row r="237" spans="1:3">
      <c r="A237" s="13">
        <v>43038</v>
      </c>
      <c r="B237">
        <v>44</v>
      </c>
      <c r="C237">
        <v>506</v>
      </c>
    </row>
    <row r="238" spans="1:3">
      <c r="A238" s="13">
        <v>43045</v>
      </c>
      <c r="B238">
        <v>45</v>
      </c>
      <c r="C238">
        <v>514</v>
      </c>
    </row>
    <row r="239" spans="1:3">
      <c r="A239" s="13">
        <v>43052</v>
      </c>
      <c r="B239">
        <v>46</v>
      </c>
      <c r="C239">
        <v>521</v>
      </c>
    </row>
    <row r="240" spans="1:3">
      <c r="A240" s="13">
        <v>43059</v>
      </c>
      <c r="B240">
        <v>47</v>
      </c>
      <c r="C240">
        <v>531</v>
      </c>
    </row>
    <row r="241" spans="1:3">
      <c r="A241" s="13">
        <v>43066</v>
      </c>
      <c r="B241">
        <v>48</v>
      </c>
      <c r="C241">
        <v>534</v>
      </c>
    </row>
    <row r="242" spans="1:3">
      <c r="A242" s="13">
        <v>43073</v>
      </c>
      <c r="B242">
        <v>49</v>
      </c>
      <c r="C242">
        <v>541</v>
      </c>
    </row>
    <row r="243" spans="1:3">
      <c r="A243" s="13">
        <v>43080</v>
      </c>
      <c r="B243">
        <v>50</v>
      </c>
      <c r="C243">
        <v>546</v>
      </c>
    </row>
    <row r="244" spans="1:3">
      <c r="A244" s="13">
        <v>43087</v>
      </c>
      <c r="B244">
        <v>51</v>
      </c>
      <c r="C244">
        <v>549</v>
      </c>
    </row>
    <row r="245" spans="1:3">
      <c r="A245" s="13">
        <v>43101</v>
      </c>
      <c r="B245">
        <v>52</v>
      </c>
      <c r="C245">
        <v>553</v>
      </c>
    </row>
    <row r="246" spans="1:3">
      <c r="A246" s="13">
        <v>43108</v>
      </c>
      <c r="B246">
        <v>53</v>
      </c>
      <c r="C246">
        <v>566</v>
      </c>
    </row>
    <row r="247" spans="1:3">
      <c r="A247" s="13">
        <v>43115</v>
      </c>
      <c r="B247">
        <v>54</v>
      </c>
      <c r="C247">
        <v>568</v>
      </c>
    </row>
    <row r="248" spans="1:3">
      <c r="A248" s="13">
        <v>43122</v>
      </c>
      <c r="B248">
        <v>55</v>
      </c>
      <c r="C248">
        <v>575</v>
      </c>
    </row>
    <row r="249" spans="1:3">
      <c r="A249" s="13">
        <v>43129</v>
      </c>
      <c r="B249">
        <v>56</v>
      </c>
      <c r="C249">
        <v>574</v>
      </c>
    </row>
    <row r="250" spans="1:3">
      <c r="A250" s="13">
        <v>43136</v>
      </c>
      <c r="B250">
        <v>57</v>
      </c>
      <c r="C250">
        <v>578</v>
      </c>
    </row>
    <row r="251" spans="1:3">
      <c r="A251" s="13">
        <v>43143</v>
      </c>
      <c r="B251">
        <v>58</v>
      </c>
      <c r="C251">
        <v>584</v>
      </c>
    </row>
    <row r="252" spans="1:3">
      <c r="A252" s="13">
        <v>43150</v>
      </c>
      <c r="B252">
        <v>59</v>
      </c>
      <c r="C252">
        <v>587</v>
      </c>
    </row>
    <row r="253" spans="1:3">
      <c r="A253" s="13">
        <v>43157</v>
      </c>
      <c r="B253">
        <v>60</v>
      </c>
      <c r="C253">
        <v>592</v>
      </c>
    </row>
    <row r="254" spans="1:3">
      <c r="A254" s="13">
        <v>43164</v>
      </c>
      <c r="B254">
        <v>61</v>
      </c>
      <c r="C254">
        <v>595</v>
      </c>
    </row>
    <row r="255" spans="1:3">
      <c r="A255" s="13">
        <v>43171</v>
      </c>
      <c r="B255">
        <v>62</v>
      </c>
      <c r="C255">
        <v>601</v>
      </c>
    </row>
    <row r="256" spans="1:3">
      <c r="A256" s="13">
        <v>43178</v>
      </c>
      <c r="B256">
        <v>63</v>
      </c>
      <c r="C256">
        <v>610</v>
      </c>
    </row>
    <row r="257" spans="1:3">
      <c r="A257" s="13">
        <v>43185</v>
      </c>
      <c r="B257">
        <v>64</v>
      </c>
      <c r="C257">
        <v>612</v>
      </c>
    </row>
    <row r="258" spans="1:3">
      <c r="A258" s="13">
        <v>43192</v>
      </c>
      <c r="B258">
        <v>65</v>
      </c>
      <c r="C258">
        <v>620</v>
      </c>
    </row>
    <row r="259" spans="1:3">
      <c r="A259" s="13">
        <v>43199</v>
      </c>
      <c r="B259">
        <v>66</v>
      </c>
      <c r="C259">
        <v>625</v>
      </c>
    </row>
    <row r="260" spans="1:3">
      <c r="A260" s="13">
        <v>43206</v>
      </c>
      <c r="B260">
        <v>67</v>
      </c>
      <c r="C260">
        <v>627</v>
      </c>
    </row>
    <row r="261" spans="1:3">
      <c r="A261" s="13">
        <v>43213</v>
      </c>
      <c r="B261">
        <v>68</v>
      </c>
      <c r="C261">
        <v>632</v>
      </c>
    </row>
    <row r="262" spans="1:3">
      <c r="A262" s="13">
        <v>43220</v>
      </c>
      <c r="B262">
        <v>69</v>
      </c>
      <c r="C262">
        <v>634</v>
      </c>
    </row>
    <row r="263" spans="1:3">
      <c r="A263" s="13">
        <v>43227</v>
      </c>
      <c r="B263">
        <v>70</v>
      </c>
      <c r="C263">
        <v>638</v>
      </c>
    </row>
    <row r="264" spans="1:3">
      <c r="A264" s="13">
        <v>43234</v>
      </c>
      <c r="B264">
        <v>71</v>
      </c>
      <c r="C264">
        <v>644</v>
      </c>
    </row>
    <row r="265" spans="1:3">
      <c r="A265" s="13">
        <v>43241</v>
      </c>
      <c r="B265">
        <v>72</v>
      </c>
      <c r="C265">
        <v>652</v>
      </c>
    </row>
    <row r="266" spans="1:3">
      <c r="A266" s="13">
        <v>43248</v>
      </c>
      <c r="B266">
        <v>73</v>
      </c>
      <c r="C266">
        <v>655</v>
      </c>
    </row>
    <row r="267" spans="1:3">
      <c r="A267" s="13">
        <v>43255</v>
      </c>
      <c r="B267">
        <v>74</v>
      </c>
      <c r="C267">
        <v>660</v>
      </c>
    </row>
    <row r="268" spans="1:3">
      <c r="A268" s="13">
        <v>43262</v>
      </c>
      <c r="B268">
        <v>75</v>
      </c>
      <c r="C268">
        <v>663</v>
      </c>
    </row>
    <row r="269" spans="1:3">
      <c r="A269" s="13">
        <v>43269</v>
      </c>
      <c r="B269">
        <v>76</v>
      </c>
      <c r="C269">
        <v>674</v>
      </c>
    </row>
    <row r="270" spans="1:3">
      <c r="A270" s="13">
        <v>43276</v>
      </c>
      <c r="B270">
        <v>77</v>
      </c>
      <c r="C270">
        <v>677</v>
      </c>
    </row>
    <row r="271" spans="1:3">
      <c r="A271" s="13">
        <v>43283</v>
      </c>
      <c r="B271">
        <v>78</v>
      </c>
      <c r="C271">
        <v>679</v>
      </c>
    </row>
    <row r="272" spans="1:3">
      <c r="A272" s="13">
        <v>43290</v>
      </c>
      <c r="B272">
        <v>79</v>
      </c>
      <c r="C272">
        <v>683</v>
      </c>
    </row>
    <row r="273" spans="1:3">
      <c r="A273" s="13">
        <v>43297</v>
      </c>
      <c r="B273">
        <v>80</v>
      </c>
      <c r="C273">
        <v>689</v>
      </c>
    </row>
    <row r="274" spans="1:3">
      <c r="A274" s="13">
        <v>43304</v>
      </c>
      <c r="B274">
        <v>81</v>
      </c>
      <c r="C274">
        <v>696</v>
      </c>
    </row>
    <row r="275" spans="1:3">
      <c r="A275" s="13">
        <v>43311</v>
      </c>
      <c r="B275">
        <v>82</v>
      </c>
      <c r="C275">
        <v>697</v>
      </c>
    </row>
    <row r="276" spans="1:3">
      <c r="A276" s="13">
        <v>43318</v>
      </c>
      <c r="B276">
        <v>83</v>
      </c>
      <c r="C276">
        <v>700</v>
      </c>
    </row>
    <row r="277" spans="1:3">
      <c r="A277" s="13">
        <v>43325</v>
      </c>
      <c r="B277">
        <v>84</v>
      </c>
      <c r="C277">
        <v>702</v>
      </c>
    </row>
    <row r="278" spans="1:3">
      <c r="A278" s="13">
        <v>43332</v>
      </c>
      <c r="B278">
        <v>85</v>
      </c>
      <c r="C278">
        <v>709</v>
      </c>
    </row>
    <row r="279" spans="1:3">
      <c r="A279" s="13">
        <v>43339</v>
      </c>
      <c r="B279">
        <v>86</v>
      </c>
      <c r="C279">
        <v>712</v>
      </c>
    </row>
    <row r="280" spans="1:3">
      <c r="A280" s="13">
        <v>43346</v>
      </c>
      <c r="B280">
        <v>87</v>
      </c>
      <c r="C280">
        <v>718</v>
      </c>
    </row>
    <row r="281" spans="1:3">
      <c r="A281" s="13">
        <v>43353</v>
      </c>
      <c r="B281">
        <v>88</v>
      </c>
      <c r="C281">
        <v>726</v>
      </c>
    </row>
    <row r="282" spans="1:3">
      <c r="A282" s="13">
        <v>43360</v>
      </c>
      <c r="B282">
        <v>89</v>
      </c>
      <c r="C282">
        <v>734</v>
      </c>
    </row>
    <row r="283" spans="1:3">
      <c r="A283" s="13">
        <v>43367</v>
      </c>
      <c r="B283">
        <v>90</v>
      </c>
      <c r="C283">
        <v>741</v>
      </c>
    </row>
    <row r="284" spans="1:3">
      <c r="A284" s="13">
        <v>43374</v>
      </c>
      <c r="B284">
        <v>91</v>
      </c>
      <c r="C284">
        <v>754</v>
      </c>
    </row>
    <row r="285" spans="1:3">
      <c r="A285" s="13">
        <v>43381</v>
      </c>
      <c r="B285">
        <v>92</v>
      </c>
      <c r="C285">
        <v>755</v>
      </c>
    </row>
    <row r="286" spans="1:3">
      <c r="A286" s="13">
        <v>43388</v>
      </c>
      <c r="B286">
        <v>93</v>
      </c>
      <c r="C286">
        <v>758</v>
      </c>
    </row>
    <row r="287" spans="1:3">
      <c r="A287" s="13">
        <v>43395</v>
      </c>
      <c r="B287">
        <v>94</v>
      </c>
      <c r="C287">
        <v>764</v>
      </c>
    </row>
    <row r="288" spans="1:3">
      <c r="A288" s="13">
        <v>43402</v>
      </c>
      <c r="B288">
        <v>95</v>
      </c>
      <c r="C288">
        <v>771</v>
      </c>
    </row>
    <row r="289" spans="1:3">
      <c r="A289" s="13">
        <v>43409</v>
      </c>
      <c r="B289">
        <v>96</v>
      </c>
      <c r="C289">
        <v>775</v>
      </c>
    </row>
    <row r="290" spans="1:3">
      <c r="A290" s="13">
        <v>43416</v>
      </c>
      <c r="B290">
        <v>97</v>
      </c>
      <c r="C290">
        <v>786</v>
      </c>
    </row>
    <row r="291" spans="1:3">
      <c r="A291" s="13">
        <v>43430</v>
      </c>
      <c r="B291">
        <v>98</v>
      </c>
      <c r="C291">
        <v>791</v>
      </c>
    </row>
    <row r="292" spans="1:3">
      <c r="A292" s="13">
        <v>43437</v>
      </c>
      <c r="B292">
        <v>99</v>
      </c>
      <c r="C292">
        <v>805</v>
      </c>
    </row>
    <row r="293" spans="1:3">
      <c r="A293" s="13">
        <v>43444</v>
      </c>
      <c r="B293">
        <v>100</v>
      </c>
      <c r="C293">
        <v>819</v>
      </c>
    </row>
    <row r="294" spans="1:3">
      <c r="A294" s="13">
        <v>43451</v>
      </c>
      <c r="B294">
        <v>101</v>
      </c>
      <c r="C294">
        <v>830</v>
      </c>
    </row>
    <row r="295" spans="1:3">
      <c r="A295" s="13">
        <v>43472</v>
      </c>
      <c r="B295">
        <v>102</v>
      </c>
      <c r="C295">
        <v>838</v>
      </c>
    </row>
    <row r="296" spans="1:3">
      <c r="A296" s="13">
        <v>43479</v>
      </c>
      <c r="B296">
        <v>103</v>
      </c>
      <c r="C296">
        <v>847</v>
      </c>
    </row>
    <row r="297" spans="1:3">
      <c r="A297" s="13">
        <v>43486</v>
      </c>
      <c r="B297">
        <v>104</v>
      </c>
      <c r="C297">
        <v>849</v>
      </c>
    </row>
    <row r="298" spans="1:3">
      <c r="A298" s="13">
        <v>43493</v>
      </c>
      <c r="B298">
        <v>105</v>
      </c>
      <c r="C298">
        <v>851</v>
      </c>
    </row>
    <row r="299" spans="1:3">
      <c r="A299" s="13">
        <v>43500</v>
      </c>
      <c r="B299">
        <v>106</v>
      </c>
      <c r="C299">
        <v>858</v>
      </c>
    </row>
    <row r="300" spans="1:3">
      <c r="A300" s="13">
        <v>43507</v>
      </c>
      <c r="B300">
        <v>107</v>
      </c>
      <c r="C300">
        <v>863</v>
      </c>
    </row>
    <row r="301" spans="1:3">
      <c r="A301" s="13">
        <v>43514</v>
      </c>
      <c r="B301">
        <v>108</v>
      </c>
      <c r="C301">
        <v>870</v>
      </c>
    </row>
    <row r="302" spans="1:3">
      <c r="A302" s="13">
        <v>43521</v>
      </c>
      <c r="B302">
        <v>109</v>
      </c>
      <c r="C302">
        <v>872</v>
      </c>
    </row>
    <row r="303" spans="1:3">
      <c r="A303" s="13">
        <v>43528</v>
      </c>
      <c r="B303">
        <v>110</v>
      </c>
      <c r="C303">
        <v>881</v>
      </c>
    </row>
    <row r="304" spans="1:3">
      <c r="A304" s="13">
        <v>43542</v>
      </c>
      <c r="B304">
        <v>111</v>
      </c>
      <c r="C304">
        <v>888</v>
      </c>
    </row>
    <row r="305" spans="1:3">
      <c r="A305" s="13">
        <v>43549</v>
      </c>
      <c r="B305">
        <v>112</v>
      </c>
      <c r="C305">
        <v>893</v>
      </c>
    </row>
    <row r="306" spans="1:3">
      <c r="A306" s="13">
        <v>43556</v>
      </c>
      <c r="B306">
        <v>113</v>
      </c>
      <c r="C306">
        <v>930</v>
      </c>
    </row>
    <row r="307" spans="1:3">
      <c r="A307" s="13">
        <v>43563</v>
      </c>
      <c r="B307">
        <v>114</v>
      </c>
      <c r="C307">
        <v>938</v>
      </c>
    </row>
    <row r="308" spans="1:3">
      <c r="A308" s="13">
        <v>43570</v>
      </c>
      <c r="B308">
        <v>115</v>
      </c>
      <c r="C308">
        <v>948</v>
      </c>
    </row>
    <row r="309" spans="1:3">
      <c r="A309" s="13">
        <v>43577</v>
      </c>
      <c r="B309">
        <v>116</v>
      </c>
      <c r="C309">
        <v>956</v>
      </c>
    </row>
    <row r="310" spans="1:3">
      <c r="A310" s="13">
        <v>43584</v>
      </c>
      <c r="B310">
        <v>117</v>
      </c>
      <c r="C310">
        <v>968</v>
      </c>
    </row>
    <row r="311" spans="1:3">
      <c r="A311" s="13">
        <v>43591</v>
      </c>
      <c r="B311">
        <v>118</v>
      </c>
      <c r="C311">
        <v>976</v>
      </c>
    </row>
    <row r="312" spans="1:3">
      <c r="A312" s="13">
        <v>43598</v>
      </c>
      <c r="B312">
        <v>119</v>
      </c>
      <c r="C312">
        <v>985</v>
      </c>
    </row>
    <row r="313" spans="1:3">
      <c r="A313" s="13">
        <v>43605</v>
      </c>
      <c r="B313">
        <v>120</v>
      </c>
      <c r="C313">
        <v>1000</v>
      </c>
    </row>
    <row r="314" spans="1:3">
      <c r="A314" s="13">
        <v>43612</v>
      </c>
      <c r="B314">
        <v>121</v>
      </c>
      <c r="C314">
        <v>1001</v>
      </c>
    </row>
    <row r="315" spans="1:3">
      <c r="A315" s="13">
        <v>43619</v>
      </c>
      <c r="B315">
        <v>122</v>
      </c>
      <c r="C315">
        <v>1007</v>
      </c>
    </row>
    <row r="316" spans="1:3">
      <c r="A316" s="13">
        <v>43626</v>
      </c>
      <c r="B316">
        <v>123</v>
      </c>
      <c r="C316">
        <v>1010</v>
      </c>
    </row>
    <row r="317" spans="1:3">
      <c r="A317" s="13">
        <v>43633</v>
      </c>
      <c r="B317">
        <v>124</v>
      </c>
      <c r="C317">
        <v>1025</v>
      </c>
    </row>
    <row r="318" spans="1:3">
      <c r="A318" s="13">
        <v>43640</v>
      </c>
      <c r="B318">
        <v>125</v>
      </c>
      <c r="C318">
        <v>1031</v>
      </c>
    </row>
    <row r="319" spans="1:3">
      <c r="A319" s="13">
        <v>43647</v>
      </c>
      <c r="B319">
        <v>126</v>
      </c>
      <c r="C319">
        <v>1037</v>
      </c>
    </row>
    <row r="320" spans="1:3">
      <c r="A320" s="13">
        <v>43654</v>
      </c>
      <c r="B320">
        <v>127</v>
      </c>
      <c r="C320">
        <v>1049</v>
      </c>
    </row>
    <row r="321" spans="1:7">
      <c r="A321" s="13">
        <v>43661</v>
      </c>
      <c r="B321">
        <v>128</v>
      </c>
      <c r="C321">
        <v>1071</v>
      </c>
    </row>
    <row r="322" spans="1:7">
      <c r="A322" s="13">
        <v>43668</v>
      </c>
      <c r="B322">
        <v>129</v>
      </c>
      <c r="C322">
        <v>1099</v>
      </c>
    </row>
    <row r="323" spans="1:7">
      <c r="A323" s="13">
        <v>43675</v>
      </c>
      <c r="B323">
        <v>130</v>
      </c>
      <c r="C323">
        <v>1131</v>
      </c>
    </row>
    <row r="324" spans="1:7">
      <c r="A324" s="13">
        <v>43682</v>
      </c>
      <c r="B324">
        <v>131</v>
      </c>
      <c r="C324">
        <v>1173</v>
      </c>
    </row>
    <row r="325" spans="1:7">
      <c r="A325" s="13">
        <v>43689</v>
      </c>
      <c r="B325">
        <v>132</v>
      </c>
      <c r="C325">
        <v>1211</v>
      </c>
    </row>
    <row r="326" spans="1:7">
      <c r="A326" s="13"/>
    </row>
    <row r="327" spans="1:7">
      <c r="A327" s="13"/>
    </row>
    <row r="328" spans="1:7">
      <c r="A328" s="13"/>
    </row>
    <row r="329" spans="1:7">
      <c r="A329" s="13"/>
    </row>
    <row r="330" spans="1:7">
      <c r="B330" s="10" t="s">
        <v>60</v>
      </c>
      <c r="C330" s="10"/>
      <c r="D330" s="10"/>
      <c r="E330" s="10"/>
      <c r="F330" s="10"/>
      <c r="G330" s="10"/>
    </row>
    <row r="331" spans="1:7">
      <c r="B331" s="49">
        <f>7/7</f>
        <v>1</v>
      </c>
      <c r="C331" t="s">
        <v>52</v>
      </c>
    </row>
    <row r="332" spans="1:7">
      <c r="B332" s="46">
        <f>6/18</f>
        <v>0.33333333333333331</v>
      </c>
      <c r="C332" t="s">
        <v>53</v>
      </c>
    </row>
    <row r="333" spans="1:7">
      <c r="B333" s="47">
        <v>0</v>
      </c>
      <c r="C333" t="s">
        <v>54</v>
      </c>
    </row>
    <row r="334" spans="1:7">
      <c r="B334" s="46">
        <v>0</v>
      </c>
      <c r="C334" t="s">
        <v>56</v>
      </c>
    </row>
    <row r="335" spans="1:7">
      <c r="B335" s="46">
        <v>0</v>
      </c>
      <c r="C335" t="s">
        <v>184</v>
      </c>
    </row>
    <row r="336" spans="1:7">
      <c r="B336" s="46">
        <v>0</v>
      </c>
      <c r="C336" t="s">
        <v>214</v>
      </c>
    </row>
    <row r="337" spans="2:3">
      <c r="B337" s="47">
        <f>2/23</f>
        <v>8.6956521739130432E-2</v>
      </c>
      <c r="C337" t="s">
        <v>223</v>
      </c>
    </row>
    <row r="339" spans="2:3">
      <c r="B339" s="10" t="s">
        <v>102</v>
      </c>
    </row>
    <row r="340" spans="2:3">
      <c r="B340" s="47">
        <f>3/38</f>
        <v>7.8947368421052627E-2</v>
      </c>
      <c r="C340" t="s">
        <v>52</v>
      </c>
    </row>
    <row r="341" spans="2:3">
      <c r="B341" s="47">
        <f>6/38</f>
        <v>0.15789473684210525</v>
      </c>
      <c r="C341" t="s">
        <v>53</v>
      </c>
    </row>
    <row r="342" spans="2:3">
      <c r="B342" s="47">
        <v>0</v>
      </c>
      <c r="C342" t="s">
        <v>54</v>
      </c>
    </row>
    <row r="343" spans="2:3">
      <c r="B343" s="47">
        <v>0</v>
      </c>
      <c r="C343" t="s">
        <v>56</v>
      </c>
    </row>
    <row r="344" spans="2:3">
      <c r="B344" s="46">
        <f>0/28%</f>
        <v>0</v>
      </c>
      <c r="C344" t="s">
        <v>184</v>
      </c>
    </row>
    <row r="345" spans="2:3">
      <c r="B345" s="47">
        <v>0</v>
      </c>
      <c r="C345" t="s">
        <v>214</v>
      </c>
    </row>
    <row r="346" spans="2:3">
      <c r="B346" s="47">
        <f>2/38</f>
        <v>5.2631578947368418E-2</v>
      </c>
      <c r="C346" t="s">
        <v>223</v>
      </c>
    </row>
    <row r="347" spans="2:3">
      <c r="B347" s="47">
        <f>27/38</f>
        <v>0.71052631578947367</v>
      </c>
      <c r="C347" t="s">
        <v>67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1737-4EE7-4AF2-81C3-C2EA3D729A03}">
  <dimension ref="A1:K347"/>
  <sheetViews>
    <sheetView workbookViewId="0">
      <selection activeCell="D59" sqref="D59"/>
    </sheetView>
  </sheetViews>
  <sheetFormatPr defaultRowHeight="15"/>
  <cols>
    <col min="1" max="1" width="14.7109375" customWidth="1"/>
    <col min="2" max="2" width="22" customWidth="1"/>
    <col min="4" max="4" width="22.85546875" customWidth="1"/>
    <col min="6" max="6" width="22.28515625" customWidth="1"/>
    <col min="8" max="8" width="37.7109375" customWidth="1"/>
    <col min="9" max="9" width="12" customWidth="1"/>
    <col min="10" max="10" width="20.42578125" customWidth="1"/>
  </cols>
  <sheetData>
    <row r="1" spans="1:11">
      <c r="A1" s="1"/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1</v>
      </c>
      <c r="H1" s="1" t="s">
        <v>4</v>
      </c>
      <c r="I1" s="1" t="s">
        <v>1</v>
      </c>
    </row>
    <row r="2" spans="1:11">
      <c r="A2" s="1" t="s">
        <v>5</v>
      </c>
      <c r="B2" s="1">
        <v>1026</v>
      </c>
      <c r="C2" s="1">
        <v>0</v>
      </c>
      <c r="D2" s="1">
        <v>198</v>
      </c>
      <c r="E2" s="1">
        <v>0</v>
      </c>
      <c r="F2" s="1">
        <v>0</v>
      </c>
      <c r="G2" s="1">
        <v>0</v>
      </c>
      <c r="H2" s="1">
        <v>0</v>
      </c>
      <c r="I2" s="1">
        <v>0</v>
      </c>
    </row>
    <row r="3" spans="1:11">
      <c r="A3" s="1" t="s">
        <v>34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40</v>
      </c>
      <c r="I3" s="1">
        <v>0</v>
      </c>
    </row>
    <row r="4" spans="1:11">
      <c r="A4" s="1" t="s">
        <v>36</v>
      </c>
      <c r="B4" s="1">
        <v>16</v>
      </c>
      <c r="C4" s="1">
        <v>0</v>
      </c>
      <c r="D4" s="1">
        <v>2</v>
      </c>
      <c r="E4" s="1">
        <v>0</v>
      </c>
      <c r="F4" s="1"/>
      <c r="G4" s="1"/>
      <c r="H4" s="1"/>
      <c r="I4" s="1"/>
    </row>
    <row r="5" spans="1:11">
      <c r="A5" s="1" t="s">
        <v>8</v>
      </c>
      <c r="B5" s="1">
        <f>B2+B3-B4</f>
        <v>1010</v>
      </c>
      <c r="C5" s="1">
        <f t="shared" ref="C5:I5" si="0">C2+C3-C4</f>
        <v>0</v>
      </c>
      <c r="D5" s="1">
        <f t="shared" si="0"/>
        <v>196</v>
      </c>
      <c r="E5" s="1">
        <v>0</v>
      </c>
      <c r="F5" s="1">
        <f t="shared" si="0"/>
        <v>0</v>
      </c>
      <c r="G5" s="1">
        <f t="shared" si="0"/>
        <v>0</v>
      </c>
      <c r="H5" s="1">
        <f t="shared" si="0"/>
        <v>40</v>
      </c>
      <c r="I5" s="1">
        <f t="shared" si="0"/>
        <v>0</v>
      </c>
    </row>
    <row r="8" spans="1:11">
      <c r="A8" s="1"/>
      <c r="B8" s="1" t="s">
        <v>29</v>
      </c>
      <c r="C8" s="1" t="s">
        <v>1</v>
      </c>
      <c r="D8" s="1" t="s">
        <v>30</v>
      </c>
      <c r="E8" s="2" t="s">
        <v>1</v>
      </c>
      <c r="F8" s="1" t="s">
        <v>100</v>
      </c>
      <c r="G8" s="2" t="s">
        <v>1</v>
      </c>
      <c r="H8" s="1" t="s">
        <v>164</v>
      </c>
      <c r="I8" s="1" t="s">
        <v>1</v>
      </c>
      <c r="J8" s="1" t="s">
        <v>244</v>
      </c>
      <c r="K8" s="1" t="s">
        <v>1</v>
      </c>
    </row>
    <row r="9" spans="1:11">
      <c r="A9" s="1" t="s">
        <v>5</v>
      </c>
      <c r="B9" s="1">
        <v>687</v>
      </c>
      <c r="C9" s="1">
        <v>0</v>
      </c>
      <c r="D9" s="1">
        <v>495</v>
      </c>
      <c r="E9" s="2">
        <v>0</v>
      </c>
      <c r="F9" s="1">
        <v>300</v>
      </c>
      <c r="G9" s="2">
        <v>0</v>
      </c>
      <c r="H9" s="1">
        <v>409</v>
      </c>
      <c r="I9" s="1">
        <v>9</v>
      </c>
      <c r="J9" s="1">
        <v>277</v>
      </c>
      <c r="K9" s="1">
        <v>0</v>
      </c>
    </row>
    <row r="10" spans="1:11">
      <c r="A10" s="1" t="s">
        <v>31</v>
      </c>
      <c r="B10" s="1">
        <v>41</v>
      </c>
      <c r="C10" s="1">
        <v>0</v>
      </c>
      <c r="D10" s="74">
        <v>55</v>
      </c>
      <c r="E10" s="75">
        <v>0</v>
      </c>
      <c r="F10" s="1">
        <v>9</v>
      </c>
      <c r="G10" s="2">
        <v>0</v>
      </c>
      <c r="H10" s="1">
        <v>6</v>
      </c>
      <c r="I10" s="1">
        <v>0</v>
      </c>
      <c r="J10" s="1">
        <v>18</v>
      </c>
      <c r="K10" s="1">
        <v>0</v>
      </c>
    </row>
    <row r="11" spans="1:11">
      <c r="A11" s="1" t="s">
        <v>8</v>
      </c>
      <c r="B11" s="1">
        <f t="shared" ref="B11:J11" si="1">B9+B10</f>
        <v>728</v>
      </c>
      <c r="C11" s="1">
        <v>0</v>
      </c>
      <c r="D11" s="1">
        <f t="shared" si="1"/>
        <v>550</v>
      </c>
      <c r="E11" s="2">
        <v>0</v>
      </c>
      <c r="F11" s="1">
        <f t="shared" si="1"/>
        <v>309</v>
      </c>
      <c r="G11" s="2">
        <f t="shared" si="1"/>
        <v>0</v>
      </c>
      <c r="H11" s="1">
        <f t="shared" si="1"/>
        <v>415</v>
      </c>
      <c r="I11" s="1">
        <v>9</v>
      </c>
      <c r="J11" s="1">
        <f t="shared" si="1"/>
        <v>295</v>
      </c>
      <c r="K11" s="1">
        <v>0</v>
      </c>
    </row>
    <row r="14" spans="1:11">
      <c r="A14" s="1"/>
      <c r="B14" s="1" t="s">
        <v>40</v>
      </c>
      <c r="C14" s="1" t="s">
        <v>1</v>
      </c>
      <c r="D14" s="1" t="s">
        <v>11</v>
      </c>
      <c r="E14" s="2" t="s">
        <v>1</v>
      </c>
      <c r="F14" s="1" t="s">
        <v>97</v>
      </c>
      <c r="G14" s="2" t="s">
        <v>1</v>
      </c>
      <c r="H14" s="30" t="s">
        <v>6</v>
      </c>
      <c r="I14" s="33" t="s">
        <v>85</v>
      </c>
    </row>
    <row r="15" spans="1:11">
      <c r="A15" s="5" t="s">
        <v>8</v>
      </c>
      <c r="B15" s="5">
        <v>335</v>
      </c>
      <c r="C15">
        <v>0</v>
      </c>
      <c r="D15" s="5">
        <v>108</v>
      </c>
      <c r="E15" s="3">
        <v>0</v>
      </c>
      <c r="F15" s="1">
        <v>206</v>
      </c>
      <c r="G15" s="2">
        <v>0</v>
      </c>
      <c r="H15" s="16" t="s">
        <v>86</v>
      </c>
      <c r="I15" s="16">
        <v>687</v>
      </c>
    </row>
    <row r="16" spans="1:11">
      <c r="A16" s="1" t="s">
        <v>89</v>
      </c>
      <c r="B16" s="1">
        <v>238</v>
      </c>
      <c r="C16" s="83">
        <v>0</v>
      </c>
      <c r="D16" s="1">
        <v>103</v>
      </c>
      <c r="E16" s="2">
        <v>0</v>
      </c>
      <c r="F16" s="1">
        <v>205</v>
      </c>
      <c r="G16" s="2">
        <v>0</v>
      </c>
      <c r="H16" s="25" t="s">
        <v>87</v>
      </c>
      <c r="I16" s="25">
        <v>495</v>
      </c>
    </row>
    <row r="17" spans="1:9">
      <c r="H17" s="16" t="s">
        <v>108</v>
      </c>
      <c r="I17" s="16">
        <v>300</v>
      </c>
    </row>
    <row r="18" spans="1:9">
      <c r="H18" s="16" t="s">
        <v>245</v>
      </c>
      <c r="I18" s="16">
        <v>277</v>
      </c>
    </row>
    <row r="19" spans="1:9">
      <c r="A19" s="1"/>
      <c r="B19" s="1" t="s">
        <v>73</v>
      </c>
      <c r="C19" s="1" t="s">
        <v>1</v>
      </c>
      <c r="D19" t="s">
        <v>240</v>
      </c>
      <c r="H19" s="25" t="s">
        <v>10</v>
      </c>
      <c r="I19" s="25">
        <v>443</v>
      </c>
    </row>
    <row r="20" spans="1:9" ht="66.75" customHeight="1">
      <c r="A20" s="1" t="s">
        <v>74</v>
      </c>
      <c r="B20" s="1">
        <v>18</v>
      </c>
      <c r="C20" s="1">
        <v>0</v>
      </c>
      <c r="D20" s="34" t="s">
        <v>241</v>
      </c>
      <c r="H20" s="16" t="s">
        <v>105</v>
      </c>
      <c r="I20" s="16">
        <v>206</v>
      </c>
    </row>
    <row r="21" spans="1:9" ht="72" customHeight="1">
      <c r="A21" s="1" t="s">
        <v>75</v>
      </c>
      <c r="B21" s="1">
        <v>10</v>
      </c>
      <c r="C21" s="1">
        <v>0</v>
      </c>
      <c r="D21" s="34" t="s">
        <v>242</v>
      </c>
      <c r="H21" s="25" t="s">
        <v>88</v>
      </c>
      <c r="I21" s="25">
        <v>353</v>
      </c>
    </row>
    <row r="22" spans="1:9" ht="76.5" customHeight="1">
      <c r="A22" s="1" t="s">
        <v>76</v>
      </c>
      <c r="B22" s="1">
        <v>22</v>
      </c>
      <c r="C22" s="1">
        <v>0</v>
      </c>
      <c r="D22" s="34" t="s">
        <v>253</v>
      </c>
      <c r="H22" s="16" t="s">
        <v>93</v>
      </c>
      <c r="I22" s="16">
        <v>14</v>
      </c>
    </row>
    <row r="23" spans="1:9" ht="76.5" customHeight="1">
      <c r="A23" s="1" t="s">
        <v>77</v>
      </c>
      <c r="B23" s="1">
        <v>19</v>
      </c>
      <c r="C23" s="1">
        <v>0</v>
      </c>
      <c r="D23" s="34" t="s">
        <v>173</v>
      </c>
      <c r="H23" s="25" t="s">
        <v>90</v>
      </c>
      <c r="I23" s="25">
        <v>341</v>
      </c>
    </row>
    <row r="24" spans="1:9">
      <c r="H24" s="16" t="s">
        <v>91</v>
      </c>
      <c r="I24" s="16">
        <v>206</v>
      </c>
    </row>
    <row r="25" spans="1:9">
      <c r="A25" s="1"/>
      <c r="B25" s="1" t="s">
        <v>93</v>
      </c>
      <c r="C25" s="1" t="s">
        <v>1</v>
      </c>
      <c r="H25" s="16" t="s">
        <v>141</v>
      </c>
      <c r="I25" s="16"/>
    </row>
    <row r="26" spans="1:9">
      <c r="A26" s="1" t="s">
        <v>8</v>
      </c>
      <c r="B26" s="1">
        <v>14</v>
      </c>
      <c r="C26" s="1">
        <v>0</v>
      </c>
      <c r="H26" s="16" t="s">
        <v>142</v>
      </c>
      <c r="I26" s="16">
        <v>1</v>
      </c>
    </row>
    <row r="27" spans="1:9">
      <c r="H27" s="16" t="s">
        <v>143</v>
      </c>
      <c r="I27" s="16">
        <v>26</v>
      </c>
    </row>
    <row r="28" spans="1:9">
      <c r="A28" s="1"/>
      <c r="B28" s="1" t="s">
        <v>12</v>
      </c>
      <c r="C28" s="1" t="s">
        <v>1</v>
      </c>
      <c r="D28" s="1" t="s">
        <v>25</v>
      </c>
      <c r="E28" s="1" t="s">
        <v>1</v>
      </c>
      <c r="H28" s="16" t="s">
        <v>144</v>
      </c>
      <c r="I28" s="16">
        <v>0</v>
      </c>
    </row>
    <row r="29" spans="1:9">
      <c r="A29" s="1" t="s">
        <v>5</v>
      </c>
      <c r="B29" s="1">
        <v>72</v>
      </c>
      <c r="C29" s="1">
        <v>0</v>
      </c>
      <c r="D29" s="1">
        <v>59</v>
      </c>
      <c r="E29" s="1">
        <v>0</v>
      </c>
      <c r="H29" s="16" t="s">
        <v>145</v>
      </c>
      <c r="I29" s="16">
        <v>1</v>
      </c>
    </row>
    <row r="30" spans="1:9">
      <c r="A30" s="1" t="s">
        <v>7</v>
      </c>
      <c r="B30" s="1">
        <v>20</v>
      </c>
      <c r="C30" s="1">
        <v>0</v>
      </c>
      <c r="D30" s="1">
        <v>6</v>
      </c>
      <c r="E30" s="1">
        <v>0</v>
      </c>
    </row>
    <row r="31" spans="1:9">
      <c r="A31" s="1" t="s">
        <v>8</v>
      </c>
      <c r="B31" s="1">
        <v>92</v>
      </c>
      <c r="C31" s="1">
        <v>0</v>
      </c>
      <c r="D31" s="1">
        <v>65</v>
      </c>
      <c r="E31" s="1">
        <v>0</v>
      </c>
    </row>
    <row r="32" spans="1:9">
      <c r="H32" t="s">
        <v>262</v>
      </c>
    </row>
    <row r="33" spans="1:9">
      <c r="H33" s="30" t="s">
        <v>114</v>
      </c>
      <c r="I33" s="33" t="s">
        <v>85</v>
      </c>
    </row>
    <row r="34" spans="1:9">
      <c r="A34" s="1"/>
      <c r="B34" s="1" t="s">
        <v>38</v>
      </c>
      <c r="C34" s="1" t="s">
        <v>1</v>
      </c>
      <c r="D34" s="1" t="s">
        <v>39</v>
      </c>
      <c r="E34" s="1" t="s">
        <v>1</v>
      </c>
      <c r="H34" s="16" t="s">
        <v>255</v>
      </c>
      <c r="I34" s="16">
        <v>50.48</v>
      </c>
    </row>
    <row r="35" spans="1:9">
      <c r="A35" s="1" t="s">
        <v>5</v>
      </c>
      <c r="B35" s="1">
        <v>152</v>
      </c>
      <c r="C35" s="1">
        <v>0</v>
      </c>
      <c r="D35" s="1">
        <v>98</v>
      </c>
      <c r="E35" s="1">
        <v>0</v>
      </c>
      <c r="H35" s="16" t="s">
        <v>116</v>
      </c>
      <c r="I35" s="16">
        <v>12.62</v>
      </c>
    </row>
    <row r="36" spans="1:9">
      <c r="A36" s="1" t="s">
        <v>7</v>
      </c>
      <c r="B36" s="1">
        <v>53</v>
      </c>
      <c r="C36" s="1">
        <v>0</v>
      </c>
      <c r="D36" s="1">
        <v>16</v>
      </c>
      <c r="E36" s="1">
        <v>0</v>
      </c>
      <c r="H36" s="25" t="s">
        <v>256</v>
      </c>
      <c r="I36" s="25"/>
    </row>
    <row r="37" spans="1:9">
      <c r="A37" s="1" t="s">
        <v>8</v>
      </c>
      <c r="B37" s="1">
        <v>206</v>
      </c>
      <c r="C37" s="1">
        <v>0</v>
      </c>
      <c r="D37" s="1">
        <v>114</v>
      </c>
      <c r="E37" s="1">
        <v>0</v>
      </c>
      <c r="H37" s="25" t="s">
        <v>118</v>
      </c>
      <c r="I37" s="25">
        <v>437</v>
      </c>
    </row>
    <row r="38" spans="1:9">
      <c r="H38" s="25" t="s">
        <v>119</v>
      </c>
      <c r="I38" s="25">
        <v>118</v>
      </c>
    </row>
    <row r="39" spans="1:9">
      <c r="H39" s="16" t="s">
        <v>257</v>
      </c>
      <c r="I39" s="16"/>
    </row>
    <row r="40" spans="1:9">
      <c r="B40" s="1" t="s">
        <v>14</v>
      </c>
      <c r="C40" s="1"/>
      <c r="D40" s="1"/>
      <c r="H40" s="16" t="s">
        <v>121</v>
      </c>
      <c r="I40" s="16">
        <v>33</v>
      </c>
    </row>
    <row r="41" spans="1:9">
      <c r="B41" s="1"/>
      <c r="C41" s="1" t="s">
        <v>15</v>
      </c>
      <c r="D41" s="1" t="s">
        <v>1</v>
      </c>
      <c r="H41" s="16" t="s">
        <v>122</v>
      </c>
      <c r="I41" s="22">
        <v>5</v>
      </c>
    </row>
    <row r="42" spans="1:9">
      <c r="B42" s="1" t="s">
        <v>37</v>
      </c>
      <c r="C42" s="1">
        <v>310</v>
      </c>
      <c r="D42" s="1">
        <v>0</v>
      </c>
      <c r="H42" s="16" t="s">
        <v>123</v>
      </c>
      <c r="I42" s="16">
        <v>508</v>
      </c>
    </row>
    <row r="43" spans="1:9">
      <c r="B43" s="1" t="s">
        <v>26</v>
      </c>
      <c r="C43" s="1">
        <v>43</v>
      </c>
      <c r="D43" s="1">
        <v>0</v>
      </c>
      <c r="H43" s="16" t="s">
        <v>124</v>
      </c>
      <c r="I43" s="16">
        <v>3</v>
      </c>
    </row>
    <row r="44" spans="1:9">
      <c r="B44" s="1" t="s">
        <v>18</v>
      </c>
      <c r="C44" s="1">
        <v>57</v>
      </c>
      <c r="D44" s="1">
        <v>0</v>
      </c>
      <c r="H44" s="16" t="s">
        <v>125</v>
      </c>
      <c r="I44" s="16">
        <v>3</v>
      </c>
    </row>
    <row r="45" spans="1:9">
      <c r="B45" s="1" t="s">
        <v>19</v>
      </c>
      <c r="C45" s="1">
        <v>0</v>
      </c>
      <c r="D45" s="1">
        <v>0</v>
      </c>
      <c r="H45" s="25" t="s">
        <v>258</v>
      </c>
      <c r="I45" s="25"/>
    </row>
    <row r="46" spans="1:9">
      <c r="B46" s="1" t="s">
        <v>20</v>
      </c>
      <c r="C46" s="1">
        <v>1015</v>
      </c>
      <c r="D46" s="1">
        <v>0</v>
      </c>
      <c r="H46" s="25" t="s">
        <v>127</v>
      </c>
      <c r="I46" s="25">
        <v>7</v>
      </c>
    </row>
    <row r="47" spans="1:9">
      <c r="B47" s="1" t="s">
        <v>95</v>
      </c>
      <c r="C47" s="1">
        <v>5</v>
      </c>
      <c r="D47" s="1">
        <v>0</v>
      </c>
      <c r="H47" s="25" t="s">
        <v>221</v>
      </c>
      <c r="I47" s="25">
        <v>531</v>
      </c>
    </row>
    <row r="48" spans="1:9">
      <c r="B48" s="1" t="s">
        <v>22</v>
      </c>
      <c r="C48" s="1">
        <v>4</v>
      </c>
      <c r="D48" s="1">
        <v>0</v>
      </c>
      <c r="H48" s="25" t="s">
        <v>129</v>
      </c>
      <c r="I48" s="25">
        <v>16</v>
      </c>
    </row>
    <row r="49" spans="1:9">
      <c r="B49" s="1" t="s">
        <v>59</v>
      </c>
      <c r="C49" s="1">
        <v>10</v>
      </c>
      <c r="D49" s="1">
        <v>0</v>
      </c>
      <c r="H49" s="16" t="s">
        <v>259</v>
      </c>
      <c r="I49" s="16"/>
    </row>
    <row r="50" spans="1:9">
      <c r="B50" s="1" t="s">
        <v>24</v>
      </c>
      <c r="C50" s="1">
        <v>1</v>
      </c>
      <c r="D50" s="1">
        <v>0</v>
      </c>
      <c r="H50" s="16" t="s">
        <v>131</v>
      </c>
      <c r="I50" s="16">
        <v>519</v>
      </c>
    </row>
    <row r="51" spans="1:9">
      <c r="B51" s="1" t="s">
        <v>69</v>
      </c>
      <c r="C51" s="1">
        <v>9</v>
      </c>
      <c r="D51" s="1">
        <v>0</v>
      </c>
      <c r="H51" s="16" t="s">
        <v>132</v>
      </c>
      <c r="I51" s="16">
        <v>21</v>
      </c>
    </row>
    <row r="52" spans="1:9">
      <c r="B52" s="1" t="s">
        <v>113</v>
      </c>
      <c r="C52" s="1">
        <v>2</v>
      </c>
      <c r="D52" s="1">
        <v>0</v>
      </c>
      <c r="H52" s="25" t="s">
        <v>260</v>
      </c>
      <c r="I52" s="25"/>
    </row>
    <row r="53" spans="1:9">
      <c r="B53" s="1" t="s">
        <v>151</v>
      </c>
      <c r="C53" s="1">
        <v>8</v>
      </c>
      <c r="D53" s="1">
        <v>0</v>
      </c>
      <c r="H53" s="25" t="s">
        <v>134</v>
      </c>
      <c r="I53" s="25">
        <v>14</v>
      </c>
    </row>
    <row r="54" spans="1:9">
      <c r="B54" s="1" t="s">
        <v>8</v>
      </c>
      <c r="C54" s="1">
        <v>1496</v>
      </c>
      <c r="D54" s="1">
        <v>0</v>
      </c>
      <c r="H54" s="25" t="s">
        <v>135</v>
      </c>
      <c r="I54" s="25">
        <v>5</v>
      </c>
    </row>
    <row r="55" spans="1:9">
      <c r="H55" s="25" t="s">
        <v>136</v>
      </c>
      <c r="I55" s="25">
        <v>80</v>
      </c>
    </row>
    <row r="56" spans="1:9">
      <c r="H56" s="25" t="s">
        <v>137</v>
      </c>
      <c r="I56" s="25">
        <v>239</v>
      </c>
    </row>
    <row r="57" spans="1:9">
      <c r="A57" s="9" t="s">
        <v>70</v>
      </c>
      <c r="B57" s="9" t="s">
        <v>32</v>
      </c>
      <c r="C57" s="9" t="s">
        <v>33</v>
      </c>
      <c r="H57" s="25" t="s">
        <v>138</v>
      </c>
      <c r="I57" s="25">
        <v>58</v>
      </c>
    </row>
    <row r="58" spans="1:9">
      <c r="A58" s="13">
        <v>42737</v>
      </c>
      <c r="B58">
        <v>1</v>
      </c>
      <c r="C58">
        <v>1</v>
      </c>
      <c r="H58" s="25" t="s">
        <v>139</v>
      </c>
      <c r="I58" s="25">
        <v>26</v>
      </c>
    </row>
    <row r="59" spans="1:9">
      <c r="A59" s="13">
        <v>42744</v>
      </c>
      <c r="B59">
        <v>2</v>
      </c>
      <c r="C59">
        <v>9</v>
      </c>
      <c r="H59" s="25" t="s">
        <v>140</v>
      </c>
      <c r="I59" s="25">
        <v>8</v>
      </c>
    </row>
    <row r="60" spans="1:9">
      <c r="A60" s="13">
        <v>42751</v>
      </c>
      <c r="B60">
        <v>3</v>
      </c>
      <c r="C60">
        <v>10</v>
      </c>
    </row>
    <row r="61" spans="1:9">
      <c r="A61" s="13">
        <v>42758</v>
      </c>
      <c r="B61">
        <v>4</v>
      </c>
      <c r="C61">
        <v>11</v>
      </c>
    </row>
    <row r="62" spans="1:9">
      <c r="A62" s="13">
        <v>42765</v>
      </c>
      <c r="B62">
        <v>5</v>
      </c>
      <c r="C62">
        <v>12</v>
      </c>
    </row>
    <row r="63" spans="1:9">
      <c r="A63" s="13">
        <v>42772</v>
      </c>
      <c r="B63">
        <v>6</v>
      </c>
      <c r="C63">
        <v>13</v>
      </c>
    </row>
    <row r="64" spans="1:9">
      <c r="A64" s="13">
        <v>42779</v>
      </c>
      <c r="B64">
        <v>7</v>
      </c>
      <c r="C64">
        <v>7</v>
      </c>
    </row>
    <row r="65" spans="1:4">
      <c r="A65" s="13">
        <v>42786</v>
      </c>
      <c r="B65">
        <v>8</v>
      </c>
      <c r="C65">
        <v>7</v>
      </c>
    </row>
    <row r="66" spans="1:4">
      <c r="A66" s="13">
        <v>42793</v>
      </c>
      <c r="B66">
        <v>9</v>
      </c>
      <c r="C66">
        <v>14</v>
      </c>
    </row>
    <row r="67" spans="1:4">
      <c r="A67" s="13">
        <v>42800</v>
      </c>
      <c r="B67">
        <v>10</v>
      </c>
      <c r="C67">
        <v>16</v>
      </c>
    </row>
    <row r="68" spans="1:4">
      <c r="A68" s="13">
        <v>42807</v>
      </c>
      <c r="B68">
        <v>11</v>
      </c>
      <c r="C68">
        <v>14</v>
      </c>
    </row>
    <row r="69" spans="1:4">
      <c r="A69" s="13">
        <v>42814</v>
      </c>
      <c r="B69">
        <v>12</v>
      </c>
      <c r="C69">
        <v>14</v>
      </c>
    </row>
    <row r="70" spans="1:4">
      <c r="A70" s="13">
        <v>42821</v>
      </c>
      <c r="B70">
        <v>13</v>
      </c>
      <c r="C70">
        <v>14</v>
      </c>
    </row>
    <row r="71" spans="1:4">
      <c r="A71" s="13">
        <v>42828</v>
      </c>
      <c r="B71">
        <v>14</v>
      </c>
      <c r="C71">
        <v>9</v>
      </c>
      <c r="D71" t="s">
        <v>47</v>
      </c>
    </row>
    <row r="72" spans="1:4">
      <c r="A72" s="13">
        <v>42835</v>
      </c>
      <c r="B72">
        <v>15</v>
      </c>
      <c r="C72">
        <v>12</v>
      </c>
    </row>
    <row r="73" spans="1:4">
      <c r="A73" s="13">
        <v>42842</v>
      </c>
      <c r="B73">
        <v>16</v>
      </c>
      <c r="C73">
        <v>18</v>
      </c>
    </row>
    <row r="74" spans="1:4">
      <c r="A74" s="13">
        <v>42849</v>
      </c>
      <c r="B74">
        <v>17</v>
      </c>
      <c r="C74">
        <v>4</v>
      </c>
      <c r="D74" t="s">
        <v>48</v>
      </c>
    </row>
    <row r="75" spans="1:4">
      <c r="A75" s="13">
        <v>42856</v>
      </c>
      <c r="B75">
        <v>18</v>
      </c>
      <c r="C75">
        <v>10</v>
      </c>
    </row>
    <row r="76" spans="1:4">
      <c r="A76" s="13">
        <v>42863</v>
      </c>
      <c r="B76">
        <v>19</v>
      </c>
      <c r="C76">
        <v>18</v>
      </c>
    </row>
    <row r="77" spans="1:4">
      <c r="A77" s="13">
        <v>42870</v>
      </c>
      <c r="B77">
        <v>20</v>
      </c>
      <c r="C77">
        <v>15</v>
      </c>
    </row>
    <row r="78" spans="1:4">
      <c r="A78" s="13">
        <v>42877</v>
      </c>
      <c r="B78">
        <v>21</v>
      </c>
      <c r="C78">
        <v>6</v>
      </c>
      <c r="D78" t="s">
        <v>49</v>
      </c>
    </row>
    <row r="79" spans="1:4">
      <c r="A79" s="13">
        <v>42884</v>
      </c>
      <c r="B79">
        <v>22</v>
      </c>
      <c r="C79">
        <v>5</v>
      </c>
      <c r="D79" t="s">
        <v>50</v>
      </c>
    </row>
    <row r="80" spans="1:4">
      <c r="A80" s="13">
        <v>42891</v>
      </c>
      <c r="B80">
        <v>23</v>
      </c>
      <c r="C80">
        <v>15</v>
      </c>
    </row>
    <row r="81" spans="1:4">
      <c r="A81" s="13">
        <v>42898</v>
      </c>
      <c r="B81">
        <v>24</v>
      </c>
      <c r="C81">
        <v>15</v>
      </c>
    </row>
    <row r="82" spans="1:4">
      <c r="A82" s="13">
        <v>42905</v>
      </c>
      <c r="B82">
        <v>25</v>
      </c>
      <c r="C82">
        <v>9</v>
      </c>
    </row>
    <row r="83" spans="1:4">
      <c r="A83" s="13">
        <v>42912</v>
      </c>
      <c r="B83">
        <v>26</v>
      </c>
      <c r="C83">
        <v>13</v>
      </c>
    </row>
    <row r="84" spans="1:4">
      <c r="A84" s="13">
        <v>42919</v>
      </c>
      <c r="B84">
        <v>27</v>
      </c>
      <c r="C84">
        <v>4</v>
      </c>
    </row>
    <row r="85" spans="1:4">
      <c r="A85" s="13">
        <v>42926</v>
      </c>
      <c r="B85">
        <v>28</v>
      </c>
      <c r="C85">
        <v>13</v>
      </c>
    </row>
    <row r="86" spans="1:4">
      <c r="A86" s="13">
        <v>42933</v>
      </c>
      <c r="B86">
        <v>29</v>
      </c>
      <c r="C86">
        <v>6</v>
      </c>
    </row>
    <row r="87" spans="1:4">
      <c r="A87" s="13">
        <v>42940</v>
      </c>
      <c r="B87">
        <v>30</v>
      </c>
      <c r="C87">
        <v>8</v>
      </c>
    </row>
    <row r="88" spans="1:4">
      <c r="A88" s="13">
        <v>42947</v>
      </c>
      <c r="B88">
        <v>31</v>
      </c>
      <c r="C88">
        <v>5</v>
      </c>
    </row>
    <row r="89" spans="1:4">
      <c r="A89" s="13">
        <v>42954</v>
      </c>
      <c r="B89">
        <v>32</v>
      </c>
      <c r="C89">
        <v>13</v>
      </c>
    </row>
    <row r="90" spans="1:4">
      <c r="A90" s="13">
        <v>42961</v>
      </c>
      <c r="B90">
        <v>33</v>
      </c>
      <c r="C90">
        <v>19</v>
      </c>
    </row>
    <row r="91" spans="1:4">
      <c r="A91" s="13">
        <v>42968</v>
      </c>
      <c r="B91">
        <v>34</v>
      </c>
      <c r="C91">
        <v>26</v>
      </c>
    </row>
    <row r="92" spans="1:4">
      <c r="A92" s="13">
        <v>42975</v>
      </c>
      <c r="B92">
        <v>35</v>
      </c>
      <c r="C92">
        <v>10</v>
      </c>
    </row>
    <row r="93" spans="1:4">
      <c r="A93" s="13">
        <v>42982</v>
      </c>
      <c r="B93">
        <v>36</v>
      </c>
      <c r="C93">
        <v>8</v>
      </c>
      <c r="D93" t="s">
        <v>79</v>
      </c>
    </row>
    <row r="94" spans="1:4">
      <c r="A94" s="13">
        <v>42989</v>
      </c>
      <c r="B94">
        <v>37</v>
      </c>
      <c r="C94">
        <v>5</v>
      </c>
      <c r="D94" t="s">
        <v>80</v>
      </c>
    </row>
    <row r="95" spans="1:4">
      <c r="A95" s="13">
        <v>42996</v>
      </c>
      <c r="B95">
        <v>38</v>
      </c>
      <c r="C95">
        <v>23</v>
      </c>
      <c r="D95" t="s">
        <v>83</v>
      </c>
    </row>
    <row r="96" spans="1:4">
      <c r="A96" s="13">
        <v>43003</v>
      </c>
      <c r="B96">
        <v>39</v>
      </c>
      <c r="C96">
        <v>22</v>
      </c>
      <c r="D96" t="s">
        <v>84</v>
      </c>
    </row>
    <row r="97" spans="1:4">
      <c r="A97" s="13">
        <v>43010</v>
      </c>
      <c r="B97">
        <v>40</v>
      </c>
      <c r="C97">
        <v>18</v>
      </c>
    </row>
    <row r="98" spans="1:4">
      <c r="A98" s="13">
        <v>43017</v>
      </c>
      <c r="B98">
        <v>41</v>
      </c>
      <c r="C98">
        <v>7</v>
      </c>
    </row>
    <row r="99" spans="1:4">
      <c r="A99" s="13">
        <v>43024</v>
      </c>
      <c r="B99">
        <v>42</v>
      </c>
      <c r="C99">
        <v>11</v>
      </c>
    </row>
    <row r="100" spans="1:4">
      <c r="A100" s="13">
        <v>43031</v>
      </c>
      <c r="B100">
        <v>43</v>
      </c>
      <c r="C100">
        <v>4</v>
      </c>
    </row>
    <row r="101" spans="1:4">
      <c r="A101" s="13">
        <v>43038</v>
      </c>
      <c r="B101">
        <v>44</v>
      </c>
      <c r="C101">
        <v>5</v>
      </c>
    </row>
    <row r="102" spans="1:4">
      <c r="A102" s="13">
        <v>43045</v>
      </c>
      <c r="B102">
        <v>45</v>
      </c>
      <c r="C102">
        <v>8</v>
      </c>
      <c r="D102" t="s">
        <v>98</v>
      </c>
    </row>
    <row r="103" spans="1:4">
      <c r="A103" s="13">
        <v>43052</v>
      </c>
      <c r="B103">
        <v>46</v>
      </c>
      <c r="C103">
        <v>7</v>
      </c>
    </row>
    <row r="104" spans="1:4">
      <c r="A104" s="13">
        <v>43059</v>
      </c>
      <c r="B104">
        <v>47</v>
      </c>
      <c r="C104">
        <v>10</v>
      </c>
      <c r="D104" t="s">
        <v>99</v>
      </c>
    </row>
    <row r="105" spans="1:4">
      <c r="A105" s="13">
        <v>43066</v>
      </c>
      <c r="B105">
        <v>48</v>
      </c>
      <c r="C105">
        <v>4</v>
      </c>
    </row>
    <row r="106" spans="1:4">
      <c r="A106" s="13">
        <v>43073</v>
      </c>
      <c r="B106">
        <v>49</v>
      </c>
      <c r="C106">
        <v>6</v>
      </c>
    </row>
    <row r="107" spans="1:4">
      <c r="A107" s="13">
        <v>43080</v>
      </c>
      <c r="B107">
        <v>50</v>
      </c>
      <c r="C107">
        <v>5</v>
      </c>
    </row>
    <row r="108" spans="1:4">
      <c r="A108" s="13">
        <v>43087</v>
      </c>
      <c r="B108">
        <v>51</v>
      </c>
      <c r="C108">
        <v>3</v>
      </c>
      <c r="D108" t="s">
        <v>50</v>
      </c>
    </row>
    <row r="109" spans="1:4">
      <c r="A109" s="13">
        <v>43101</v>
      </c>
      <c r="B109">
        <v>52</v>
      </c>
      <c r="C109">
        <v>5</v>
      </c>
      <c r="D109" t="s">
        <v>50</v>
      </c>
    </row>
    <row r="110" spans="1:4">
      <c r="A110" s="13">
        <v>43108</v>
      </c>
      <c r="B110">
        <v>53</v>
      </c>
      <c r="C110">
        <v>13</v>
      </c>
    </row>
    <row r="111" spans="1:4">
      <c r="A111" s="13">
        <v>43115</v>
      </c>
      <c r="B111">
        <v>54</v>
      </c>
      <c r="C111">
        <v>2</v>
      </c>
      <c r="D111" t="s">
        <v>107</v>
      </c>
    </row>
    <row r="112" spans="1:4">
      <c r="A112" s="13">
        <v>43122</v>
      </c>
      <c r="B112">
        <v>55</v>
      </c>
      <c r="C112">
        <v>7</v>
      </c>
    </row>
    <row r="113" spans="1:4">
      <c r="A113" s="13">
        <v>43129</v>
      </c>
      <c r="B113">
        <v>56</v>
      </c>
      <c r="C113">
        <v>8</v>
      </c>
    </row>
    <row r="114" spans="1:4">
      <c r="A114" s="13">
        <v>43136</v>
      </c>
      <c r="B114">
        <v>57</v>
      </c>
      <c r="C114">
        <v>5</v>
      </c>
      <c r="D114" t="s">
        <v>110</v>
      </c>
    </row>
    <row r="115" spans="1:4">
      <c r="A115" s="13">
        <v>43143</v>
      </c>
      <c r="B115">
        <v>58</v>
      </c>
      <c r="C115">
        <v>7</v>
      </c>
    </row>
    <row r="116" spans="1:4">
      <c r="A116" s="13">
        <v>43150</v>
      </c>
      <c r="B116">
        <v>59</v>
      </c>
      <c r="C116">
        <v>3</v>
      </c>
      <c r="D116" t="s">
        <v>112</v>
      </c>
    </row>
    <row r="117" spans="1:4">
      <c r="A117" s="13">
        <v>43157</v>
      </c>
      <c r="B117">
        <v>60</v>
      </c>
      <c r="C117">
        <v>5</v>
      </c>
    </row>
    <row r="118" spans="1:4">
      <c r="A118" s="13">
        <v>43164</v>
      </c>
      <c r="B118">
        <v>61</v>
      </c>
      <c r="C118">
        <v>3</v>
      </c>
      <c r="D118" t="s">
        <v>50</v>
      </c>
    </row>
    <row r="119" spans="1:4">
      <c r="A119" s="13">
        <v>43171</v>
      </c>
      <c r="B119">
        <v>62</v>
      </c>
      <c r="C119">
        <v>6</v>
      </c>
    </row>
    <row r="120" spans="1:4">
      <c r="A120" s="13">
        <v>43178</v>
      </c>
      <c r="B120">
        <v>63</v>
      </c>
      <c r="C120">
        <v>9</v>
      </c>
    </row>
    <row r="121" spans="1:4">
      <c r="A121" s="13">
        <v>43185</v>
      </c>
      <c r="B121">
        <v>64</v>
      </c>
      <c r="C121">
        <v>2</v>
      </c>
    </row>
    <row r="122" spans="1:4">
      <c r="A122" s="13">
        <v>43192</v>
      </c>
      <c r="B122">
        <v>65</v>
      </c>
      <c r="C122">
        <v>8</v>
      </c>
    </row>
    <row r="123" spans="1:4">
      <c r="A123" s="13">
        <v>43199</v>
      </c>
      <c r="B123">
        <v>66</v>
      </c>
      <c r="C123">
        <v>5</v>
      </c>
    </row>
    <row r="124" spans="1:4">
      <c r="A124" s="13">
        <v>43206</v>
      </c>
      <c r="B124">
        <v>67</v>
      </c>
      <c r="C124">
        <v>2</v>
      </c>
      <c r="D124" t="s">
        <v>154</v>
      </c>
    </row>
    <row r="125" spans="1:4">
      <c r="A125" s="13">
        <v>43213</v>
      </c>
      <c r="B125">
        <v>68</v>
      </c>
      <c r="C125">
        <v>5</v>
      </c>
    </row>
    <row r="126" spans="1:4">
      <c r="A126" s="13">
        <v>43220</v>
      </c>
      <c r="B126">
        <v>69</v>
      </c>
      <c r="C126">
        <v>2</v>
      </c>
      <c r="D126" t="s">
        <v>163</v>
      </c>
    </row>
    <row r="127" spans="1:4">
      <c r="A127" s="13">
        <v>43227</v>
      </c>
      <c r="B127">
        <v>70</v>
      </c>
      <c r="C127">
        <v>4</v>
      </c>
    </row>
    <row r="128" spans="1:4">
      <c r="A128" s="13">
        <v>43234</v>
      </c>
      <c r="B128">
        <v>71</v>
      </c>
      <c r="C128">
        <v>6</v>
      </c>
    </row>
    <row r="129" spans="1:4">
      <c r="A129" s="13">
        <v>43241</v>
      </c>
      <c r="B129">
        <v>72</v>
      </c>
      <c r="C129">
        <v>8</v>
      </c>
    </row>
    <row r="130" spans="1:4">
      <c r="A130" s="13">
        <v>43248</v>
      </c>
      <c r="B130">
        <v>73</v>
      </c>
      <c r="C130">
        <v>3</v>
      </c>
      <c r="D130" t="s">
        <v>166</v>
      </c>
    </row>
    <row r="131" spans="1:4">
      <c r="A131" s="13">
        <v>43255</v>
      </c>
      <c r="B131">
        <v>74</v>
      </c>
      <c r="C131">
        <v>5</v>
      </c>
      <c r="D131" t="s">
        <v>168</v>
      </c>
    </row>
    <row r="132" spans="1:4">
      <c r="A132" s="13">
        <v>43262</v>
      </c>
      <c r="B132">
        <v>75</v>
      </c>
      <c r="C132">
        <v>3</v>
      </c>
      <c r="D132" t="s">
        <v>174</v>
      </c>
    </row>
    <row r="133" spans="1:4">
      <c r="A133" s="13">
        <v>43269</v>
      </c>
      <c r="B133">
        <v>76</v>
      </c>
      <c r="C133">
        <v>11</v>
      </c>
    </row>
    <row r="134" spans="1:4">
      <c r="A134" s="13">
        <v>43276</v>
      </c>
      <c r="B134">
        <v>77</v>
      </c>
      <c r="C134">
        <v>3</v>
      </c>
    </row>
    <row r="135" spans="1:4">
      <c r="A135" s="13">
        <v>43283</v>
      </c>
      <c r="B135">
        <v>78</v>
      </c>
      <c r="C135">
        <v>2</v>
      </c>
      <c r="D135" t="s">
        <v>50</v>
      </c>
    </row>
    <row r="136" spans="1:4">
      <c r="A136" s="13">
        <v>43290</v>
      </c>
      <c r="B136">
        <v>79</v>
      </c>
      <c r="C136">
        <v>4</v>
      </c>
    </row>
    <row r="137" spans="1:4">
      <c r="A137" s="13">
        <v>43297</v>
      </c>
      <c r="B137">
        <v>80</v>
      </c>
      <c r="C137">
        <v>6</v>
      </c>
    </row>
    <row r="138" spans="1:4">
      <c r="A138" s="13">
        <v>43304</v>
      </c>
      <c r="B138">
        <v>81</v>
      </c>
      <c r="C138">
        <v>7</v>
      </c>
    </row>
    <row r="139" spans="1:4">
      <c r="A139" s="13">
        <v>43311</v>
      </c>
      <c r="B139">
        <v>82</v>
      </c>
      <c r="C139">
        <v>2</v>
      </c>
    </row>
    <row r="140" spans="1:4">
      <c r="A140" s="13">
        <v>43318</v>
      </c>
      <c r="B140">
        <v>83</v>
      </c>
      <c r="C140">
        <v>4</v>
      </c>
      <c r="D140" t="s">
        <v>190</v>
      </c>
    </row>
    <row r="141" spans="1:4">
      <c r="A141" s="13">
        <v>43325</v>
      </c>
      <c r="B141">
        <v>84</v>
      </c>
      <c r="C141">
        <v>2</v>
      </c>
    </row>
    <row r="142" spans="1:4">
      <c r="A142" s="13">
        <v>43332</v>
      </c>
      <c r="B142">
        <v>85</v>
      </c>
      <c r="C142">
        <v>7</v>
      </c>
    </row>
    <row r="143" spans="1:4">
      <c r="A143" s="13">
        <v>43339</v>
      </c>
      <c r="B143">
        <v>86</v>
      </c>
      <c r="C143">
        <v>3</v>
      </c>
    </row>
    <row r="144" spans="1:4">
      <c r="A144" s="13">
        <v>43346</v>
      </c>
      <c r="B144">
        <v>87</v>
      </c>
      <c r="C144">
        <v>6</v>
      </c>
      <c r="D144" t="s">
        <v>50</v>
      </c>
    </row>
    <row r="145" spans="1:4">
      <c r="A145" s="13">
        <v>43353</v>
      </c>
      <c r="B145">
        <v>88</v>
      </c>
      <c r="C145">
        <v>8</v>
      </c>
    </row>
    <row r="146" spans="1:4">
      <c r="A146" s="13">
        <v>43360</v>
      </c>
      <c r="B146">
        <v>89</v>
      </c>
      <c r="C146">
        <v>8</v>
      </c>
    </row>
    <row r="147" spans="1:4">
      <c r="A147" s="13">
        <v>43367</v>
      </c>
      <c r="B147">
        <v>90</v>
      </c>
      <c r="C147">
        <v>7</v>
      </c>
      <c r="D147" t="s">
        <v>198</v>
      </c>
    </row>
    <row r="148" spans="1:4">
      <c r="A148" s="13">
        <v>43374</v>
      </c>
      <c r="B148">
        <v>91</v>
      </c>
      <c r="C148">
        <v>13</v>
      </c>
    </row>
    <row r="149" spans="1:4">
      <c r="A149" s="13">
        <v>43381</v>
      </c>
      <c r="B149">
        <v>92</v>
      </c>
      <c r="C149">
        <v>1</v>
      </c>
      <c r="D149" t="s">
        <v>206</v>
      </c>
    </row>
    <row r="150" spans="1:4">
      <c r="A150" s="13">
        <v>43388</v>
      </c>
      <c r="B150">
        <v>93</v>
      </c>
      <c r="C150">
        <v>3</v>
      </c>
    </row>
    <row r="151" spans="1:4">
      <c r="A151" s="13">
        <v>43395</v>
      </c>
      <c r="B151">
        <v>94</v>
      </c>
      <c r="C151">
        <v>6</v>
      </c>
    </row>
    <row r="152" spans="1:4">
      <c r="A152" s="13">
        <v>43402</v>
      </c>
      <c r="B152">
        <v>95</v>
      </c>
      <c r="C152">
        <v>7</v>
      </c>
    </row>
    <row r="153" spans="1:4">
      <c r="A153" s="13">
        <v>43409</v>
      </c>
      <c r="B153">
        <v>96</v>
      </c>
      <c r="C153">
        <v>4</v>
      </c>
    </row>
    <row r="154" spans="1:4">
      <c r="A154" s="13">
        <v>43416</v>
      </c>
      <c r="B154">
        <v>97</v>
      </c>
      <c r="C154">
        <v>11</v>
      </c>
    </row>
    <row r="155" spans="1:4">
      <c r="A155" s="13">
        <v>43430</v>
      </c>
      <c r="B155">
        <v>98</v>
      </c>
      <c r="C155">
        <v>5</v>
      </c>
    </row>
    <row r="156" spans="1:4">
      <c r="A156" s="13">
        <v>43437</v>
      </c>
      <c r="B156">
        <v>99</v>
      </c>
      <c r="C156">
        <v>14</v>
      </c>
    </row>
    <row r="157" spans="1:4">
      <c r="A157" s="13">
        <v>43444</v>
      </c>
      <c r="B157">
        <v>100</v>
      </c>
      <c r="C157">
        <v>14</v>
      </c>
    </row>
    <row r="158" spans="1:4">
      <c r="A158" s="13">
        <v>43451</v>
      </c>
      <c r="B158">
        <v>101</v>
      </c>
      <c r="C158">
        <v>11</v>
      </c>
    </row>
    <row r="159" spans="1:4">
      <c r="A159" s="13">
        <v>43472</v>
      </c>
      <c r="B159">
        <v>102</v>
      </c>
      <c r="C159">
        <v>8</v>
      </c>
    </row>
    <row r="160" spans="1:4">
      <c r="A160" s="13">
        <v>43479</v>
      </c>
      <c r="B160">
        <v>103</v>
      </c>
      <c r="C160">
        <v>9</v>
      </c>
    </row>
    <row r="161" spans="1:4">
      <c r="A161" s="13">
        <v>43486</v>
      </c>
      <c r="B161">
        <v>104</v>
      </c>
      <c r="C161">
        <v>2</v>
      </c>
      <c r="D161" t="s">
        <v>50</v>
      </c>
    </row>
    <row r="162" spans="1:4">
      <c r="A162" s="13">
        <v>43493</v>
      </c>
      <c r="B162">
        <v>105</v>
      </c>
      <c r="C162">
        <v>2</v>
      </c>
    </row>
    <row r="163" spans="1:4">
      <c r="A163" s="13">
        <v>43500</v>
      </c>
      <c r="B163">
        <v>106</v>
      </c>
      <c r="C163">
        <v>7</v>
      </c>
    </row>
    <row r="164" spans="1:4">
      <c r="A164" s="13">
        <v>43507</v>
      </c>
      <c r="B164">
        <v>107</v>
      </c>
      <c r="C164">
        <v>5</v>
      </c>
    </row>
    <row r="165" spans="1:4">
      <c r="A165" s="13">
        <v>43514</v>
      </c>
      <c r="B165">
        <v>108</v>
      </c>
      <c r="C165">
        <v>7</v>
      </c>
    </row>
    <row r="166" spans="1:4">
      <c r="A166" s="13">
        <v>43521</v>
      </c>
      <c r="B166">
        <v>109</v>
      </c>
      <c r="C166">
        <v>2</v>
      </c>
    </row>
    <row r="167" spans="1:4">
      <c r="A167" s="13">
        <v>43528</v>
      </c>
      <c r="B167">
        <v>110</v>
      </c>
      <c r="C167">
        <v>9</v>
      </c>
    </row>
    <row r="168" spans="1:4">
      <c r="A168" s="13">
        <v>43542</v>
      </c>
      <c r="B168">
        <v>111</v>
      </c>
      <c r="C168">
        <v>7</v>
      </c>
    </row>
    <row r="169" spans="1:4">
      <c r="A169" s="13">
        <v>43549</v>
      </c>
      <c r="B169">
        <v>112</v>
      </c>
      <c r="C169">
        <v>5</v>
      </c>
    </row>
    <row r="170" spans="1:4">
      <c r="A170" s="13">
        <v>43556</v>
      </c>
      <c r="B170">
        <v>113</v>
      </c>
      <c r="C170">
        <v>37</v>
      </c>
      <c r="D170" t="s">
        <v>261</v>
      </c>
    </row>
    <row r="171" spans="1:4">
      <c r="A171" s="13">
        <v>43563</v>
      </c>
      <c r="B171">
        <v>114</v>
      </c>
      <c r="C171">
        <v>8</v>
      </c>
    </row>
    <row r="172" spans="1:4">
      <c r="A172" s="13">
        <v>43570</v>
      </c>
      <c r="B172">
        <v>115</v>
      </c>
      <c r="C172">
        <v>10</v>
      </c>
    </row>
    <row r="173" spans="1:4">
      <c r="A173" s="13">
        <v>43577</v>
      </c>
      <c r="B173">
        <v>116</v>
      </c>
      <c r="C173">
        <v>8</v>
      </c>
    </row>
    <row r="174" spans="1:4">
      <c r="A174" s="13">
        <v>43584</v>
      </c>
      <c r="B174">
        <v>117</v>
      </c>
      <c r="C174">
        <v>12</v>
      </c>
    </row>
    <row r="175" spans="1:4">
      <c r="A175" s="13">
        <v>43591</v>
      </c>
      <c r="B175">
        <v>118</v>
      </c>
      <c r="C175">
        <v>8</v>
      </c>
    </row>
    <row r="176" spans="1:4">
      <c r="A176" s="13">
        <v>43598</v>
      </c>
      <c r="B176">
        <v>119</v>
      </c>
      <c r="C176">
        <v>9</v>
      </c>
    </row>
    <row r="177" spans="1:4">
      <c r="A177" s="13">
        <v>43605</v>
      </c>
      <c r="B177">
        <v>120</v>
      </c>
      <c r="C177">
        <v>15</v>
      </c>
    </row>
    <row r="178" spans="1:4">
      <c r="A178" s="13">
        <v>43612</v>
      </c>
      <c r="B178">
        <v>121</v>
      </c>
      <c r="C178">
        <v>1</v>
      </c>
      <c r="D178" t="s">
        <v>263</v>
      </c>
    </row>
    <row r="179" spans="1:4">
      <c r="A179" s="13">
        <v>43619</v>
      </c>
      <c r="B179">
        <v>122</v>
      </c>
      <c r="C179">
        <v>6</v>
      </c>
    </row>
    <row r="180" spans="1:4">
      <c r="A180" s="13">
        <v>43261</v>
      </c>
      <c r="B180">
        <v>123</v>
      </c>
      <c r="C180">
        <v>3</v>
      </c>
      <c r="D180" t="s">
        <v>265</v>
      </c>
    </row>
    <row r="181" spans="1:4">
      <c r="A181" s="13">
        <v>43633</v>
      </c>
      <c r="B181">
        <v>124</v>
      </c>
      <c r="C181">
        <v>15</v>
      </c>
    </row>
    <row r="182" spans="1:4">
      <c r="A182" s="13">
        <v>43640</v>
      </c>
      <c r="B182">
        <v>125</v>
      </c>
      <c r="C182">
        <v>6</v>
      </c>
    </row>
    <row r="183" spans="1:4">
      <c r="A183" s="13">
        <v>43647</v>
      </c>
      <c r="B183">
        <v>126</v>
      </c>
      <c r="C183">
        <v>6</v>
      </c>
    </row>
    <row r="184" spans="1:4">
      <c r="A184" s="13">
        <v>43654</v>
      </c>
      <c r="B184">
        <v>127</v>
      </c>
      <c r="C184">
        <v>12</v>
      </c>
    </row>
    <row r="185" spans="1:4">
      <c r="A185" s="13">
        <v>43661</v>
      </c>
      <c r="B185">
        <v>128</v>
      </c>
      <c r="C185">
        <v>22</v>
      </c>
    </row>
    <row r="186" spans="1:4">
      <c r="A186" s="13">
        <v>43668</v>
      </c>
      <c r="B186">
        <v>129</v>
      </c>
      <c r="C186">
        <v>28</v>
      </c>
    </row>
    <row r="187" spans="1:4">
      <c r="A187" s="13">
        <v>43675</v>
      </c>
      <c r="B187">
        <v>130</v>
      </c>
      <c r="C187">
        <v>32</v>
      </c>
    </row>
    <row r="188" spans="1:4">
      <c r="A188" s="13">
        <v>43682</v>
      </c>
      <c r="B188">
        <v>131</v>
      </c>
      <c r="C188">
        <v>42</v>
      </c>
    </row>
    <row r="189" spans="1:4">
      <c r="A189" s="13">
        <v>43689</v>
      </c>
      <c r="B189">
        <v>132</v>
      </c>
      <c r="C189">
        <v>38</v>
      </c>
    </row>
    <row r="190" spans="1:4">
      <c r="A190" s="13"/>
    </row>
    <row r="191" spans="1:4">
      <c r="A191" s="13"/>
    </row>
    <row r="192" spans="1:4">
      <c r="A192" s="13"/>
    </row>
    <row r="193" spans="1:3">
      <c r="A193" s="9" t="s">
        <v>70</v>
      </c>
      <c r="B193" s="9" t="s">
        <v>32</v>
      </c>
      <c r="C193" s="9" t="s">
        <v>33</v>
      </c>
    </row>
    <row r="194" spans="1:3">
      <c r="A194" s="13">
        <v>42737</v>
      </c>
      <c r="B194">
        <v>1</v>
      </c>
      <c r="C194">
        <v>1</v>
      </c>
    </row>
    <row r="195" spans="1:3">
      <c r="A195" s="13">
        <v>42744</v>
      </c>
      <c r="B195">
        <v>2</v>
      </c>
      <c r="C195">
        <v>10</v>
      </c>
    </row>
    <row r="196" spans="1:3">
      <c r="A196" s="13">
        <v>42751</v>
      </c>
      <c r="B196">
        <v>3</v>
      </c>
      <c r="C196">
        <v>20</v>
      </c>
    </row>
    <row r="197" spans="1:3">
      <c r="A197" s="13">
        <v>42758</v>
      </c>
      <c r="B197">
        <v>4</v>
      </c>
      <c r="C197">
        <v>31</v>
      </c>
    </row>
    <row r="198" spans="1:3">
      <c r="A198" s="13">
        <v>42765</v>
      </c>
      <c r="B198">
        <v>5</v>
      </c>
      <c r="C198">
        <v>43</v>
      </c>
    </row>
    <row r="199" spans="1:3">
      <c r="A199" s="13">
        <v>42772</v>
      </c>
      <c r="B199">
        <v>6</v>
      </c>
      <c r="C199">
        <v>56</v>
      </c>
    </row>
    <row r="200" spans="1:3">
      <c r="A200" s="13">
        <v>42779</v>
      </c>
      <c r="B200">
        <v>7</v>
      </c>
      <c r="C200">
        <v>63</v>
      </c>
    </row>
    <row r="201" spans="1:3">
      <c r="A201" s="13">
        <v>42786</v>
      </c>
      <c r="B201">
        <v>8</v>
      </c>
      <c r="C201">
        <v>70</v>
      </c>
    </row>
    <row r="202" spans="1:3">
      <c r="A202" s="13">
        <v>42793</v>
      </c>
      <c r="B202">
        <v>9</v>
      </c>
      <c r="C202">
        <v>84</v>
      </c>
    </row>
    <row r="203" spans="1:3">
      <c r="A203" s="13">
        <v>42800</v>
      </c>
      <c r="B203">
        <v>10</v>
      </c>
      <c r="C203">
        <v>100</v>
      </c>
    </row>
    <row r="204" spans="1:3">
      <c r="A204" s="13">
        <v>42807</v>
      </c>
      <c r="B204">
        <v>11</v>
      </c>
      <c r="C204">
        <v>114</v>
      </c>
    </row>
    <row r="205" spans="1:3">
      <c r="A205" s="13">
        <v>42814</v>
      </c>
      <c r="B205">
        <v>12</v>
      </c>
      <c r="C205">
        <v>131</v>
      </c>
    </row>
    <row r="206" spans="1:3">
      <c r="A206" s="13">
        <v>42821</v>
      </c>
      <c r="B206">
        <v>13</v>
      </c>
      <c r="C206">
        <v>145</v>
      </c>
    </row>
    <row r="207" spans="1:3">
      <c r="A207" s="13">
        <v>42828</v>
      </c>
      <c r="B207">
        <v>14</v>
      </c>
      <c r="C207">
        <v>154</v>
      </c>
    </row>
    <row r="208" spans="1:3">
      <c r="A208" s="13">
        <v>42835</v>
      </c>
      <c r="B208">
        <v>15</v>
      </c>
      <c r="C208">
        <v>166</v>
      </c>
    </row>
    <row r="209" spans="1:3">
      <c r="A209" s="13">
        <v>42842</v>
      </c>
      <c r="B209">
        <v>16</v>
      </c>
      <c r="C209">
        <v>185</v>
      </c>
    </row>
    <row r="210" spans="1:3">
      <c r="A210" s="13">
        <v>42849</v>
      </c>
      <c r="B210">
        <v>17</v>
      </c>
      <c r="C210">
        <v>189</v>
      </c>
    </row>
    <row r="211" spans="1:3">
      <c r="A211" s="13">
        <v>42856</v>
      </c>
      <c r="B211">
        <v>18</v>
      </c>
      <c r="C211">
        <v>199</v>
      </c>
    </row>
    <row r="212" spans="1:3">
      <c r="A212" s="13">
        <v>42863</v>
      </c>
      <c r="B212">
        <v>19</v>
      </c>
      <c r="C212">
        <v>217</v>
      </c>
    </row>
    <row r="213" spans="1:3">
      <c r="A213" s="13">
        <v>42870</v>
      </c>
      <c r="B213">
        <v>20</v>
      </c>
      <c r="C213">
        <v>233</v>
      </c>
    </row>
    <row r="214" spans="1:3">
      <c r="A214" s="13">
        <v>42877</v>
      </c>
      <c r="B214">
        <v>21</v>
      </c>
      <c r="C214">
        <v>239</v>
      </c>
    </row>
    <row r="215" spans="1:3">
      <c r="A215" s="13">
        <v>42884</v>
      </c>
      <c r="B215">
        <v>22</v>
      </c>
      <c r="C215">
        <v>244</v>
      </c>
    </row>
    <row r="216" spans="1:3">
      <c r="A216" s="13">
        <v>42891</v>
      </c>
      <c r="B216">
        <v>23</v>
      </c>
      <c r="C216">
        <v>260</v>
      </c>
    </row>
    <row r="217" spans="1:3">
      <c r="A217" s="13">
        <v>42898</v>
      </c>
      <c r="B217">
        <v>24</v>
      </c>
      <c r="C217">
        <v>276</v>
      </c>
    </row>
    <row r="218" spans="1:3">
      <c r="A218" s="13">
        <v>42905</v>
      </c>
      <c r="B218">
        <v>25</v>
      </c>
      <c r="C218">
        <v>286</v>
      </c>
    </row>
    <row r="219" spans="1:3">
      <c r="A219" s="13">
        <v>42912</v>
      </c>
      <c r="B219">
        <v>26</v>
      </c>
      <c r="C219">
        <v>299</v>
      </c>
    </row>
    <row r="220" spans="1:3">
      <c r="A220" s="13">
        <v>42919</v>
      </c>
      <c r="B220">
        <v>27</v>
      </c>
      <c r="C220">
        <v>303</v>
      </c>
    </row>
    <row r="221" spans="1:3">
      <c r="A221" s="13">
        <v>42926</v>
      </c>
      <c r="B221">
        <v>28</v>
      </c>
      <c r="C221">
        <v>316</v>
      </c>
    </row>
    <row r="222" spans="1:3">
      <c r="A222" s="13">
        <v>42933</v>
      </c>
      <c r="B222">
        <v>29</v>
      </c>
      <c r="C222">
        <v>322</v>
      </c>
    </row>
    <row r="223" spans="1:3">
      <c r="A223" s="13">
        <v>42940</v>
      </c>
      <c r="B223">
        <v>30</v>
      </c>
      <c r="C223">
        <v>330</v>
      </c>
    </row>
    <row r="224" spans="1:3">
      <c r="A224" s="13">
        <v>42947</v>
      </c>
      <c r="B224">
        <v>31</v>
      </c>
      <c r="C224">
        <v>335</v>
      </c>
    </row>
    <row r="225" spans="1:3">
      <c r="A225" s="13">
        <v>42954</v>
      </c>
      <c r="B225">
        <v>32</v>
      </c>
      <c r="C225">
        <v>348</v>
      </c>
    </row>
    <row r="226" spans="1:3">
      <c r="A226" s="13">
        <v>42961</v>
      </c>
      <c r="B226">
        <v>33</v>
      </c>
      <c r="C226">
        <v>367</v>
      </c>
    </row>
    <row r="227" spans="1:3">
      <c r="A227" s="13">
        <v>42968</v>
      </c>
      <c r="B227">
        <v>34</v>
      </c>
      <c r="C227">
        <v>392</v>
      </c>
    </row>
    <row r="228" spans="1:3">
      <c r="A228" s="13">
        <v>42975</v>
      </c>
      <c r="B228">
        <v>35</v>
      </c>
      <c r="C228">
        <v>402</v>
      </c>
    </row>
    <row r="229" spans="1:3">
      <c r="A229" s="13">
        <v>42982</v>
      </c>
      <c r="B229">
        <v>36</v>
      </c>
      <c r="C229">
        <v>410</v>
      </c>
    </row>
    <row r="230" spans="1:3">
      <c r="A230" s="13">
        <v>42989</v>
      </c>
      <c r="B230">
        <v>37</v>
      </c>
      <c r="C230">
        <v>415</v>
      </c>
    </row>
    <row r="231" spans="1:3">
      <c r="A231" s="13">
        <v>42996</v>
      </c>
      <c r="B231">
        <v>38</v>
      </c>
      <c r="C231">
        <v>438</v>
      </c>
    </row>
    <row r="232" spans="1:3">
      <c r="A232" s="13">
        <v>43003</v>
      </c>
      <c r="B232">
        <v>39</v>
      </c>
      <c r="C232">
        <v>460</v>
      </c>
    </row>
    <row r="233" spans="1:3">
      <c r="A233" s="13">
        <v>43010</v>
      </c>
      <c r="B233">
        <v>40</v>
      </c>
      <c r="C233">
        <v>478</v>
      </c>
    </row>
    <row r="234" spans="1:3">
      <c r="A234" s="13">
        <v>43017</v>
      </c>
      <c r="B234">
        <v>41</v>
      </c>
      <c r="C234">
        <v>486</v>
      </c>
    </row>
    <row r="235" spans="1:3">
      <c r="A235" s="13">
        <v>43024</v>
      </c>
      <c r="B235">
        <v>42</v>
      </c>
      <c r="C235">
        <v>497</v>
      </c>
    </row>
    <row r="236" spans="1:3">
      <c r="A236" s="13">
        <v>43031</v>
      </c>
      <c r="B236">
        <v>43</v>
      </c>
      <c r="C236">
        <v>501</v>
      </c>
    </row>
    <row r="237" spans="1:3">
      <c r="A237" s="13">
        <v>43038</v>
      </c>
      <c r="B237">
        <v>44</v>
      </c>
      <c r="C237">
        <v>506</v>
      </c>
    </row>
    <row r="238" spans="1:3">
      <c r="A238" s="13">
        <v>43045</v>
      </c>
      <c r="B238">
        <v>45</v>
      </c>
      <c r="C238">
        <v>514</v>
      </c>
    </row>
    <row r="239" spans="1:3">
      <c r="A239" s="13">
        <v>43052</v>
      </c>
      <c r="B239">
        <v>46</v>
      </c>
      <c r="C239">
        <v>521</v>
      </c>
    </row>
    <row r="240" spans="1:3">
      <c r="A240" s="13">
        <v>43059</v>
      </c>
      <c r="B240">
        <v>47</v>
      </c>
      <c r="C240">
        <v>531</v>
      </c>
    </row>
    <row r="241" spans="1:3">
      <c r="A241" s="13">
        <v>43066</v>
      </c>
      <c r="B241">
        <v>48</v>
      </c>
      <c r="C241">
        <v>534</v>
      </c>
    </row>
    <row r="242" spans="1:3">
      <c r="A242" s="13">
        <v>43073</v>
      </c>
      <c r="B242">
        <v>49</v>
      </c>
      <c r="C242">
        <v>541</v>
      </c>
    </row>
    <row r="243" spans="1:3">
      <c r="A243" s="13">
        <v>43080</v>
      </c>
      <c r="B243">
        <v>50</v>
      </c>
      <c r="C243">
        <v>546</v>
      </c>
    </row>
    <row r="244" spans="1:3">
      <c r="A244" s="13">
        <v>43087</v>
      </c>
      <c r="B244">
        <v>51</v>
      </c>
      <c r="C244">
        <v>549</v>
      </c>
    </row>
    <row r="245" spans="1:3">
      <c r="A245" s="13">
        <v>43101</v>
      </c>
      <c r="B245">
        <v>52</v>
      </c>
      <c r="C245">
        <v>553</v>
      </c>
    </row>
    <row r="246" spans="1:3">
      <c r="A246" s="13">
        <v>43108</v>
      </c>
      <c r="B246">
        <v>53</v>
      </c>
      <c r="C246">
        <v>566</v>
      </c>
    </row>
    <row r="247" spans="1:3">
      <c r="A247" s="13">
        <v>43115</v>
      </c>
      <c r="B247">
        <v>54</v>
      </c>
      <c r="C247">
        <v>568</v>
      </c>
    </row>
    <row r="248" spans="1:3">
      <c r="A248" s="13">
        <v>43122</v>
      </c>
      <c r="B248">
        <v>55</v>
      </c>
      <c r="C248">
        <v>575</v>
      </c>
    </row>
    <row r="249" spans="1:3">
      <c r="A249" s="13">
        <v>43129</v>
      </c>
      <c r="B249">
        <v>56</v>
      </c>
      <c r="C249">
        <v>574</v>
      </c>
    </row>
    <row r="250" spans="1:3">
      <c r="A250" s="13">
        <v>43136</v>
      </c>
      <c r="B250">
        <v>57</v>
      </c>
      <c r="C250">
        <v>578</v>
      </c>
    </row>
    <row r="251" spans="1:3">
      <c r="A251" s="13">
        <v>43143</v>
      </c>
      <c r="B251">
        <v>58</v>
      </c>
      <c r="C251">
        <v>584</v>
      </c>
    </row>
    <row r="252" spans="1:3">
      <c r="A252" s="13">
        <v>43150</v>
      </c>
      <c r="B252">
        <v>59</v>
      </c>
      <c r="C252">
        <v>587</v>
      </c>
    </row>
    <row r="253" spans="1:3">
      <c r="A253" s="13">
        <v>43157</v>
      </c>
      <c r="B253">
        <v>60</v>
      </c>
      <c r="C253">
        <v>592</v>
      </c>
    </row>
    <row r="254" spans="1:3">
      <c r="A254" s="13">
        <v>43164</v>
      </c>
      <c r="B254">
        <v>61</v>
      </c>
      <c r="C254">
        <v>595</v>
      </c>
    </row>
    <row r="255" spans="1:3">
      <c r="A255" s="13">
        <v>43171</v>
      </c>
      <c r="B255">
        <v>62</v>
      </c>
      <c r="C255">
        <v>601</v>
      </c>
    </row>
    <row r="256" spans="1:3">
      <c r="A256" s="13">
        <v>43178</v>
      </c>
      <c r="B256">
        <v>63</v>
      </c>
      <c r="C256">
        <v>610</v>
      </c>
    </row>
    <row r="257" spans="1:3">
      <c r="A257" s="13">
        <v>43185</v>
      </c>
      <c r="B257">
        <v>64</v>
      </c>
      <c r="C257">
        <v>612</v>
      </c>
    </row>
    <row r="258" spans="1:3">
      <c r="A258" s="13">
        <v>43192</v>
      </c>
      <c r="B258">
        <v>65</v>
      </c>
      <c r="C258">
        <v>620</v>
      </c>
    </row>
    <row r="259" spans="1:3">
      <c r="A259" s="13">
        <v>43199</v>
      </c>
      <c r="B259">
        <v>66</v>
      </c>
      <c r="C259">
        <v>625</v>
      </c>
    </row>
    <row r="260" spans="1:3">
      <c r="A260" s="13">
        <v>43206</v>
      </c>
      <c r="B260">
        <v>67</v>
      </c>
      <c r="C260">
        <v>627</v>
      </c>
    </row>
    <row r="261" spans="1:3">
      <c r="A261" s="13">
        <v>43213</v>
      </c>
      <c r="B261">
        <v>68</v>
      </c>
      <c r="C261">
        <v>632</v>
      </c>
    </row>
    <row r="262" spans="1:3">
      <c r="A262" s="13">
        <v>43220</v>
      </c>
      <c r="B262">
        <v>69</v>
      </c>
      <c r="C262">
        <v>634</v>
      </c>
    </row>
    <row r="263" spans="1:3">
      <c r="A263" s="13">
        <v>43227</v>
      </c>
      <c r="B263">
        <v>70</v>
      </c>
      <c r="C263">
        <v>638</v>
      </c>
    </row>
    <row r="264" spans="1:3">
      <c r="A264" s="13">
        <v>43234</v>
      </c>
      <c r="B264">
        <v>71</v>
      </c>
      <c r="C264">
        <v>644</v>
      </c>
    </row>
    <row r="265" spans="1:3">
      <c r="A265" s="13">
        <v>43241</v>
      </c>
      <c r="B265">
        <v>72</v>
      </c>
      <c r="C265">
        <v>652</v>
      </c>
    </row>
    <row r="266" spans="1:3">
      <c r="A266" s="13">
        <v>43248</v>
      </c>
      <c r="B266">
        <v>73</v>
      </c>
      <c r="C266">
        <v>655</v>
      </c>
    </row>
    <row r="267" spans="1:3">
      <c r="A267" s="13">
        <v>43255</v>
      </c>
      <c r="B267">
        <v>74</v>
      </c>
      <c r="C267">
        <v>660</v>
      </c>
    </row>
    <row r="268" spans="1:3">
      <c r="A268" s="13">
        <v>43262</v>
      </c>
      <c r="B268">
        <v>75</v>
      </c>
      <c r="C268">
        <v>663</v>
      </c>
    </row>
    <row r="269" spans="1:3">
      <c r="A269" s="13">
        <v>43269</v>
      </c>
      <c r="B269">
        <v>76</v>
      </c>
      <c r="C269">
        <v>674</v>
      </c>
    </row>
    <row r="270" spans="1:3">
      <c r="A270" s="13">
        <v>43276</v>
      </c>
      <c r="B270">
        <v>77</v>
      </c>
      <c r="C270">
        <v>677</v>
      </c>
    </row>
    <row r="271" spans="1:3">
      <c r="A271" s="13">
        <v>43283</v>
      </c>
      <c r="B271">
        <v>78</v>
      </c>
      <c r="C271">
        <v>679</v>
      </c>
    </row>
    <row r="272" spans="1:3">
      <c r="A272" s="13">
        <v>43290</v>
      </c>
      <c r="B272">
        <v>79</v>
      </c>
      <c r="C272">
        <v>683</v>
      </c>
    </row>
    <row r="273" spans="1:3">
      <c r="A273" s="13">
        <v>43297</v>
      </c>
      <c r="B273">
        <v>80</v>
      </c>
      <c r="C273">
        <v>689</v>
      </c>
    </row>
    <row r="274" spans="1:3">
      <c r="A274" s="13">
        <v>43304</v>
      </c>
      <c r="B274">
        <v>81</v>
      </c>
      <c r="C274">
        <v>696</v>
      </c>
    </row>
    <row r="275" spans="1:3">
      <c r="A275" s="13">
        <v>43311</v>
      </c>
      <c r="B275">
        <v>82</v>
      </c>
      <c r="C275">
        <v>697</v>
      </c>
    </row>
    <row r="276" spans="1:3">
      <c r="A276" s="13">
        <v>43318</v>
      </c>
      <c r="B276">
        <v>83</v>
      </c>
      <c r="C276">
        <v>700</v>
      </c>
    </row>
    <row r="277" spans="1:3">
      <c r="A277" s="13">
        <v>43325</v>
      </c>
      <c r="B277">
        <v>84</v>
      </c>
      <c r="C277">
        <v>702</v>
      </c>
    </row>
    <row r="278" spans="1:3">
      <c r="A278" s="13">
        <v>43332</v>
      </c>
      <c r="B278">
        <v>85</v>
      </c>
      <c r="C278">
        <v>709</v>
      </c>
    </row>
    <row r="279" spans="1:3">
      <c r="A279" s="13">
        <v>43339</v>
      </c>
      <c r="B279">
        <v>86</v>
      </c>
      <c r="C279">
        <v>712</v>
      </c>
    </row>
    <row r="280" spans="1:3">
      <c r="A280" s="13">
        <v>43346</v>
      </c>
      <c r="B280">
        <v>87</v>
      </c>
      <c r="C280">
        <v>718</v>
      </c>
    </row>
    <row r="281" spans="1:3">
      <c r="A281" s="13">
        <v>43353</v>
      </c>
      <c r="B281">
        <v>88</v>
      </c>
      <c r="C281">
        <v>726</v>
      </c>
    </row>
    <row r="282" spans="1:3">
      <c r="A282" s="13">
        <v>43360</v>
      </c>
      <c r="B282">
        <v>89</v>
      </c>
      <c r="C282">
        <v>734</v>
      </c>
    </row>
    <row r="283" spans="1:3">
      <c r="A283" s="13">
        <v>43367</v>
      </c>
      <c r="B283">
        <v>90</v>
      </c>
      <c r="C283">
        <v>741</v>
      </c>
    </row>
    <row r="284" spans="1:3">
      <c r="A284" s="13">
        <v>43374</v>
      </c>
      <c r="B284">
        <v>91</v>
      </c>
      <c r="C284">
        <v>754</v>
      </c>
    </row>
    <row r="285" spans="1:3">
      <c r="A285" s="13">
        <v>43381</v>
      </c>
      <c r="B285">
        <v>92</v>
      </c>
      <c r="C285">
        <v>755</v>
      </c>
    </row>
    <row r="286" spans="1:3">
      <c r="A286" s="13">
        <v>43388</v>
      </c>
      <c r="B286">
        <v>93</v>
      </c>
      <c r="C286">
        <v>758</v>
      </c>
    </row>
    <row r="287" spans="1:3">
      <c r="A287" s="13">
        <v>43395</v>
      </c>
      <c r="B287">
        <v>94</v>
      </c>
      <c r="C287">
        <v>764</v>
      </c>
    </row>
    <row r="288" spans="1:3">
      <c r="A288" s="13">
        <v>43402</v>
      </c>
      <c r="B288">
        <v>95</v>
      </c>
      <c r="C288">
        <v>771</v>
      </c>
    </row>
    <row r="289" spans="1:3">
      <c r="A289" s="13">
        <v>43409</v>
      </c>
      <c r="B289">
        <v>96</v>
      </c>
      <c r="C289">
        <v>775</v>
      </c>
    </row>
    <row r="290" spans="1:3">
      <c r="A290" s="13">
        <v>43416</v>
      </c>
      <c r="B290">
        <v>97</v>
      </c>
      <c r="C290">
        <v>786</v>
      </c>
    </row>
    <row r="291" spans="1:3">
      <c r="A291" s="13">
        <v>43430</v>
      </c>
      <c r="B291">
        <v>98</v>
      </c>
      <c r="C291">
        <v>791</v>
      </c>
    </row>
    <row r="292" spans="1:3">
      <c r="A292" s="13">
        <v>43437</v>
      </c>
      <c r="B292">
        <v>99</v>
      </c>
      <c r="C292">
        <v>805</v>
      </c>
    </row>
    <row r="293" spans="1:3">
      <c r="A293" s="13">
        <v>43444</v>
      </c>
      <c r="B293">
        <v>100</v>
      </c>
      <c r="C293">
        <v>819</v>
      </c>
    </row>
    <row r="294" spans="1:3">
      <c r="A294" s="13">
        <v>43451</v>
      </c>
      <c r="B294">
        <v>101</v>
      </c>
      <c r="C294">
        <v>830</v>
      </c>
    </row>
    <row r="295" spans="1:3">
      <c r="A295" s="13">
        <v>43472</v>
      </c>
      <c r="B295">
        <v>102</v>
      </c>
      <c r="C295">
        <v>838</v>
      </c>
    </row>
    <row r="296" spans="1:3">
      <c r="A296" s="13">
        <v>43479</v>
      </c>
      <c r="B296">
        <v>103</v>
      </c>
      <c r="C296">
        <v>847</v>
      </c>
    </row>
    <row r="297" spans="1:3">
      <c r="A297" s="13">
        <v>43486</v>
      </c>
      <c r="B297">
        <v>104</v>
      </c>
      <c r="C297">
        <v>849</v>
      </c>
    </row>
    <row r="298" spans="1:3">
      <c r="A298" s="13">
        <v>43493</v>
      </c>
      <c r="B298">
        <v>105</v>
      </c>
      <c r="C298">
        <v>851</v>
      </c>
    </row>
    <row r="299" spans="1:3">
      <c r="A299" s="13">
        <v>43500</v>
      </c>
      <c r="B299">
        <v>106</v>
      </c>
      <c r="C299">
        <v>858</v>
      </c>
    </row>
    <row r="300" spans="1:3">
      <c r="A300" s="13">
        <v>43507</v>
      </c>
      <c r="B300">
        <v>107</v>
      </c>
      <c r="C300">
        <v>863</v>
      </c>
    </row>
    <row r="301" spans="1:3">
      <c r="A301" s="13">
        <v>43514</v>
      </c>
      <c r="B301">
        <v>108</v>
      </c>
      <c r="C301">
        <v>870</v>
      </c>
    </row>
    <row r="302" spans="1:3">
      <c r="A302" s="13">
        <v>43521</v>
      </c>
      <c r="B302">
        <v>109</v>
      </c>
      <c r="C302">
        <v>872</v>
      </c>
    </row>
    <row r="303" spans="1:3">
      <c r="A303" s="13">
        <v>43528</v>
      </c>
      <c r="B303">
        <v>110</v>
      </c>
      <c r="C303">
        <v>881</v>
      </c>
    </row>
    <row r="304" spans="1:3">
      <c r="A304" s="13">
        <v>43542</v>
      </c>
      <c r="B304">
        <v>111</v>
      </c>
      <c r="C304">
        <v>888</v>
      </c>
    </row>
    <row r="305" spans="1:3">
      <c r="A305" s="13">
        <v>43549</v>
      </c>
      <c r="B305">
        <v>112</v>
      </c>
      <c r="C305">
        <v>893</v>
      </c>
    </row>
    <row r="306" spans="1:3">
      <c r="A306" s="13">
        <v>43556</v>
      </c>
      <c r="B306">
        <v>113</v>
      </c>
      <c r="C306">
        <v>930</v>
      </c>
    </row>
    <row r="307" spans="1:3">
      <c r="A307" s="13">
        <v>43563</v>
      </c>
      <c r="B307">
        <v>114</v>
      </c>
      <c r="C307">
        <v>938</v>
      </c>
    </row>
    <row r="308" spans="1:3">
      <c r="A308" s="13">
        <v>43570</v>
      </c>
      <c r="B308">
        <v>115</v>
      </c>
      <c r="C308">
        <v>948</v>
      </c>
    </row>
    <row r="309" spans="1:3">
      <c r="A309" s="13">
        <v>43577</v>
      </c>
      <c r="B309">
        <v>116</v>
      </c>
      <c r="C309">
        <v>956</v>
      </c>
    </row>
    <row r="310" spans="1:3">
      <c r="A310" s="13">
        <v>43584</v>
      </c>
      <c r="B310">
        <v>117</v>
      </c>
      <c r="C310">
        <v>968</v>
      </c>
    </row>
    <row r="311" spans="1:3">
      <c r="A311" s="13">
        <v>43591</v>
      </c>
      <c r="B311">
        <v>118</v>
      </c>
      <c r="C311">
        <v>976</v>
      </c>
    </row>
    <row r="312" spans="1:3">
      <c r="A312" s="13">
        <v>43598</v>
      </c>
      <c r="B312">
        <v>119</v>
      </c>
      <c r="C312">
        <v>985</v>
      </c>
    </row>
    <row r="313" spans="1:3">
      <c r="A313" s="13">
        <v>43605</v>
      </c>
      <c r="B313">
        <v>120</v>
      </c>
      <c r="C313">
        <v>1000</v>
      </c>
    </row>
    <row r="314" spans="1:3">
      <c r="A314" s="13">
        <v>43612</v>
      </c>
      <c r="B314">
        <v>121</v>
      </c>
      <c r="C314">
        <v>1001</v>
      </c>
    </row>
    <row r="315" spans="1:3">
      <c r="A315" s="13">
        <v>43619</v>
      </c>
      <c r="B315">
        <v>122</v>
      </c>
      <c r="C315">
        <v>1007</v>
      </c>
    </row>
    <row r="316" spans="1:3">
      <c r="A316" s="13">
        <v>43626</v>
      </c>
      <c r="B316">
        <v>123</v>
      </c>
      <c r="C316">
        <v>1010</v>
      </c>
    </row>
    <row r="317" spans="1:3">
      <c r="A317" s="13">
        <v>43633</v>
      </c>
      <c r="B317">
        <v>124</v>
      </c>
      <c r="C317">
        <v>1025</v>
      </c>
    </row>
    <row r="318" spans="1:3">
      <c r="A318" s="13">
        <v>43640</v>
      </c>
      <c r="B318">
        <v>125</v>
      </c>
      <c r="C318">
        <v>1031</v>
      </c>
    </row>
    <row r="319" spans="1:3">
      <c r="A319" s="13">
        <v>43647</v>
      </c>
      <c r="B319">
        <v>126</v>
      </c>
      <c r="C319">
        <v>1037</v>
      </c>
    </row>
    <row r="320" spans="1:3">
      <c r="A320" s="13">
        <v>43654</v>
      </c>
      <c r="B320">
        <v>127</v>
      </c>
      <c r="C320">
        <v>1049</v>
      </c>
    </row>
    <row r="321" spans="1:7">
      <c r="A321" s="13">
        <v>43661</v>
      </c>
      <c r="B321">
        <v>128</v>
      </c>
      <c r="C321">
        <v>1071</v>
      </c>
    </row>
    <row r="322" spans="1:7">
      <c r="A322" s="13">
        <v>43668</v>
      </c>
      <c r="B322">
        <v>129</v>
      </c>
      <c r="C322">
        <v>1099</v>
      </c>
    </row>
    <row r="323" spans="1:7">
      <c r="A323" s="13">
        <v>43675</v>
      </c>
      <c r="B323">
        <v>130</v>
      </c>
      <c r="C323">
        <v>1131</v>
      </c>
    </row>
    <row r="324" spans="1:7">
      <c r="A324" s="13">
        <v>43682</v>
      </c>
      <c r="B324">
        <v>131</v>
      </c>
      <c r="C324">
        <v>1173</v>
      </c>
    </row>
    <row r="325" spans="1:7">
      <c r="A325" s="13">
        <v>43689</v>
      </c>
      <c r="B325">
        <v>132</v>
      </c>
      <c r="C325">
        <v>1211</v>
      </c>
    </row>
    <row r="326" spans="1:7">
      <c r="A326" s="13"/>
    </row>
    <row r="327" spans="1:7">
      <c r="A327" s="13"/>
    </row>
    <row r="328" spans="1:7">
      <c r="A328" s="13"/>
    </row>
    <row r="329" spans="1:7">
      <c r="A329" s="13"/>
    </row>
    <row r="330" spans="1:7">
      <c r="B330" s="10" t="s">
        <v>60</v>
      </c>
      <c r="C330" s="10"/>
      <c r="D330" s="10"/>
      <c r="E330" s="10"/>
      <c r="F330" s="10"/>
      <c r="G330" s="10"/>
    </row>
    <row r="331" spans="1:7">
      <c r="B331" s="49">
        <f>7/7</f>
        <v>1</v>
      </c>
      <c r="C331" t="s">
        <v>52</v>
      </c>
    </row>
    <row r="332" spans="1:7">
      <c r="B332" s="46">
        <f>6/18</f>
        <v>0.33333333333333331</v>
      </c>
      <c r="C332" t="s">
        <v>53</v>
      </c>
    </row>
    <row r="333" spans="1:7">
      <c r="B333" s="47">
        <v>0</v>
      </c>
      <c r="C333" t="s">
        <v>54</v>
      </c>
    </row>
    <row r="334" spans="1:7">
      <c r="B334" s="46">
        <v>0</v>
      </c>
      <c r="C334" t="s">
        <v>56</v>
      </c>
    </row>
    <row r="335" spans="1:7">
      <c r="B335" s="46">
        <v>0</v>
      </c>
      <c r="C335" t="s">
        <v>184</v>
      </c>
    </row>
    <row r="336" spans="1:7">
      <c r="B336" s="46">
        <v>0</v>
      </c>
      <c r="C336" t="s">
        <v>214</v>
      </c>
    </row>
    <row r="337" spans="2:3">
      <c r="B337" s="47">
        <f>2/23</f>
        <v>8.6956521739130432E-2</v>
      </c>
      <c r="C337" t="s">
        <v>223</v>
      </c>
    </row>
    <row r="339" spans="2:3">
      <c r="B339" s="10" t="s">
        <v>102</v>
      </c>
    </row>
    <row r="340" spans="2:3">
      <c r="B340" s="47">
        <f>3/38</f>
        <v>7.8947368421052627E-2</v>
      </c>
      <c r="C340" t="s">
        <v>52</v>
      </c>
    </row>
    <row r="341" spans="2:3">
      <c r="B341" s="47">
        <f>6/38</f>
        <v>0.15789473684210525</v>
      </c>
      <c r="C341" t="s">
        <v>53</v>
      </c>
    </row>
    <row r="342" spans="2:3">
      <c r="B342" s="47">
        <v>0</v>
      </c>
      <c r="C342" t="s">
        <v>54</v>
      </c>
    </row>
    <row r="343" spans="2:3">
      <c r="B343" s="47">
        <v>0</v>
      </c>
      <c r="C343" t="s">
        <v>56</v>
      </c>
    </row>
    <row r="344" spans="2:3">
      <c r="B344" s="46">
        <f>0/28%</f>
        <v>0</v>
      </c>
      <c r="C344" t="s">
        <v>184</v>
      </c>
    </row>
    <row r="345" spans="2:3">
      <c r="B345" s="47">
        <v>0</v>
      </c>
      <c r="C345" t="s">
        <v>214</v>
      </c>
    </row>
    <row r="346" spans="2:3">
      <c r="B346" s="47">
        <f>2/38</f>
        <v>5.2631578947368418E-2</v>
      </c>
      <c r="C346" t="s">
        <v>223</v>
      </c>
    </row>
    <row r="347" spans="2:3">
      <c r="B347" s="47">
        <f>27/38</f>
        <v>0.71052631578947367</v>
      </c>
      <c r="C347" t="s">
        <v>67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B38EE-220D-41F7-AEF6-0D99A2A19C73}">
  <dimension ref="A1:AF170"/>
  <sheetViews>
    <sheetView workbookViewId="0">
      <pane ySplit="1" topLeftCell="A100" activePane="bottomLeft" state="frozen"/>
      <selection pane="bottomLeft" activeCell="I113" sqref="I113"/>
    </sheetView>
  </sheetViews>
  <sheetFormatPr defaultRowHeight="15"/>
  <cols>
    <col min="2" max="2" width="11.28515625" customWidth="1"/>
    <col min="5" max="6" width="9.85546875" style="42" customWidth="1"/>
    <col min="7" max="7" width="14.5703125" customWidth="1"/>
    <col min="8" max="8" width="6.140625" customWidth="1"/>
    <col min="9" max="9" width="23.5703125" customWidth="1"/>
    <col min="10" max="10" width="15.140625" customWidth="1"/>
    <col min="11" max="11" width="13.85546875" style="69" customWidth="1"/>
    <col min="12" max="13" width="14" style="39" customWidth="1"/>
    <col min="14" max="14" width="9.7109375" style="39" customWidth="1"/>
    <col min="15" max="15" width="8.28515625" style="39" customWidth="1"/>
    <col min="16" max="16" width="15.5703125" style="39" customWidth="1"/>
    <col min="17" max="17" width="14.7109375" style="39" customWidth="1"/>
    <col min="18" max="18" width="7" style="39" customWidth="1"/>
    <col min="19" max="19" width="12" style="39" customWidth="1"/>
    <col min="20" max="20" width="12.28515625" style="39" customWidth="1"/>
    <col min="21" max="21" width="16.5703125" style="39" customWidth="1"/>
    <col min="22" max="22" width="22" customWidth="1"/>
    <col min="23" max="24" width="13.85546875" style="39" customWidth="1"/>
  </cols>
  <sheetData>
    <row r="1" spans="1:24">
      <c r="A1" s="41" t="s">
        <v>266</v>
      </c>
      <c r="B1" s="41" t="s">
        <v>267</v>
      </c>
      <c r="C1" s="41" t="s">
        <v>268</v>
      </c>
      <c r="D1" s="41" t="s">
        <v>269</v>
      </c>
      <c r="E1" s="38" t="s">
        <v>270</v>
      </c>
      <c r="F1" s="38" t="s">
        <v>271</v>
      </c>
      <c r="G1" s="37" t="s">
        <v>272</v>
      </c>
      <c r="H1" s="38" t="s">
        <v>273</v>
      </c>
      <c r="I1" s="37" t="s">
        <v>274</v>
      </c>
      <c r="J1" s="37" t="s">
        <v>275</v>
      </c>
      <c r="K1" s="68" t="s">
        <v>276</v>
      </c>
      <c r="L1" s="37" t="s">
        <v>277</v>
      </c>
      <c r="M1" s="38" t="s">
        <v>278</v>
      </c>
      <c r="N1" s="37" t="s">
        <v>279</v>
      </c>
      <c r="O1" s="38" t="s">
        <v>280</v>
      </c>
      <c r="P1" s="37" t="s">
        <v>281</v>
      </c>
      <c r="Q1" s="37" t="s">
        <v>282</v>
      </c>
      <c r="R1" s="37" t="s">
        <v>283</v>
      </c>
      <c r="S1" s="37" t="s">
        <v>284</v>
      </c>
      <c r="T1" s="38" t="s">
        <v>285</v>
      </c>
      <c r="U1" s="38" t="s">
        <v>286</v>
      </c>
      <c r="V1" s="41" t="s">
        <v>287</v>
      </c>
      <c r="W1" s="37" t="s">
        <v>288</v>
      </c>
      <c r="X1" s="37" t="s">
        <v>289</v>
      </c>
    </row>
    <row r="2" spans="1:24">
      <c r="A2">
        <v>1</v>
      </c>
      <c r="B2" s="13">
        <v>43476</v>
      </c>
      <c r="C2" t="s">
        <v>290</v>
      </c>
      <c r="E2" s="42">
        <v>89050987</v>
      </c>
      <c r="G2" t="s">
        <v>291</v>
      </c>
      <c r="H2" t="s">
        <v>290</v>
      </c>
      <c r="I2" t="s">
        <v>292</v>
      </c>
      <c r="J2" s="13">
        <v>26072</v>
      </c>
      <c r="K2" s="69">
        <v>841539849</v>
      </c>
      <c r="L2" s="40">
        <v>43329</v>
      </c>
      <c r="M2" s="40">
        <v>43319</v>
      </c>
      <c r="N2" s="39" t="s">
        <v>293</v>
      </c>
      <c r="O2" s="39">
        <v>47</v>
      </c>
      <c r="P2" s="39" t="s">
        <v>294</v>
      </c>
      <c r="Q2" s="39" t="s">
        <v>295</v>
      </c>
      <c r="R2" s="39">
        <v>7</v>
      </c>
      <c r="T2" s="39" t="s">
        <v>296</v>
      </c>
      <c r="U2" s="39" t="s">
        <v>297</v>
      </c>
      <c r="V2" t="s">
        <v>298</v>
      </c>
      <c r="W2" s="39" t="s">
        <v>299</v>
      </c>
    </row>
    <row r="3" spans="1:24">
      <c r="A3">
        <v>1</v>
      </c>
      <c r="B3" s="13">
        <v>43476</v>
      </c>
      <c r="C3" t="s">
        <v>290</v>
      </c>
      <c r="E3" s="42">
        <v>89023510</v>
      </c>
      <c r="G3" t="s">
        <v>300</v>
      </c>
      <c r="H3" t="s">
        <v>290</v>
      </c>
      <c r="I3" t="s">
        <v>301</v>
      </c>
      <c r="J3" s="13">
        <v>18889</v>
      </c>
      <c r="K3" s="69">
        <v>738690589</v>
      </c>
      <c r="L3" s="40">
        <v>43333</v>
      </c>
      <c r="M3" s="40">
        <v>43312</v>
      </c>
      <c r="N3" s="39" t="s">
        <v>293</v>
      </c>
      <c r="O3" s="39">
        <v>66</v>
      </c>
      <c r="P3" s="39" t="s">
        <v>294</v>
      </c>
      <c r="Q3" s="39" t="s">
        <v>295</v>
      </c>
      <c r="R3" s="39">
        <v>4</v>
      </c>
      <c r="T3" s="39" t="s">
        <v>302</v>
      </c>
      <c r="U3" s="39" t="s">
        <v>303</v>
      </c>
      <c r="V3" t="s">
        <v>304</v>
      </c>
      <c r="W3" s="39" t="s">
        <v>305</v>
      </c>
    </row>
    <row r="4" spans="1:24">
      <c r="A4">
        <v>1</v>
      </c>
      <c r="B4" s="13">
        <v>43476</v>
      </c>
      <c r="C4" t="s">
        <v>290</v>
      </c>
      <c r="E4" s="42">
        <v>89108746</v>
      </c>
      <c r="G4" t="s">
        <v>306</v>
      </c>
      <c r="H4" t="s">
        <v>290</v>
      </c>
      <c r="I4" t="s">
        <v>307</v>
      </c>
      <c r="J4" s="13">
        <v>31925</v>
      </c>
      <c r="K4" s="69">
        <v>740386560</v>
      </c>
      <c r="L4" s="40">
        <v>43337</v>
      </c>
      <c r="M4" s="40">
        <v>43326</v>
      </c>
      <c r="N4" s="39" t="s">
        <v>308</v>
      </c>
      <c r="O4" s="39">
        <v>31</v>
      </c>
      <c r="P4" s="39" t="s">
        <v>309</v>
      </c>
      <c r="Q4" s="39" t="s">
        <v>295</v>
      </c>
      <c r="R4" s="39">
        <v>0</v>
      </c>
      <c r="T4" s="39" t="s">
        <v>302</v>
      </c>
      <c r="U4" s="39" t="s">
        <v>310</v>
      </c>
      <c r="V4" t="s">
        <v>311</v>
      </c>
      <c r="W4" s="39" t="s">
        <v>305</v>
      </c>
    </row>
    <row r="5" spans="1:24">
      <c r="A5">
        <v>1</v>
      </c>
      <c r="B5" s="13">
        <v>43476</v>
      </c>
      <c r="C5" t="s">
        <v>290</v>
      </c>
      <c r="E5" s="42">
        <v>89179712</v>
      </c>
      <c r="G5" t="s">
        <v>312</v>
      </c>
      <c r="H5" t="s">
        <v>290</v>
      </c>
      <c r="I5" t="s">
        <v>313</v>
      </c>
      <c r="J5" s="13">
        <v>18423</v>
      </c>
      <c r="K5" s="69">
        <v>841915539</v>
      </c>
      <c r="L5" s="40">
        <v>43343</v>
      </c>
      <c r="M5" s="40">
        <v>43333</v>
      </c>
      <c r="N5" s="39" t="s">
        <v>308</v>
      </c>
      <c r="O5" s="39">
        <v>68</v>
      </c>
      <c r="P5" s="39" t="s">
        <v>294</v>
      </c>
      <c r="Q5" s="39" t="s">
        <v>295</v>
      </c>
      <c r="R5" s="39">
        <v>1</v>
      </c>
      <c r="T5" s="39" t="s">
        <v>302</v>
      </c>
      <c r="U5" s="39" t="s">
        <v>314</v>
      </c>
      <c r="V5" t="s">
        <v>298</v>
      </c>
      <c r="W5" s="39" t="s">
        <v>305</v>
      </c>
    </row>
    <row r="6" spans="1:24">
      <c r="A6">
        <v>1</v>
      </c>
      <c r="C6" t="s">
        <v>315</v>
      </c>
      <c r="D6" t="s">
        <v>316</v>
      </c>
      <c r="E6" s="42">
        <v>89113293</v>
      </c>
      <c r="G6" t="s">
        <v>317</v>
      </c>
      <c r="H6" t="s">
        <v>290</v>
      </c>
      <c r="I6" t="s">
        <v>318</v>
      </c>
      <c r="J6" s="13">
        <v>30060</v>
      </c>
      <c r="K6" s="69">
        <v>843405377</v>
      </c>
      <c r="L6" s="40">
        <v>43344</v>
      </c>
      <c r="M6" s="40">
        <v>43326</v>
      </c>
      <c r="N6" s="39" t="s">
        <v>293</v>
      </c>
      <c r="O6" s="39">
        <v>36</v>
      </c>
      <c r="P6" s="39" t="s">
        <v>294</v>
      </c>
      <c r="Q6" s="39" t="s">
        <v>295</v>
      </c>
      <c r="R6" s="39">
        <v>0</v>
      </c>
      <c r="T6" s="39" t="s">
        <v>302</v>
      </c>
      <c r="U6" s="39" t="s">
        <v>319</v>
      </c>
      <c r="V6" t="s">
        <v>298</v>
      </c>
      <c r="W6" s="39" t="s">
        <v>320</v>
      </c>
    </row>
    <row r="7" spans="1:24">
      <c r="A7">
        <v>1</v>
      </c>
      <c r="B7" s="13">
        <v>43476</v>
      </c>
      <c r="C7" t="s">
        <v>290</v>
      </c>
      <c r="E7" s="42">
        <v>89183041</v>
      </c>
      <c r="G7" t="s">
        <v>321</v>
      </c>
      <c r="H7" t="s">
        <v>290</v>
      </c>
      <c r="I7" t="s">
        <v>322</v>
      </c>
      <c r="J7" s="13">
        <v>25031</v>
      </c>
      <c r="K7" s="69">
        <v>841580076</v>
      </c>
      <c r="L7" s="40">
        <v>43349</v>
      </c>
      <c r="M7" s="40">
        <v>43333</v>
      </c>
      <c r="N7" s="39" t="s">
        <v>308</v>
      </c>
      <c r="O7" s="39">
        <v>50</v>
      </c>
      <c r="P7" s="39" t="s">
        <v>294</v>
      </c>
      <c r="Q7" s="39" t="s">
        <v>295</v>
      </c>
      <c r="R7" s="39">
        <v>3</v>
      </c>
      <c r="T7" s="39" t="s">
        <v>302</v>
      </c>
      <c r="U7" s="39" t="s">
        <v>314</v>
      </c>
      <c r="V7" t="s">
        <v>323</v>
      </c>
      <c r="W7" s="39" t="s">
        <v>324</v>
      </c>
    </row>
    <row r="8" spans="1:24">
      <c r="A8">
        <v>1</v>
      </c>
      <c r="B8" s="13">
        <v>43476</v>
      </c>
      <c r="C8" t="s">
        <v>290</v>
      </c>
      <c r="E8" s="42">
        <v>89186041</v>
      </c>
      <c r="G8" t="s">
        <v>325</v>
      </c>
      <c r="H8" t="s">
        <v>290</v>
      </c>
      <c r="I8" t="s">
        <v>326</v>
      </c>
      <c r="J8" s="13">
        <v>23270</v>
      </c>
      <c r="K8" s="69">
        <v>75419908</v>
      </c>
      <c r="L8" s="40">
        <v>43351</v>
      </c>
      <c r="M8" s="40">
        <v>43333</v>
      </c>
      <c r="N8" s="39" t="s">
        <v>308</v>
      </c>
      <c r="O8" s="39">
        <v>54</v>
      </c>
      <c r="P8" s="39" t="s">
        <v>294</v>
      </c>
      <c r="Q8" s="39" t="s">
        <v>295</v>
      </c>
      <c r="R8" s="39">
        <v>4</v>
      </c>
      <c r="T8" s="39" t="s">
        <v>302</v>
      </c>
      <c r="U8" s="39" t="s">
        <v>327</v>
      </c>
      <c r="V8" t="s">
        <v>328</v>
      </c>
      <c r="W8" s="39" t="s">
        <v>324</v>
      </c>
    </row>
    <row r="9" spans="1:24">
      <c r="A9">
        <v>1</v>
      </c>
      <c r="B9" s="13">
        <v>43476</v>
      </c>
      <c r="C9" t="s">
        <v>290</v>
      </c>
      <c r="E9" s="42">
        <v>89254709</v>
      </c>
      <c r="G9" t="s">
        <v>329</v>
      </c>
      <c r="H9" t="s">
        <v>290</v>
      </c>
      <c r="I9" t="s">
        <v>330</v>
      </c>
      <c r="J9" s="13">
        <v>20864</v>
      </c>
      <c r="K9" s="69">
        <v>738790457</v>
      </c>
      <c r="L9" s="40">
        <v>43353</v>
      </c>
      <c r="M9" s="40">
        <v>43340</v>
      </c>
      <c r="N9" s="39" t="s">
        <v>308</v>
      </c>
      <c r="O9" s="39">
        <v>61</v>
      </c>
      <c r="P9" s="39" t="s">
        <v>294</v>
      </c>
      <c r="Q9" s="39" t="s">
        <v>295</v>
      </c>
      <c r="R9" s="39">
        <v>3</v>
      </c>
      <c r="T9" s="39" t="s">
        <v>302</v>
      </c>
      <c r="U9" s="39" t="s">
        <v>319</v>
      </c>
      <c r="V9" t="s">
        <v>298</v>
      </c>
      <c r="W9" s="39" t="s">
        <v>305</v>
      </c>
    </row>
    <row r="10" spans="1:24">
      <c r="A10">
        <v>1</v>
      </c>
      <c r="B10" s="13">
        <v>43476</v>
      </c>
      <c r="C10" t="s">
        <v>290</v>
      </c>
      <c r="E10" s="42">
        <v>89255876</v>
      </c>
      <c r="G10" t="s">
        <v>331</v>
      </c>
      <c r="H10" t="s">
        <v>290</v>
      </c>
      <c r="I10" t="s">
        <v>332</v>
      </c>
      <c r="J10" s="13">
        <v>17836</v>
      </c>
      <c r="K10" s="69">
        <v>842064450</v>
      </c>
      <c r="L10" s="40">
        <v>43353</v>
      </c>
      <c r="M10" s="40">
        <v>43340</v>
      </c>
      <c r="N10" s="39" t="s">
        <v>293</v>
      </c>
      <c r="O10" s="39">
        <v>69</v>
      </c>
      <c r="P10" s="39" t="s">
        <v>294</v>
      </c>
      <c r="Q10" s="39" t="s">
        <v>295</v>
      </c>
      <c r="R10" s="39">
        <v>1</v>
      </c>
      <c r="T10" s="39" t="s">
        <v>333</v>
      </c>
      <c r="U10" s="39" t="s">
        <v>334</v>
      </c>
      <c r="V10" t="s">
        <v>298</v>
      </c>
      <c r="W10" s="39" t="s">
        <v>335</v>
      </c>
    </row>
    <row r="11" spans="1:24">
      <c r="A11">
        <v>1</v>
      </c>
      <c r="C11" t="s">
        <v>315</v>
      </c>
      <c r="D11" t="s">
        <v>316</v>
      </c>
      <c r="E11" s="42">
        <v>89397403</v>
      </c>
      <c r="G11" t="s">
        <v>336</v>
      </c>
      <c r="H11" t="s">
        <v>290</v>
      </c>
      <c r="I11" t="s">
        <v>337</v>
      </c>
      <c r="J11" s="13">
        <v>29537</v>
      </c>
      <c r="K11" s="69">
        <v>75048899</v>
      </c>
      <c r="L11" s="40">
        <v>43365</v>
      </c>
      <c r="M11" s="40">
        <v>43332</v>
      </c>
      <c r="N11" s="39" t="s">
        <v>308</v>
      </c>
      <c r="O11" s="39">
        <v>37</v>
      </c>
      <c r="P11" s="39" t="s">
        <v>338</v>
      </c>
      <c r="Q11" s="39" t="s">
        <v>295</v>
      </c>
      <c r="R11" s="39">
        <v>3</v>
      </c>
      <c r="T11" s="39" t="s">
        <v>302</v>
      </c>
      <c r="U11" s="39" t="s">
        <v>339</v>
      </c>
      <c r="V11" t="s">
        <v>298</v>
      </c>
      <c r="W11" s="39" t="s">
        <v>340</v>
      </c>
    </row>
    <row r="12" spans="1:24">
      <c r="A12">
        <v>1</v>
      </c>
      <c r="B12" s="13">
        <v>43476</v>
      </c>
      <c r="C12" t="s">
        <v>290</v>
      </c>
      <c r="E12" s="42">
        <v>89348532</v>
      </c>
      <c r="G12" t="s">
        <v>341</v>
      </c>
      <c r="H12" t="s">
        <v>290</v>
      </c>
      <c r="I12" t="s">
        <v>342</v>
      </c>
      <c r="J12" s="13">
        <v>21853</v>
      </c>
      <c r="K12" s="69">
        <v>841425709</v>
      </c>
      <c r="L12" s="40">
        <v>43371</v>
      </c>
      <c r="M12" s="40">
        <v>43349</v>
      </c>
      <c r="N12" s="39" t="s">
        <v>308</v>
      </c>
      <c r="O12" s="39">
        <v>58</v>
      </c>
      <c r="P12" s="39" t="s">
        <v>338</v>
      </c>
      <c r="Q12" s="39" t="s">
        <v>295</v>
      </c>
      <c r="R12" s="39">
        <v>4</v>
      </c>
      <c r="T12" s="39" t="s">
        <v>343</v>
      </c>
      <c r="U12" s="39" t="s">
        <v>344</v>
      </c>
      <c r="V12" t="s">
        <v>298</v>
      </c>
      <c r="W12" s="39" t="s">
        <v>320</v>
      </c>
    </row>
    <row r="13" spans="1:24">
      <c r="A13">
        <v>1</v>
      </c>
      <c r="B13" s="13">
        <v>43476</v>
      </c>
      <c r="C13" t="s">
        <v>290</v>
      </c>
      <c r="E13" s="42">
        <v>89398490</v>
      </c>
      <c r="G13" t="s">
        <v>345</v>
      </c>
      <c r="H13" t="s">
        <v>290</v>
      </c>
      <c r="I13" t="s">
        <v>346</v>
      </c>
      <c r="J13" s="13">
        <v>26583</v>
      </c>
      <c r="K13" s="69">
        <v>741345692</v>
      </c>
      <c r="L13" s="40">
        <v>43372</v>
      </c>
      <c r="M13" s="40">
        <v>43354</v>
      </c>
      <c r="N13" s="39" t="s">
        <v>293</v>
      </c>
      <c r="O13" s="39">
        <v>45</v>
      </c>
      <c r="P13" s="39" t="s">
        <v>294</v>
      </c>
      <c r="Q13" s="39" t="s">
        <v>295</v>
      </c>
      <c r="R13" s="39">
        <v>0</v>
      </c>
      <c r="T13" s="39" t="s">
        <v>347</v>
      </c>
      <c r="U13" s="39" t="s">
        <v>348</v>
      </c>
      <c r="V13" t="s">
        <v>349</v>
      </c>
      <c r="W13" s="39" t="s">
        <v>305</v>
      </c>
    </row>
    <row r="14" spans="1:24">
      <c r="A14">
        <v>1</v>
      </c>
      <c r="B14" s="13">
        <v>43476</v>
      </c>
      <c r="C14" t="s">
        <v>290</v>
      </c>
      <c r="E14" s="42">
        <v>89563421</v>
      </c>
      <c r="G14" t="s">
        <v>350</v>
      </c>
      <c r="H14" t="s">
        <v>290</v>
      </c>
      <c r="I14" t="s">
        <v>351</v>
      </c>
      <c r="J14" s="13">
        <v>21133</v>
      </c>
      <c r="K14" s="69">
        <v>841470545</v>
      </c>
      <c r="L14" s="40">
        <v>43372</v>
      </c>
      <c r="M14" s="40">
        <v>43354</v>
      </c>
      <c r="N14" s="39" t="s">
        <v>293</v>
      </c>
      <c r="O14" s="39">
        <v>60</v>
      </c>
      <c r="P14" s="39" t="s">
        <v>294</v>
      </c>
      <c r="Q14" s="39" t="s">
        <v>295</v>
      </c>
      <c r="R14" s="39">
        <v>3</v>
      </c>
      <c r="T14" s="39" t="s">
        <v>352</v>
      </c>
      <c r="U14" s="39" t="s">
        <v>353</v>
      </c>
      <c r="V14" t="s">
        <v>298</v>
      </c>
      <c r="W14" s="39" t="s">
        <v>354</v>
      </c>
    </row>
    <row r="15" spans="1:24">
      <c r="A15">
        <v>1</v>
      </c>
      <c r="C15" t="s">
        <v>315</v>
      </c>
      <c r="D15" t="s">
        <v>316</v>
      </c>
      <c r="E15" s="42">
        <v>89480564</v>
      </c>
      <c r="G15" t="s">
        <v>355</v>
      </c>
      <c r="H15" t="s">
        <v>290</v>
      </c>
      <c r="I15" t="s">
        <v>356</v>
      </c>
      <c r="J15" s="13">
        <v>26865</v>
      </c>
      <c r="K15" s="69">
        <v>841532754</v>
      </c>
      <c r="L15" s="40">
        <v>43377</v>
      </c>
      <c r="M15" s="40">
        <v>43361</v>
      </c>
      <c r="N15" s="39" t="s">
        <v>308</v>
      </c>
      <c r="O15" s="39">
        <v>45</v>
      </c>
      <c r="P15" s="39" t="s">
        <v>294</v>
      </c>
      <c r="Q15" s="39" t="s">
        <v>295</v>
      </c>
      <c r="R15" s="39">
        <v>0</v>
      </c>
      <c r="T15" s="39" t="s">
        <v>302</v>
      </c>
      <c r="U15" s="39" t="s">
        <v>357</v>
      </c>
      <c r="V15" t="s">
        <v>358</v>
      </c>
      <c r="W15" s="39" t="s">
        <v>359</v>
      </c>
    </row>
    <row r="16" spans="1:24">
      <c r="F16" s="42" t="s">
        <v>360</v>
      </c>
      <c r="G16" t="s">
        <v>361</v>
      </c>
      <c r="H16" t="s">
        <v>290</v>
      </c>
      <c r="I16" t="s">
        <v>362</v>
      </c>
      <c r="J16" s="13">
        <v>26361</v>
      </c>
      <c r="K16" s="69">
        <v>740998372</v>
      </c>
      <c r="L16" s="40">
        <v>43381</v>
      </c>
      <c r="M16" s="40">
        <v>43361</v>
      </c>
      <c r="N16" s="39" t="s">
        <v>293</v>
      </c>
      <c r="O16" s="39">
        <v>46</v>
      </c>
      <c r="P16" s="39" t="s">
        <v>338</v>
      </c>
      <c r="Q16" s="39" t="s">
        <v>363</v>
      </c>
      <c r="R16" s="39" t="s">
        <v>6</v>
      </c>
      <c r="T16" s="39" t="s">
        <v>364</v>
      </c>
      <c r="U16" s="39" t="s">
        <v>365</v>
      </c>
      <c r="V16" t="s">
        <v>366</v>
      </c>
      <c r="W16" s="39" t="s">
        <v>305</v>
      </c>
      <c r="X16" s="39" t="s">
        <v>367</v>
      </c>
    </row>
    <row r="17" spans="1:23">
      <c r="A17">
        <v>1</v>
      </c>
      <c r="B17" s="13">
        <v>43476</v>
      </c>
      <c r="C17" t="s">
        <v>290</v>
      </c>
      <c r="E17" s="42">
        <v>88252282</v>
      </c>
      <c r="G17" t="s">
        <v>368</v>
      </c>
      <c r="H17" t="s">
        <v>290</v>
      </c>
      <c r="I17" t="s">
        <v>369</v>
      </c>
      <c r="J17" s="13">
        <v>31010</v>
      </c>
      <c r="K17" s="69">
        <v>737257670</v>
      </c>
      <c r="L17" s="40">
        <v>43389</v>
      </c>
      <c r="M17" s="40">
        <v>43389</v>
      </c>
      <c r="N17" s="39" t="s">
        <v>308</v>
      </c>
      <c r="O17" s="39">
        <v>33</v>
      </c>
      <c r="P17" s="39" t="s">
        <v>294</v>
      </c>
      <c r="Q17" s="39" t="s">
        <v>295</v>
      </c>
      <c r="R17" s="39">
        <v>1</v>
      </c>
      <c r="T17" s="39" t="s">
        <v>302</v>
      </c>
      <c r="U17" s="39" t="s">
        <v>370</v>
      </c>
      <c r="V17" t="s">
        <v>371</v>
      </c>
      <c r="W17" s="39" t="s">
        <v>372</v>
      </c>
    </row>
    <row r="18" spans="1:23">
      <c r="A18">
        <v>1</v>
      </c>
      <c r="C18" t="s">
        <v>315</v>
      </c>
      <c r="D18" t="s">
        <v>316</v>
      </c>
      <c r="E18" s="42">
        <v>89620298</v>
      </c>
      <c r="G18" t="s">
        <v>373</v>
      </c>
      <c r="H18" t="s">
        <v>290</v>
      </c>
      <c r="I18" t="s">
        <v>374</v>
      </c>
      <c r="J18" s="13">
        <v>30051</v>
      </c>
      <c r="K18" s="69">
        <v>842277515</v>
      </c>
      <c r="L18" s="40">
        <v>43405</v>
      </c>
      <c r="M18" s="40">
        <v>43375</v>
      </c>
      <c r="N18" s="39" t="s">
        <v>293</v>
      </c>
      <c r="O18" s="39">
        <v>36</v>
      </c>
      <c r="P18" s="39" t="s">
        <v>338</v>
      </c>
      <c r="Q18" s="39" t="s">
        <v>295</v>
      </c>
      <c r="R18" s="39">
        <v>0</v>
      </c>
      <c r="T18" s="39" t="s">
        <v>302</v>
      </c>
      <c r="U18" s="39" t="s">
        <v>375</v>
      </c>
      <c r="V18" t="s">
        <v>376</v>
      </c>
      <c r="W18" s="39" t="s">
        <v>359</v>
      </c>
    </row>
    <row r="19" spans="1:23">
      <c r="A19">
        <v>1</v>
      </c>
      <c r="B19" s="13">
        <v>43476</v>
      </c>
      <c r="C19" t="s">
        <v>290</v>
      </c>
      <c r="E19" s="42">
        <v>89397117</v>
      </c>
      <c r="G19" t="s">
        <v>377</v>
      </c>
      <c r="H19" t="s">
        <v>290</v>
      </c>
      <c r="I19" t="s">
        <v>378</v>
      </c>
      <c r="J19" s="13">
        <v>31447</v>
      </c>
      <c r="K19" s="69">
        <v>842736222</v>
      </c>
      <c r="L19" s="40">
        <v>43407</v>
      </c>
      <c r="M19" s="40">
        <v>43354</v>
      </c>
      <c r="N19" s="39" t="s">
        <v>308</v>
      </c>
      <c r="O19" s="39">
        <v>32</v>
      </c>
      <c r="P19" s="39" t="s">
        <v>294</v>
      </c>
      <c r="Q19" s="39" t="s">
        <v>295</v>
      </c>
      <c r="R19" s="39">
        <v>0</v>
      </c>
      <c r="T19" s="39" t="s">
        <v>379</v>
      </c>
      <c r="U19" s="39" t="s">
        <v>380</v>
      </c>
      <c r="V19" t="s">
        <v>381</v>
      </c>
      <c r="W19" s="39" t="s">
        <v>382</v>
      </c>
    </row>
    <row r="20" spans="1:23">
      <c r="A20">
        <v>1</v>
      </c>
      <c r="B20" s="13">
        <v>43476</v>
      </c>
      <c r="C20" t="s">
        <v>290</v>
      </c>
      <c r="E20" s="42">
        <v>89783913</v>
      </c>
      <c r="G20" t="s">
        <v>383</v>
      </c>
      <c r="H20" t="s">
        <v>290</v>
      </c>
      <c r="I20" t="s">
        <v>384</v>
      </c>
      <c r="J20" s="13">
        <v>24021</v>
      </c>
      <c r="K20" s="69">
        <v>841609595</v>
      </c>
      <c r="L20" s="40">
        <v>43407</v>
      </c>
      <c r="M20" s="40">
        <v>43389</v>
      </c>
      <c r="N20" s="39" t="s">
        <v>308</v>
      </c>
      <c r="O20" s="39">
        <v>53</v>
      </c>
      <c r="P20" s="39" t="s">
        <v>294</v>
      </c>
      <c r="Q20" s="39" t="s">
        <v>295</v>
      </c>
      <c r="R20" s="39">
        <v>2</v>
      </c>
      <c r="T20" s="39" t="s">
        <v>302</v>
      </c>
      <c r="U20" s="39" t="s">
        <v>385</v>
      </c>
      <c r="V20" t="s">
        <v>386</v>
      </c>
      <c r="W20" s="39" t="s">
        <v>387</v>
      </c>
    </row>
    <row r="21" spans="1:23">
      <c r="A21">
        <v>1</v>
      </c>
      <c r="B21" s="13">
        <v>43476</v>
      </c>
      <c r="C21" t="s">
        <v>315</v>
      </c>
      <c r="D21" t="s">
        <v>388</v>
      </c>
      <c r="E21" s="42">
        <v>89076469</v>
      </c>
      <c r="G21" t="s">
        <v>389</v>
      </c>
      <c r="H21" t="s">
        <v>290</v>
      </c>
      <c r="I21" t="s">
        <v>390</v>
      </c>
      <c r="J21" s="13">
        <v>20952</v>
      </c>
      <c r="K21" s="69">
        <v>841298162</v>
      </c>
      <c r="L21" s="40">
        <v>43409</v>
      </c>
      <c r="M21" s="40">
        <v>43322</v>
      </c>
      <c r="N21" s="39" t="s">
        <v>308</v>
      </c>
      <c r="O21" s="39">
        <v>61</v>
      </c>
      <c r="P21" s="39" t="s">
        <v>294</v>
      </c>
      <c r="Q21" s="39" t="s">
        <v>295</v>
      </c>
      <c r="R21" s="39">
        <v>1</v>
      </c>
      <c r="T21" s="39" t="s">
        <v>302</v>
      </c>
      <c r="U21" s="39" t="s">
        <v>391</v>
      </c>
      <c r="V21" t="s">
        <v>298</v>
      </c>
      <c r="W21" s="39" t="s">
        <v>392</v>
      </c>
    </row>
    <row r="22" spans="1:23">
      <c r="A22">
        <v>1</v>
      </c>
      <c r="C22" t="s">
        <v>315</v>
      </c>
      <c r="D22" t="s">
        <v>316</v>
      </c>
      <c r="E22" s="42">
        <v>89963713</v>
      </c>
      <c r="G22" t="s">
        <v>393</v>
      </c>
      <c r="H22" t="s">
        <v>290</v>
      </c>
      <c r="I22" t="s">
        <v>394</v>
      </c>
      <c r="J22" s="13">
        <v>26020</v>
      </c>
      <c r="K22" s="69">
        <v>122881</v>
      </c>
      <c r="L22" s="40">
        <v>43419</v>
      </c>
      <c r="M22" s="40">
        <v>43405</v>
      </c>
      <c r="N22" s="39" t="s">
        <v>308</v>
      </c>
      <c r="O22" s="39">
        <v>47</v>
      </c>
      <c r="P22" s="39" t="s">
        <v>294</v>
      </c>
      <c r="Q22" s="39" t="s">
        <v>295</v>
      </c>
      <c r="R22" s="39">
        <v>3</v>
      </c>
      <c r="T22" s="39" t="s">
        <v>302</v>
      </c>
      <c r="U22" s="39" t="s">
        <v>395</v>
      </c>
      <c r="V22" t="s">
        <v>298</v>
      </c>
      <c r="W22" s="39" t="s">
        <v>324</v>
      </c>
    </row>
    <row r="23" spans="1:23">
      <c r="A23">
        <v>1</v>
      </c>
      <c r="B23" s="13">
        <v>43476</v>
      </c>
      <c r="C23" t="s">
        <v>290</v>
      </c>
      <c r="E23" s="42">
        <v>89884158</v>
      </c>
      <c r="G23" t="s">
        <v>396</v>
      </c>
      <c r="H23" t="s">
        <v>290</v>
      </c>
      <c r="I23" t="s">
        <v>397</v>
      </c>
      <c r="J23" s="13">
        <v>24591</v>
      </c>
      <c r="K23" s="69">
        <v>841342905</v>
      </c>
      <c r="L23" s="40">
        <v>43421</v>
      </c>
      <c r="M23" s="40">
        <v>43396</v>
      </c>
      <c r="N23" s="39" t="s">
        <v>308</v>
      </c>
      <c r="O23" s="39">
        <v>51</v>
      </c>
      <c r="P23" s="39" t="s">
        <v>294</v>
      </c>
      <c r="Q23" s="39" t="s">
        <v>295</v>
      </c>
      <c r="R23" s="39">
        <v>0</v>
      </c>
      <c r="T23" s="39" t="s">
        <v>302</v>
      </c>
      <c r="U23" s="39" t="s">
        <v>398</v>
      </c>
      <c r="V23" t="s">
        <v>399</v>
      </c>
      <c r="W23" s="39" t="s">
        <v>359</v>
      </c>
    </row>
    <row r="24" spans="1:23">
      <c r="A24">
        <v>1</v>
      </c>
      <c r="C24" t="s">
        <v>315</v>
      </c>
      <c r="D24" t="s">
        <v>316</v>
      </c>
      <c r="E24" s="42">
        <v>89957220</v>
      </c>
      <c r="G24" t="s">
        <v>400</v>
      </c>
      <c r="H24" t="s">
        <v>290</v>
      </c>
      <c r="I24" t="s">
        <v>401</v>
      </c>
      <c r="J24" s="13">
        <v>29871</v>
      </c>
      <c r="K24" s="69">
        <v>841572650</v>
      </c>
      <c r="L24" s="40">
        <v>43423</v>
      </c>
      <c r="M24" s="40">
        <v>43375</v>
      </c>
      <c r="N24" s="39" t="s">
        <v>308</v>
      </c>
      <c r="O24" s="39">
        <v>37</v>
      </c>
      <c r="P24" s="39" t="s">
        <v>294</v>
      </c>
      <c r="Q24" s="39" t="s">
        <v>295</v>
      </c>
      <c r="R24" s="39">
        <v>2</v>
      </c>
      <c r="T24" s="39" t="s">
        <v>402</v>
      </c>
      <c r="U24" s="39" t="s">
        <v>403</v>
      </c>
      <c r="V24" t="s">
        <v>298</v>
      </c>
      <c r="W24" s="39" t="s">
        <v>404</v>
      </c>
    </row>
    <row r="25" spans="1:23">
      <c r="A25">
        <v>1</v>
      </c>
      <c r="B25" s="13">
        <v>43476</v>
      </c>
      <c r="C25" t="s">
        <v>315</v>
      </c>
      <c r="D25" t="s">
        <v>388</v>
      </c>
      <c r="E25" s="42">
        <v>89779670</v>
      </c>
      <c r="G25" t="s">
        <v>405</v>
      </c>
      <c r="H25" t="s">
        <v>290</v>
      </c>
      <c r="I25" t="s">
        <v>406</v>
      </c>
      <c r="J25" s="13">
        <v>22086</v>
      </c>
      <c r="K25" s="69">
        <v>843494277</v>
      </c>
      <c r="L25" s="40">
        <v>43430</v>
      </c>
      <c r="M25" s="40">
        <v>43389</v>
      </c>
      <c r="N25" s="39" t="s">
        <v>293</v>
      </c>
      <c r="O25" s="39">
        <v>58</v>
      </c>
      <c r="P25" s="39" t="s">
        <v>294</v>
      </c>
      <c r="Q25" s="39" t="s">
        <v>295</v>
      </c>
      <c r="R25" s="39">
        <v>1</v>
      </c>
      <c r="T25" s="39" t="s">
        <v>407</v>
      </c>
      <c r="U25" s="39" t="s">
        <v>408</v>
      </c>
      <c r="V25" t="s">
        <v>409</v>
      </c>
      <c r="W25" s="39" t="s">
        <v>410</v>
      </c>
    </row>
    <row r="26" spans="1:23">
      <c r="A26">
        <v>1</v>
      </c>
      <c r="B26" s="13">
        <v>43476</v>
      </c>
      <c r="C26" t="s">
        <v>315</v>
      </c>
      <c r="D26" t="s">
        <v>388</v>
      </c>
      <c r="E26" s="42">
        <v>89939060</v>
      </c>
      <c r="G26" t="s">
        <v>411</v>
      </c>
      <c r="H26" t="s">
        <v>290</v>
      </c>
      <c r="I26" t="s">
        <v>412</v>
      </c>
      <c r="J26" s="13">
        <v>20467</v>
      </c>
      <c r="K26" s="69">
        <v>741429319</v>
      </c>
      <c r="L26" s="40">
        <v>43433</v>
      </c>
      <c r="M26" s="40">
        <v>43403</v>
      </c>
      <c r="N26" s="39" t="s">
        <v>308</v>
      </c>
      <c r="O26" s="39">
        <v>62</v>
      </c>
      <c r="P26" s="39" t="s">
        <v>294</v>
      </c>
      <c r="Q26" s="39" t="s">
        <v>295</v>
      </c>
      <c r="R26" s="39">
        <v>0</v>
      </c>
      <c r="T26" s="39" t="s">
        <v>343</v>
      </c>
      <c r="U26" s="39" t="s">
        <v>413</v>
      </c>
      <c r="V26" t="s">
        <v>298</v>
      </c>
      <c r="W26" s="39" t="s">
        <v>414</v>
      </c>
    </row>
    <row r="27" spans="1:23">
      <c r="A27">
        <v>1</v>
      </c>
      <c r="B27" s="13">
        <v>43476</v>
      </c>
      <c r="C27" t="s">
        <v>290</v>
      </c>
      <c r="E27" s="42">
        <v>90085144</v>
      </c>
      <c r="G27" t="s">
        <v>415</v>
      </c>
      <c r="H27" t="s">
        <v>290</v>
      </c>
      <c r="I27" t="s">
        <v>416</v>
      </c>
      <c r="J27" s="13">
        <v>25955</v>
      </c>
      <c r="K27" s="69">
        <v>842779889</v>
      </c>
      <c r="L27" s="40">
        <v>43433</v>
      </c>
      <c r="M27" s="40">
        <v>43417</v>
      </c>
      <c r="N27" s="39" t="s">
        <v>308</v>
      </c>
      <c r="O27" s="39">
        <v>47</v>
      </c>
      <c r="P27" s="39" t="s">
        <v>338</v>
      </c>
      <c r="Q27" s="39" t="s">
        <v>295</v>
      </c>
      <c r="T27" s="39" t="s">
        <v>302</v>
      </c>
      <c r="U27" s="39" t="s">
        <v>327</v>
      </c>
      <c r="V27" t="s">
        <v>298</v>
      </c>
      <c r="W27" s="39" t="s">
        <v>305</v>
      </c>
    </row>
    <row r="28" spans="1:23">
      <c r="A28">
        <v>1</v>
      </c>
      <c r="B28" s="13">
        <v>43476</v>
      </c>
      <c r="C28" t="s">
        <v>290</v>
      </c>
      <c r="E28" s="42">
        <v>90069602</v>
      </c>
      <c r="G28" t="s">
        <v>417</v>
      </c>
      <c r="H28" t="s">
        <v>290</v>
      </c>
      <c r="I28" t="s">
        <v>418</v>
      </c>
      <c r="J28" s="13">
        <v>18918</v>
      </c>
      <c r="K28" s="69">
        <v>741439780</v>
      </c>
      <c r="L28" s="40">
        <v>43435</v>
      </c>
      <c r="M28" s="40">
        <v>43403</v>
      </c>
      <c r="N28" s="39" t="s">
        <v>308</v>
      </c>
      <c r="O28" s="39">
        <v>67</v>
      </c>
      <c r="P28" s="39" t="s">
        <v>294</v>
      </c>
      <c r="Q28" s="39" t="s">
        <v>295</v>
      </c>
      <c r="T28" s="39" t="s">
        <v>302</v>
      </c>
      <c r="U28" s="39" t="s">
        <v>419</v>
      </c>
      <c r="V28" t="s">
        <v>420</v>
      </c>
      <c r="W28" s="39" t="s">
        <v>359</v>
      </c>
    </row>
    <row r="29" spans="1:23">
      <c r="A29">
        <v>1</v>
      </c>
      <c r="C29" t="s">
        <v>315</v>
      </c>
      <c r="D29" t="s">
        <v>316</v>
      </c>
      <c r="E29" s="42">
        <v>89359320</v>
      </c>
      <c r="G29" t="s">
        <v>421</v>
      </c>
      <c r="H29" t="s">
        <v>290</v>
      </c>
      <c r="I29" t="s">
        <v>422</v>
      </c>
      <c r="J29" s="13">
        <v>27702</v>
      </c>
      <c r="K29" s="69">
        <v>841435655</v>
      </c>
      <c r="L29" s="40">
        <v>43437</v>
      </c>
      <c r="M29" s="40">
        <v>43350</v>
      </c>
      <c r="N29" s="39" t="s">
        <v>308</v>
      </c>
      <c r="O29" s="39">
        <v>43</v>
      </c>
      <c r="P29" s="39" t="s">
        <v>294</v>
      </c>
      <c r="Q29" s="39" t="s">
        <v>295</v>
      </c>
      <c r="R29" s="39">
        <v>0</v>
      </c>
      <c r="T29" s="39" t="s">
        <v>302</v>
      </c>
      <c r="U29" s="39" t="s">
        <v>423</v>
      </c>
      <c r="V29" t="s">
        <v>298</v>
      </c>
      <c r="W29" s="39" t="s">
        <v>392</v>
      </c>
    </row>
    <row r="30" spans="1:23">
      <c r="A30">
        <v>1</v>
      </c>
      <c r="B30" s="13">
        <v>43476</v>
      </c>
      <c r="C30" t="s">
        <v>290</v>
      </c>
      <c r="E30" s="42">
        <v>90091607</v>
      </c>
      <c r="G30" t="s">
        <v>424</v>
      </c>
      <c r="H30" t="s">
        <v>290</v>
      </c>
      <c r="I30" t="s">
        <v>425</v>
      </c>
      <c r="J30" s="13">
        <v>30598</v>
      </c>
      <c r="K30" s="69">
        <v>841468227</v>
      </c>
      <c r="L30" s="40">
        <v>43438</v>
      </c>
      <c r="M30" s="40">
        <v>43403</v>
      </c>
      <c r="N30" s="39" t="s">
        <v>308</v>
      </c>
      <c r="O30" s="39">
        <v>35</v>
      </c>
      <c r="P30" s="39" t="s">
        <v>294</v>
      </c>
      <c r="Q30" s="39" t="s">
        <v>295</v>
      </c>
      <c r="R30" s="39">
        <v>0</v>
      </c>
      <c r="T30" s="39" t="s">
        <v>426</v>
      </c>
      <c r="U30" s="39" t="s">
        <v>385</v>
      </c>
      <c r="V30" t="s">
        <v>427</v>
      </c>
      <c r="W30" s="39" t="s">
        <v>305</v>
      </c>
    </row>
    <row r="31" spans="1:23">
      <c r="A31">
        <v>1</v>
      </c>
      <c r="B31" s="13">
        <v>43476</v>
      </c>
      <c r="C31" t="s">
        <v>290</v>
      </c>
      <c r="E31" s="42">
        <v>90152163</v>
      </c>
      <c r="G31" s="48" t="s">
        <v>428</v>
      </c>
      <c r="H31" t="s">
        <v>290</v>
      </c>
      <c r="I31" t="s">
        <v>429</v>
      </c>
      <c r="J31" s="13">
        <v>28801</v>
      </c>
      <c r="K31" s="69">
        <v>842885327</v>
      </c>
      <c r="L31" s="40">
        <v>43442</v>
      </c>
      <c r="M31" s="40">
        <v>43396</v>
      </c>
      <c r="N31" s="39" t="s">
        <v>293</v>
      </c>
      <c r="O31" s="39">
        <v>40</v>
      </c>
      <c r="P31" s="39" t="s">
        <v>294</v>
      </c>
      <c r="Q31" s="39" t="s">
        <v>295</v>
      </c>
      <c r="T31" s="39" t="s">
        <v>302</v>
      </c>
      <c r="U31" s="39" t="s">
        <v>430</v>
      </c>
      <c r="V31" t="s">
        <v>431</v>
      </c>
      <c r="W31" s="39" t="s">
        <v>324</v>
      </c>
    </row>
    <row r="32" spans="1:23">
      <c r="A32">
        <v>1</v>
      </c>
      <c r="B32" s="13">
        <v>43476</v>
      </c>
      <c r="C32" t="s">
        <v>290</v>
      </c>
      <c r="E32" s="42">
        <v>89772161</v>
      </c>
      <c r="G32" t="s">
        <v>432</v>
      </c>
      <c r="H32" t="s">
        <v>290</v>
      </c>
      <c r="I32" t="s">
        <v>433</v>
      </c>
      <c r="J32" s="13">
        <v>20358</v>
      </c>
      <c r="K32" s="69">
        <v>841571598</v>
      </c>
      <c r="L32" s="40">
        <v>43444</v>
      </c>
      <c r="M32" s="40">
        <v>43388</v>
      </c>
      <c r="N32" s="39" t="s">
        <v>308</v>
      </c>
      <c r="O32" s="39">
        <v>63</v>
      </c>
      <c r="P32" s="39" t="s">
        <v>294</v>
      </c>
      <c r="Q32" s="39" t="s">
        <v>295</v>
      </c>
      <c r="T32" s="39" t="s">
        <v>343</v>
      </c>
      <c r="U32" s="39" t="s">
        <v>434</v>
      </c>
      <c r="V32" t="s">
        <v>298</v>
      </c>
      <c r="W32" s="39" t="s">
        <v>340</v>
      </c>
    </row>
    <row r="33" spans="1:24">
      <c r="A33">
        <v>1</v>
      </c>
      <c r="B33" s="13">
        <v>43476</v>
      </c>
      <c r="C33" t="s">
        <v>290</v>
      </c>
      <c r="E33" s="42">
        <v>90220995</v>
      </c>
      <c r="G33" t="s">
        <v>435</v>
      </c>
      <c r="H33" t="s">
        <v>290</v>
      </c>
      <c r="I33" t="s">
        <v>436</v>
      </c>
      <c r="J33" s="13">
        <v>22327</v>
      </c>
      <c r="K33" s="69">
        <v>841733113</v>
      </c>
      <c r="L33" s="40">
        <v>43448</v>
      </c>
      <c r="M33" s="40">
        <v>43431</v>
      </c>
      <c r="N33" s="39" t="s">
        <v>308</v>
      </c>
      <c r="O33" s="39">
        <v>57</v>
      </c>
      <c r="P33" s="39" t="s">
        <v>294</v>
      </c>
      <c r="Q33" s="39" t="s">
        <v>295</v>
      </c>
      <c r="R33" s="39">
        <v>6</v>
      </c>
      <c r="T33" s="39" t="s">
        <v>437</v>
      </c>
      <c r="U33" s="39" t="s">
        <v>438</v>
      </c>
      <c r="V33" t="s">
        <v>298</v>
      </c>
      <c r="W33" s="39" t="s">
        <v>305</v>
      </c>
    </row>
    <row r="34" spans="1:24">
      <c r="A34">
        <v>1</v>
      </c>
      <c r="B34" s="13">
        <v>43476</v>
      </c>
      <c r="C34" t="s">
        <v>315</v>
      </c>
      <c r="D34" t="s">
        <v>388</v>
      </c>
      <c r="E34" s="42">
        <v>90219315</v>
      </c>
      <c r="G34" t="s">
        <v>439</v>
      </c>
      <c r="H34" t="s">
        <v>290</v>
      </c>
      <c r="I34" t="s">
        <v>440</v>
      </c>
      <c r="J34" s="13">
        <v>29474</v>
      </c>
      <c r="K34" s="69">
        <v>841861024</v>
      </c>
      <c r="L34" s="40">
        <v>43449</v>
      </c>
      <c r="M34" s="40">
        <v>43431</v>
      </c>
      <c r="N34" s="39" t="s">
        <v>293</v>
      </c>
      <c r="O34" s="39">
        <v>38</v>
      </c>
      <c r="P34" s="39" t="s">
        <v>294</v>
      </c>
      <c r="Q34" s="39" t="s">
        <v>295</v>
      </c>
      <c r="T34" s="39" t="s">
        <v>441</v>
      </c>
      <c r="U34" s="39" t="s">
        <v>310</v>
      </c>
      <c r="V34" t="s">
        <v>442</v>
      </c>
      <c r="W34" s="39" t="s">
        <v>305</v>
      </c>
    </row>
    <row r="35" spans="1:24">
      <c r="A35">
        <v>1</v>
      </c>
      <c r="B35" s="13">
        <v>43476</v>
      </c>
      <c r="C35" t="s">
        <v>290</v>
      </c>
      <c r="E35" s="42">
        <v>90223346</v>
      </c>
      <c r="G35" t="s">
        <v>443</v>
      </c>
      <c r="H35" t="s">
        <v>290</v>
      </c>
      <c r="I35" t="s">
        <v>444</v>
      </c>
      <c r="J35" s="13">
        <v>34953</v>
      </c>
      <c r="K35" s="69">
        <v>738025757</v>
      </c>
      <c r="L35" s="40">
        <v>43454</v>
      </c>
      <c r="M35" s="40">
        <v>43431</v>
      </c>
      <c r="N35" s="39" t="s">
        <v>308</v>
      </c>
      <c r="O35" s="39">
        <v>23</v>
      </c>
      <c r="P35" s="39" t="s">
        <v>294</v>
      </c>
      <c r="Q35" s="39" t="s">
        <v>295</v>
      </c>
      <c r="R35" s="39">
        <v>0</v>
      </c>
      <c r="T35" s="39" t="s">
        <v>445</v>
      </c>
      <c r="U35" s="39" t="s">
        <v>380</v>
      </c>
      <c r="V35" t="s">
        <v>298</v>
      </c>
      <c r="W35" s="39" t="s">
        <v>324</v>
      </c>
    </row>
    <row r="36" spans="1:24">
      <c r="A36">
        <v>1</v>
      </c>
      <c r="B36" s="13">
        <v>43476</v>
      </c>
      <c r="C36" t="s">
        <v>290</v>
      </c>
      <c r="E36" s="42">
        <v>90358308</v>
      </c>
      <c r="G36" t="s">
        <v>446</v>
      </c>
      <c r="H36" t="s">
        <v>290</v>
      </c>
      <c r="I36" t="s">
        <v>447</v>
      </c>
      <c r="J36" s="13">
        <v>32035</v>
      </c>
      <c r="K36" s="69">
        <v>842950210</v>
      </c>
      <c r="L36" s="40">
        <v>43462</v>
      </c>
      <c r="M36" s="40">
        <v>43417</v>
      </c>
      <c r="N36" s="39" t="s">
        <v>293</v>
      </c>
      <c r="O36" s="39">
        <v>31</v>
      </c>
      <c r="P36" s="39" t="s">
        <v>294</v>
      </c>
      <c r="Q36" s="39" t="s">
        <v>295</v>
      </c>
      <c r="R36" s="39">
        <v>3</v>
      </c>
      <c r="T36" s="39" t="s">
        <v>302</v>
      </c>
      <c r="U36" s="39" t="s">
        <v>380</v>
      </c>
      <c r="V36" t="s">
        <v>448</v>
      </c>
      <c r="W36" s="39" t="s">
        <v>372</v>
      </c>
    </row>
    <row r="37" spans="1:24">
      <c r="A37">
        <v>2</v>
      </c>
      <c r="B37" s="13">
        <v>43577</v>
      </c>
      <c r="C37" t="s">
        <v>290</v>
      </c>
      <c r="E37" s="42">
        <v>89544982</v>
      </c>
      <c r="G37" t="s">
        <v>449</v>
      </c>
      <c r="H37" t="s">
        <v>290</v>
      </c>
      <c r="I37" t="s">
        <v>450</v>
      </c>
      <c r="J37" s="13">
        <v>30511</v>
      </c>
      <c r="K37" s="69">
        <v>75484978</v>
      </c>
      <c r="L37" s="40">
        <v>43467</v>
      </c>
      <c r="M37" s="40">
        <v>43368</v>
      </c>
      <c r="N37" s="39" t="s">
        <v>293</v>
      </c>
      <c r="O37" s="39">
        <v>35</v>
      </c>
      <c r="P37" s="39" t="s">
        <v>294</v>
      </c>
      <c r="Q37" s="39" t="s">
        <v>295</v>
      </c>
      <c r="R37" s="39">
        <v>0</v>
      </c>
      <c r="T37" s="39" t="s">
        <v>302</v>
      </c>
      <c r="U37" s="39" t="s">
        <v>451</v>
      </c>
      <c r="V37" t="s">
        <v>452</v>
      </c>
      <c r="W37" s="39" t="s">
        <v>410</v>
      </c>
    </row>
    <row r="38" spans="1:24">
      <c r="A38">
        <v>2</v>
      </c>
      <c r="B38" s="13">
        <v>43577</v>
      </c>
      <c r="C38" t="s">
        <v>290</v>
      </c>
      <c r="E38" s="42">
        <v>89781185</v>
      </c>
      <c r="G38" t="s">
        <v>453</v>
      </c>
      <c r="H38" t="s">
        <v>290</v>
      </c>
      <c r="I38" t="s">
        <v>454</v>
      </c>
      <c r="J38" s="13">
        <v>32063</v>
      </c>
      <c r="K38" s="69">
        <v>75303502</v>
      </c>
      <c r="L38" s="40">
        <v>43468</v>
      </c>
      <c r="M38" s="40">
        <v>43389</v>
      </c>
      <c r="N38" s="39" t="s">
        <v>293</v>
      </c>
      <c r="O38" s="39">
        <v>31</v>
      </c>
      <c r="P38" s="39" t="s">
        <v>294</v>
      </c>
      <c r="Q38" s="39" t="s">
        <v>295</v>
      </c>
      <c r="R38" s="39">
        <v>0</v>
      </c>
      <c r="T38" s="39" t="s">
        <v>302</v>
      </c>
      <c r="U38" s="39" t="s">
        <v>451</v>
      </c>
      <c r="V38" t="s">
        <v>455</v>
      </c>
      <c r="W38" s="39" t="s">
        <v>410</v>
      </c>
    </row>
    <row r="39" spans="1:24">
      <c r="A39">
        <v>2</v>
      </c>
      <c r="B39" s="13">
        <v>43577</v>
      </c>
      <c r="C39" t="s">
        <v>290</v>
      </c>
      <c r="E39" s="42">
        <v>90088774</v>
      </c>
      <c r="G39" t="s">
        <v>456</v>
      </c>
      <c r="H39" t="s">
        <v>290</v>
      </c>
      <c r="I39" t="s">
        <v>457</v>
      </c>
      <c r="J39" s="13">
        <v>25104</v>
      </c>
      <c r="K39" s="69">
        <v>841531430</v>
      </c>
      <c r="L39" s="40">
        <v>43468</v>
      </c>
      <c r="M39" s="40">
        <v>43417</v>
      </c>
      <c r="N39" s="39" t="s">
        <v>308</v>
      </c>
      <c r="O39" s="39">
        <v>50</v>
      </c>
      <c r="P39" s="39" t="s">
        <v>338</v>
      </c>
      <c r="Q39" s="39" t="s">
        <v>295</v>
      </c>
      <c r="R39" s="39">
        <v>4</v>
      </c>
      <c r="T39" s="39" t="s">
        <v>302</v>
      </c>
      <c r="U39" s="39" t="s">
        <v>458</v>
      </c>
      <c r="V39" t="s">
        <v>459</v>
      </c>
      <c r="W39" s="39" t="s">
        <v>320</v>
      </c>
    </row>
    <row r="40" spans="1:24">
      <c r="A40">
        <v>2</v>
      </c>
      <c r="B40" s="13">
        <v>43577</v>
      </c>
      <c r="C40" t="s">
        <v>290</v>
      </c>
      <c r="E40" s="42">
        <v>90222675</v>
      </c>
      <c r="G40" t="s">
        <v>460</v>
      </c>
      <c r="H40" t="s">
        <v>290</v>
      </c>
      <c r="I40" t="s">
        <v>461</v>
      </c>
      <c r="J40" s="13">
        <v>24149</v>
      </c>
      <c r="K40" s="69">
        <v>841931490</v>
      </c>
      <c r="L40" s="40">
        <v>43469</v>
      </c>
      <c r="M40" s="40">
        <v>43431</v>
      </c>
      <c r="N40" s="39" t="s">
        <v>308</v>
      </c>
      <c r="O40" s="39">
        <v>52</v>
      </c>
      <c r="P40" s="39" t="s">
        <v>294</v>
      </c>
      <c r="Q40" s="39" t="s">
        <v>295</v>
      </c>
      <c r="T40" s="39" t="s">
        <v>462</v>
      </c>
      <c r="U40" s="39" t="s">
        <v>334</v>
      </c>
      <c r="V40" t="s">
        <v>298</v>
      </c>
      <c r="W40" s="39" t="s">
        <v>305</v>
      </c>
    </row>
    <row r="41" spans="1:24">
      <c r="A41">
        <v>2</v>
      </c>
      <c r="B41" s="13">
        <v>43577</v>
      </c>
      <c r="C41" t="s">
        <v>290</v>
      </c>
      <c r="E41" s="42">
        <v>90295353</v>
      </c>
      <c r="G41" t="s">
        <v>463</v>
      </c>
      <c r="H41" t="s">
        <v>290</v>
      </c>
      <c r="I41" t="s">
        <v>464</v>
      </c>
      <c r="J41" s="13">
        <v>26540</v>
      </c>
      <c r="K41" s="69">
        <v>75593905</v>
      </c>
      <c r="L41" s="40">
        <v>43470</v>
      </c>
      <c r="M41" s="40">
        <v>43438</v>
      </c>
      <c r="N41" s="39" t="s">
        <v>308</v>
      </c>
      <c r="O41" s="39">
        <v>46</v>
      </c>
      <c r="P41" s="39" t="s">
        <v>294</v>
      </c>
      <c r="Q41" s="39" t="s">
        <v>295</v>
      </c>
      <c r="R41" s="39">
        <v>1</v>
      </c>
      <c r="T41" s="39" t="s">
        <v>302</v>
      </c>
      <c r="U41" s="39" t="s">
        <v>465</v>
      </c>
      <c r="V41" t="s">
        <v>298</v>
      </c>
      <c r="W41" s="39" t="s">
        <v>324</v>
      </c>
    </row>
    <row r="42" spans="1:24">
      <c r="A42" s="63"/>
      <c r="B42" s="63"/>
      <c r="C42" s="63"/>
      <c r="D42" s="63" t="s">
        <v>466</v>
      </c>
      <c r="E42" s="76">
        <v>90038097</v>
      </c>
      <c r="F42" s="76"/>
      <c r="G42" s="63" t="s">
        <v>467</v>
      </c>
      <c r="H42" s="63" t="s">
        <v>290</v>
      </c>
      <c r="I42" s="63" t="s">
        <v>468</v>
      </c>
      <c r="J42" s="64">
        <v>17405</v>
      </c>
      <c r="K42" s="71">
        <v>841402145</v>
      </c>
      <c r="L42" s="65">
        <v>43487</v>
      </c>
      <c r="M42" s="65">
        <v>43312</v>
      </c>
      <c r="N42" s="77" t="s">
        <v>308</v>
      </c>
      <c r="O42" s="77">
        <v>71</v>
      </c>
      <c r="P42" s="77" t="s">
        <v>294</v>
      </c>
      <c r="Q42" s="77" t="s">
        <v>295</v>
      </c>
      <c r="R42" s="77">
        <v>2</v>
      </c>
      <c r="S42" s="77"/>
      <c r="T42" s="77" t="s">
        <v>302</v>
      </c>
      <c r="U42" s="77" t="s">
        <v>303</v>
      </c>
      <c r="V42" s="63" t="s">
        <v>298</v>
      </c>
      <c r="W42" s="77" t="s">
        <v>305</v>
      </c>
      <c r="X42" s="77"/>
    </row>
    <row r="43" spans="1:24">
      <c r="A43">
        <v>2</v>
      </c>
      <c r="B43" s="13">
        <v>43577</v>
      </c>
      <c r="C43" t="s">
        <v>290</v>
      </c>
      <c r="E43" s="42">
        <v>90736900</v>
      </c>
      <c r="G43" t="s">
        <v>469</v>
      </c>
      <c r="H43" t="s">
        <v>290</v>
      </c>
      <c r="I43" t="s">
        <v>470</v>
      </c>
      <c r="J43" s="13">
        <v>19850</v>
      </c>
      <c r="K43" s="69">
        <v>841842212</v>
      </c>
      <c r="L43" s="40">
        <v>43497</v>
      </c>
      <c r="M43" s="40">
        <v>43417</v>
      </c>
      <c r="N43" s="39" t="s">
        <v>308</v>
      </c>
      <c r="O43" s="39">
        <v>64</v>
      </c>
      <c r="P43" s="39" t="s">
        <v>294</v>
      </c>
      <c r="Q43" s="39" t="s">
        <v>295</v>
      </c>
      <c r="R43" s="39">
        <v>4</v>
      </c>
      <c r="T43" s="39" t="s">
        <v>302</v>
      </c>
      <c r="U43" s="39" t="s">
        <v>471</v>
      </c>
      <c r="V43" t="s">
        <v>298</v>
      </c>
      <c r="W43" s="39" t="s">
        <v>305</v>
      </c>
    </row>
    <row r="44" spans="1:24">
      <c r="A44">
        <v>2</v>
      </c>
      <c r="B44" s="13">
        <v>43577</v>
      </c>
      <c r="C44" t="s">
        <v>290</v>
      </c>
      <c r="E44" s="42">
        <v>90863177</v>
      </c>
      <c r="G44" t="s">
        <v>472</v>
      </c>
      <c r="H44" t="s">
        <v>290</v>
      </c>
      <c r="I44" t="s">
        <v>473</v>
      </c>
      <c r="J44" s="13">
        <v>29222</v>
      </c>
      <c r="K44" s="69">
        <v>740458835</v>
      </c>
      <c r="L44" s="40">
        <v>43497</v>
      </c>
      <c r="M44" s="40">
        <v>43475</v>
      </c>
      <c r="N44" s="39" t="s">
        <v>308</v>
      </c>
      <c r="O44" s="39">
        <v>39</v>
      </c>
      <c r="P44" s="39" t="s">
        <v>294</v>
      </c>
      <c r="Q44" s="39" t="s">
        <v>295</v>
      </c>
      <c r="R44" s="39">
        <v>0</v>
      </c>
      <c r="T44" s="39" t="s">
        <v>302</v>
      </c>
      <c r="U44" s="39" t="s">
        <v>474</v>
      </c>
      <c r="V44" t="s">
        <v>298</v>
      </c>
      <c r="W44" s="39" t="s">
        <v>340</v>
      </c>
    </row>
    <row r="45" spans="1:24">
      <c r="A45">
        <v>2</v>
      </c>
      <c r="B45" s="13">
        <v>43577</v>
      </c>
      <c r="C45" t="s">
        <v>290</v>
      </c>
      <c r="E45" s="42">
        <v>90623581</v>
      </c>
      <c r="G45" t="s">
        <v>475</v>
      </c>
      <c r="H45" t="s">
        <v>290</v>
      </c>
      <c r="I45" t="s">
        <v>476</v>
      </c>
      <c r="J45" s="13">
        <v>29892</v>
      </c>
      <c r="K45" s="69">
        <v>843266965</v>
      </c>
      <c r="L45" s="40">
        <v>43500</v>
      </c>
      <c r="M45" s="40">
        <v>43473</v>
      </c>
      <c r="N45" s="39" t="s">
        <v>293</v>
      </c>
      <c r="O45" s="39">
        <v>37</v>
      </c>
      <c r="P45" s="39" t="s">
        <v>294</v>
      </c>
      <c r="Q45" s="39" t="s">
        <v>295</v>
      </c>
      <c r="R45" s="39">
        <v>1</v>
      </c>
      <c r="T45" s="39" t="s">
        <v>302</v>
      </c>
      <c r="U45" s="39" t="s">
        <v>327</v>
      </c>
      <c r="V45" t="s">
        <v>477</v>
      </c>
      <c r="W45" s="39" t="s">
        <v>478</v>
      </c>
    </row>
    <row r="46" spans="1:24">
      <c r="A46">
        <v>2</v>
      </c>
      <c r="B46" s="13">
        <v>43577</v>
      </c>
      <c r="C46" t="s">
        <v>290</v>
      </c>
      <c r="E46" s="42">
        <v>89110011</v>
      </c>
      <c r="G46" t="s">
        <v>479</v>
      </c>
      <c r="H46" t="s">
        <v>290</v>
      </c>
      <c r="I46" t="s">
        <v>480</v>
      </c>
      <c r="J46" s="13">
        <v>22238</v>
      </c>
      <c r="K46" s="69">
        <v>841599513</v>
      </c>
      <c r="L46" s="40">
        <v>43505</v>
      </c>
      <c r="M46" s="40">
        <v>43326</v>
      </c>
      <c r="N46" s="39" t="s">
        <v>293</v>
      </c>
      <c r="O46" s="39">
        <v>58</v>
      </c>
      <c r="P46" s="39" t="s">
        <v>294</v>
      </c>
      <c r="Q46" s="39" t="s">
        <v>295</v>
      </c>
      <c r="R46" s="39">
        <v>5</v>
      </c>
      <c r="T46" s="39" t="s">
        <v>302</v>
      </c>
      <c r="U46" s="39" t="s">
        <v>481</v>
      </c>
      <c r="V46" t="s">
        <v>298</v>
      </c>
      <c r="W46" s="39" t="s">
        <v>392</v>
      </c>
    </row>
    <row r="47" spans="1:24">
      <c r="A47">
        <v>2</v>
      </c>
      <c r="B47" s="13">
        <v>43577</v>
      </c>
      <c r="C47" t="s">
        <v>290</v>
      </c>
      <c r="E47" s="42">
        <v>89466751</v>
      </c>
      <c r="G47" t="s">
        <v>482</v>
      </c>
      <c r="H47" t="s">
        <v>290</v>
      </c>
      <c r="I47" t="s">
        <v>483</v>
      </c>
      <c r="J47" s="13">
        <v>23575</v>
      </c>
      <c r="K47" s="69">
        <v>842697019</v>
      </c>
      <c r="L47" s="40">
        <v>43507</v>
      </c>
      <c r="M47" s="40">
        <v>43361</v>
      </c>
      <c r="N47" s="39" t="s">
        <v>308</v>
      </c>
      <c r="O47" s="39">
        <v>54</v>
      </c>
      <c r="P47" s="39" t="s">
        <v>294</v>
      </c>
      <c r="Q47" s="39" t="s">
        <v>295</v>
      </c>
      <c r="R47" s="39">
        <v>5</v>
      </c>
      <c r="T47" s="39" t="s">
        <v>302</v>
      </c>
      <c r="U47" s="39" t="s">
        <v>353</v>
      </c>
      <c r="V47" t="s">
        <v>484</v>
      </c>
      <c r="W47" s="39" t="s">
        <v>372</v>
      </c>
    </row>
    <row r="48" spans="1:24">
      <c r="D48" t="s">
        <v>485</v>
      </c>
      <c r="E48" s="42" t="s">
        <v>486</v>
      </c>
      <c r="G48" t="s">
        <v>487</v>
      </c>
      <c r="H48" t="s">
        <v>315</v>
      </c>
      <c r="I48" t="s">
        <v>488</v>
      </c>
      <c r="J48" s="13">
        <v>21730</v>
      </c>
      <c r="K48" s="69">
        <v>841495220</v>
      </c>
      <c r="L48" s="40">
        <v>43511</v>
      </c>
      <c r="M48" s="40">
        <v>43356</v>
      </c>
      <c r="N48" s="39" t="s">
        <v>293</v>
      </c>
      <c r="O48" s="39">
        <v>59</v>
      </c>
      <c r="P48" s="39" t="s">
        <v>294</v>
      </c>
      <c r="Q48" s="39" t="s">
        <v>295</v>
      </c>
      <c r="R48" s="39">
        <v>6</v>
      </c>
      <c r="T48" s="39" t="s">
        <v>343</v>
      </c>
      <c r="U48" s="39" t="s">
        <v>489</v>
      </c>
      <c r="V48" t="s">
        <v>298</v>
      </c>
      <c r="W48" s="39" t="s">
        <v>392</v>
      </c>
      <c r="X48" s="39" t="s">
        <v>490</v>
      </c>
    </row>
    <row r="49" spans="1:32">
      <c r="A49">
        <v>2</v>
      </c>
      <c r="B49" s="13">
        <v>43577</v>
      </c>
      <c r="C49" t="s">
        <v>290</v>
      </c>
      <c r="E49" s="42">
        <v>89257561</v>
      </c>
      <c r="G49" t="s">
        <v>491</v>
      </c>
      <c r="H49" t="s">
        <v>290</v>
      </c>
      <c r="I49" t="s">
        <v>492</v>
      </c>
      <c r="J49" s="13">
        <v>22838</v>
      </c>
      <c r="K49" s="69">
        <v>737447198</v>
      </c>
      <c r="L49" s="40">
        <v>43515</v>
      </c>
      <c r="M49" s="40">
        <v>43340</v>
      </c>
      <c r="N49" s="39" t="s">
        <v>308</v>
      </c>
      <c r="O49" s="39">
        <v>56</v>
      </c>
      <c r="P49" s="39" t="s">
        <v>294</v>
      </c>
      <c r="Q49" s="39" t="s">
        <v>295</v>
      </c>
      <c r="R49" s="39">
        <v>0</v>
      </c>
      <c r="T49" s="39" t="s">
        <v>302</v>
      </c>
      <c r="U49" s="39" t="s">
        <v>375</v>
      </c>
      <c r="V49" t="s">
        <v>298</v>
      </c>
      <c r="W49" s="39" t="s">
        <v>324</v>
      </c>
    </row>
    <row r="50" spans="1:32">
      <c r="A50">
        <v>2</v>
      </c>
      <c r="B50" s="13">
        <v>43577</v>
      </c>
      <c r="C50" t="s">
        <v>290</v>
      </c>
      <c r="D50" s="61"/>
      <c r="E50" s="42">
        <v>90650596</v>
      </c>
      <c r="G50" t="s">
        <v>493</v>
      </c>
      <c r="H50" t="s">
        <v>290</v>
      </c>
      <c r="I50" t="s">
        <v>494</v>
      </c>
      <c r="J50" s="13">
        <v>31646</v>
      </c>
      <c r="K50" s="69">
        <v>75224695</v>
      </c>
      <c r="L50" s="40">
        <v>43518</v>
      </c>
      <c r="M50" s="40">
        <v>43445</v>
      </c>
      <c r="N50" s="39" t="s">
        <v>308</v>
      </c>
      <c r="O50" s="39">
        <v>32</v>
      </c>
      <c r="P50" s="39" t="s">
        <v>294</v>
      </c>
      <c r="Q50" s="39" t="s">
        <v>295</v>
      </c>
      <c r="R50" s="39">
        <v>1</v>
      </c>
      <c r="T50" s="39" t="s">
        <v>302</v>
      </c>
      <c r="U50" s="39" t="s">
        <v>380</v>
      </c>
      <c r="V50" t="s">
        <v>298</v>
      </c>
      <c r="W50" s="39" t="s">
        <v>320</v>
      </c>
    </row>
    <row r="51" spans="1:32">
      <c r="A51">
        <v>2</v>
      </c>
      <c r="B51" s="13">
        <v>43577</v>
      </c>
      <c r="C51" t="s">
        <v>290</v>
      </c>
      <c r="E51" s="42">
        <v>90918333</v>
      </c>
      <c r="G51" t="s">
        <v>495</v>
      </c>
      <c r="H51" t="s">
        <v>290</v>
      </c>
      <c r="I51" t="s">
        <v>496</v>
      </c>
      <c r="J51" s="13">
        <v>24170</v>
      </c>
      <c r="K51" s="69">
        <v>841989799</v>
      </c>
      <c r="L51" s="40">
        <v>43519</v>
      </c>
      <c r="M51" s="40">
        <v>43501</v>
      </c>
      <c r="N51" s="39" t="s">
        <v>308</v>
      </c>
      <c r="O51" s="39">
        <v>52</v>
      </c>
      <c r="P51" s="39" t="s">
        <v>294</v>
      </c>
      <c r="Q51" s="39" t="s">
        <v>295</v>
      </c>
      <c r="T51" s="39" t="s">
        <v>497</v>
      </c>
      <c r="U51" s="39" t="s">
        <v>430</v>
      </c>
      <c r="V51" t="s">
        <v>298</v>
      </c>
      <c r="W51" s="39" t="s">
        <v>305</v>
      </c>
    </row>
    <row r="52" spans="1:32">
      <c r="A52">
        <v>2</v>
      </c>
      <c r="B52" s="13">
        <v>43577</v>
      </c>
      <c r="C52" t="s">
        <v>290</v>
      </c>
      <c r="E52" s="42">
        <v>91032051</v>
      </c>
      <c r="G52" t="s">
        <v>498</v>
      </c>
      <c r="H52" t="s">
        <v>290</v>
      </c>
      <c r="I52" t="s">
        <v>499</v>
      </c>
      <c r="J52" s="13">
        <v>33983</v>
      </c>
      <c r="K52" s="69">
        <v>738514706</v>
      </c>
      <c r="L52" s="40">
        <v>43531</v>
      </c>
      <c r="M52" s="40">
        <v>43508</v>
      </c>
      <c r="N52" s="39" t="s">
        <v>293</v>
      </c>
      <c r="O52" s="39">
        <v>26</v>
      </c>
      <c r="P52" s="39" t="s">
        <v>500</v>
      </c>
      <c r="Q52" s="39" t="s">
        <v>295</v>
      </c>
      <c r="R52" s="39">
        <v>0</v>
      </c>
      <c r="T52" s="39" t="s">
        <v>302</v>
      </c>
      <c r="U52" s="39" t="s">
        <v>353</v>
      </c>
      <c r="V52" t="s">
        <v>298</v>
      </c>
      <c r="W52" s="39" t="s">
        <v>382</v>
      </c>
    </row>
    <row r="53" spans="1:32">
      <c r="A53">
        <v>2</v>
      </c>
      <c r="B53" s="13">
        <v>43577</v>
      </c>
      <c r="C53" t="s">
        <v>290</v>
      </c>
      <c r="E53" s="42">
        <v>91081719</v>
      </c>
      <c r="G53" t="s">
        <v>501</v>
      </c>
      <c r="H53" t="s">
        <v>290</v>
      </c>
      <c r="I53" t="s">
        <v>502</v>
      </c>
      <c r="J53" s="13">
        <v>32361</v>
      </c>
      <c r="K53" s="69">
        <v>740081258</v>
      </c>
      <c r="L53" s="40">
        <v>43532</v>
      </c>
      <c r="M53" s="40">
        <v>43327</v>
      </c>
      <c r="N53" s="39" t="s">
        <v>308</v>
      </c>
      <c r="O53" s="39">
        <v>30</v>
      </c>
      <c r="P53" s="39" t="s">
        <v>294</v>
      </c>
      <c r="Q53" s="39" t="s">
        <v>295</v>
      </c>
      <c r="T53" s="39" t="s">
        <v>302</v>
      </c>
      <c r="U53" s="39" t="s">
        <v>503</v>
      </c>
      <c r="V53" t="s">
        <v>298</v>
      </c>
      <c r="W53" s="39" t="s">
        <v>305</v>
      </c>
    </row>
    <row r="54" spans="1:32">
      <c r="A54">
        <v>2</v>
      </c>
      <c r="B54" s="13">
        <v>43577</v>
      </c>
      <c r="C54" t="s">
        <v>290</v>
      </c>
      <c r="E54" s="42">
        <v>90370420</v>
      </c>
      <c r="G54" t="s">
        <v>504</v>
      </c>
      <c r="H54" t="s">
        <v>290</v>
      </c>
      <c r="I54" t="s">
        <v>505</v>
      </c>
      <c r="J54" s="13">
        <v>25801</v>
      </c>
      <c r="K54" s="69">
        <v>843103052</v>
      </c>
      <c r="L54" s="40">
        <v>43533</v>
      </c>
      <c r="M54" s="40">
        <v>43445</v>
      </c>
      <c r="N54" s="39" t="s">
        <v>308</v>
      </c>
      <c r="O54" s="39">
        <v>48</v>
      </c>
      <c r="P54" s="39" t="s">
        <v>294</v>
      </c>
      <c r="Q54" s="39" t="s">
        <v>295</v>
      </c>
      <c r="T54" s="39" t="s">
        <v>302</v>
      </c>
      <c r="U54" s="39" t="s">
        <v>506</v>
      </c>
      <c r="V54" t="s">
        <v>507</v>
      </c>
      <c r="W54" s="39" t="s">
        <v>320</v>
      </c>
    </row>
    <row r="55" spans="1:32">
      <c r="A55">
        <v>2</v>
      </c>
      <c r="B55" s="13"/>
      <c r="C55" t="s">
        <v>315</v>
      </c>
      <c r="D55" s="61" t="s">
        <v>508</v>
      </c>
      <c r="E55" s="42">
        <v>91260333</v>
      </c>
      <c r="G55" t="s">
        <v>509</v>
      </c>
      <c r="H55" t="s">
        <v>290</v>
      </c>
      <c r="I55" t="s">
        <v>510</v>
      </c>
      <c r="J55" s="13">
        <v>25208</v>
      </c>
      <c r="K55" s="69">
        <v>841532139</v>
      </c>
      <c r="L55" s="40">
        <v>43540</v>
      </c>
      <c r="M55" s="40">
        <v>43384</v>
      </c>
      <c r="N55" s="39" t="s">
        <v>308</v>
      </c>
      <c r="O55" s="39">
        <v>50</v>
      </c>
      <c r="P55" s="39" t="s">
        <v>294</v>
      </c>
      <c r="Q55" s="39" t="s">
        <v>295</v>
      </c>
      <c r="T55" s="39" t="s">
        <v>343</v>
      </c>
      <c r="U55" s="39" t="s">
        <v>511</v>
      </c>
      <c r="V55" t="s">
        <v>298</v>
      </c>
      <c r="W55" s="39" t="s">
        <v>392</v>
      </c>
      <c r="X55" s="39" t="s">
        <v>512</v>
      </c>
    </row>
    <row r="56" spans="1:32">
      <c r="A56">
        <v>2</v>
      </c>
      <c r="B56" s="13"/>
      <c r="C56" t="s">
        <v>315</v>
      </c>
      <c r="D56" s="61" t="s">
        <v>513</v>
      </c>
      <c r="E56" s="42">
        <v>91260336</v>
      </c>
      <c r="G56" t="s">
        <v>514</v>
      </c>
      <c r="H56" t="s">
        <v>290</v>
      </c>
      <c r="I56" t="s">
        <v>515</v>
      </c>
      <c r="J56" s="13">
        <v>29736</v>
      </c>
      <c r="K56" s="69">
        <v>842038804</v>
      </c>
      <c r="L56" s="40">
        <v>43542</v>
      </c>
      <c r="M56" s="40">
        <v>43356</v>
      </c>
      <c r="N56" s="39" t="s">
        <v>308</v>
      </c>
      <c r="O56" s="39">
        <v>37</v>
      </c>
      <c r="P56" s="39" t="s">
        <v>294</v>
      </c>
      <c r="Q56" s="39" t="s">
        <v>295</v>
      </c>
      <c r="T56" s="39" t="s">
        <v>343</v>
      </c>
      <c r="U56" s="39" t="s">
        <v>395</v>
      </c>
      <c r="V56" t="s">
        <v>298</v>
      </c>
      <c r="W56" s="39" t="s">
        <v>324</v>
      </c>
      <c r="X56" s="39" t="s">
        <v>516</v>
      </c>
    </row>
    <row r="57" spans="1:32">
      <c r="A57">
        <v>2</v>
      </c>
      <c r="B57" s="13">
        <v>43577</v>
      </c>
      <c r="C57" t="s">
        <v>290</v>
      </c>
      <c r="E57" s="42">
        <v>91232033</v>
      </c>
      <c r="G57" t="s">
        <v>517</v>
      </c>
      <c r="H57" t="s">
        <v>290</v>
      </c>
      <c r="I57" t="s">
        <v>518</v>
      </c>
      <c r="J57" s="13">
        <v>24789</v>
      </c>
      <c r="K57" s="69">
        <v>841569732</v>
      </c>
      <c r="L57" s="40">
        <v>43554</v>
      </c>
      <c r="M57" s="40">
        <v>43494</v>
      </c>
      <c r="N57" s="39" t="s">
        <v>308</v>
      </c>
      <c r="O57" s="39">
        <v>51</v>
      </c>
      <c r="P57" s="39" t="s">
        <v>294</v>
      </c>
      <c r="Q57" s="39" t="s">
        <v>295</v>
      </c>
      <c r="R57" s="39">
        <v>3</v>
      </c>
      <c r="T57" s="39" t="s">
        <v>302</v>
      </c>
      <c r="U57" s="39" t="s">
        <v>398</v>
      </c>
      <c r="V57" t="s">
        <v>448</v>
      </c>
      <c r="W57" s="39" t="s">
        <v>305</v>
      </c>
    </row>
    <row r="58" spans="1:32">
      <c r="A58">
        <v>2</v>
      </c>
      <c r="B58" s="13">
        <v>43577</v>
      </c>
      <c r="C58" t="s">
        <v>290</v>
      </c>
      <c r="D58" s="61"/>
      <c r="E58" s="42">
        <v>91202782</v>
      </c>
      <c r="G58" t="s">
        <v>519</v>
      </c>
      <c r="H58" t="s">
        <v>290</v>
      </c>
      <c r="I58" t="s">
        <v>520</v>
      </c>
      <c r="J58" s="13">
        <v>25526</v>
      </c>
      <c r="K58" s="69">
        <v>741273997</v>
      </c>
      <c r="L58" s="40">
        <v>43554</v>
      </c>
      <c r="M58" s="40">
        <v>43500</v>
      </c>
      <c r="N58" s="39" t="s">
        <v>308</v>
      </c>
      <c r="O58" s="39">
        <v>49</v>
      </c>
      <c r="P58" s="39" t="s">
        <v>294</v>
      </c>
      <c r="Q58" s="39" t="s">
        <v>295</v>
      </c>
      <c r="R58" s="39">
        <v>4</v>
      </c>
      <c r="T58" s="39" t="s">
        <v>343</v>
      </c>
      <c r="U58" s="39" t="s">
        <v>434</v>
      </c>
      <c r="V58" t="s">
        <v>298</v>
      </c>
      <c r="W58" s="39" t="s">
        <v>372</v>
      </c>
    </row>
    <row r="59" spans="1:32">
      <c r="A59">
        <v>2</v>
      </c>
      <c r="B59" s="13">
        <v>43577</v>
      </c>
      <c r="C59" t="s">
        <v>290</v>
      </c>
      <c r="D59" s="61"/>
      <c r="E59" s="42">
        <v>91223167</v>
      </c>
      <c r="G59" t="s">
        <v>521</v>
      </c>
      <c r="H59" t="s">
        <v>290</v>
      </c>
      <c r="I59" t="s">
        <v>522</v>
      </c>
      <c r="J59" s="13">
        <v>33294</v>
      </c>
      <c r="K59" s="69">
        <v>900237837</v>
      </c>
      <c r="L59" s="40">
        <v>43556</v>
      </c>
      <c r="M59" s="40">
        <v>43389</v>
      </c>
      <c r="N59" s="39" t="s">
        <v>293</v>
      </c>
      <c r="O59" s="39">
        <v>27</v>
      </c>
      <c r="P59" s="39" t="s">
        <v>294</v>
      </c>
      <c r="Q59" s="39" t="s">
        <v>295</v>
      </c>
      <c r="R59" s="39">
        <v>2</v>
      </c>
      <c r="T59" s="39" t="s">
        <v>523</v>
      </c>
      <c r="U59" s="39" t="s">
        <v>451</v>
      </c>
      <c r="V59" t="s">
        <v>524</v>
      </c>
      <c r="W59" s="39" t="s">
        <v>410</v>
      </c>
      <c r="Y59" s="63"/>
      <c r="Z59" s="63"/>
      <c r="AA59" s="63"/>
      <c r="AB59" s="63"/>
      <c r="AC59" s="63"/>
      <c r="AD59" s="63"/>
      <c r="AE59" s="63"/>
      <c r="AF59" s="63"/>
    </row>
    <row r="60" spans="1:32">
      <c r="A60">
        <v>2</v>
      </c>
      <c r="B60" s="13">
        <v>43577</v>
      </c>
      <c r="C60" t="s">
        <v>290</v>
      </c>
      <c r="E60" s="42">
        <v>89782887</v>
      </c>
      <c r="G60" t="s">
        <v>525</v>
      </c>
      <c r="H60" t="s">
        <v>290</v>
      </c>
      <c r="I60" t="s">
        <v>526</v>
      </c>
      <c r="J60" s="13">
        <v>34494</v>
      </c>
      <c r="K60" s="69">
        <v>75092624</v>
      </c>
      <c r="L60" s="40">
        <v>43556</v>
      </c>
      <c r="M60" s="40">
        <v>43389</v>
      </c>
      <c r="N60" s="39" t="s">
        <v>308</v>
      </c>
      <c r="O60" s="39">
        <v>24</v>
      </c>
      <c r="P60" s="39" t="s">
        <v>338</v>
      </c>
      <c r="Q60" s="39" t="s">
        <v>295</v>
      </c>
      <c r="R60" s="39">
        <v>0</v>
      </c>
      <c r="T60" s="39" t="s">
        <v>343</v>
      </c>
      <c r="U60" s="39" t="s">
        <v>527</v>
      </c>
      <c r="V60" t="s">
        <v>298</v>
      </c>
      <c r="W60" s="39" t="s">
        <v>410</v>
      </c>
    </row>
    <row r="61" spans="1:32">
      <c r="A61" s="63">
        <v>2</v>
      </c>
      <c r="B61" s="64">
        <v>43577</v>
      </c>
      <c r="C61" s="63" t="s">
        <v>290</v>
      </c>
      <c r="D61" s="63"/>
      <c r="E61" s="76">
        <v>91088960</v>
      </c>
      <c r="F61" s="76"/>
      <c r="G61" s="63" t="s">
        <v>528</v>
      </c>
      <c r="H61" s="63" t="s">
        <v>290</v>
      </c>
      <c r="I61" s="63" t="s">
        <v>529</v>
      </c>
      <c r="J61" s="64">
        <v>21899</v>
      </c>
      <c r="K61" s="71">
        <v>841451521</v>
      </c>
      <c r="L61" s="65">
        <v>43559</v>
      </c>
      <c r="M61" s="65">
        <v>43515</v>
      </c>
      <c r="N61" s="77" t="s">
        <v>308</v>
      </c>
      <c r="O61" s="77">
        <v>59</v>
      </c>
      <c r="P61" s="77" t="s">
        <v>294</v>
      </c>
      <c r="Q61" s="77" t="s">
        <v>295</v>
      </c>
      <c r="R61" s="77">
        <v>1</v>
      </c>
      <c r="S61" s="77"/>
      <c r="T61" s="77" t="s">
        <v>302</v>
      </c>
      <c r="U61" s="77" t="s">
        <v>503</v>
      </c>
      <c r="V61" s="63" t="s">
        <v>298</v>
      </c>
      <c r="W61" s="77" t="s">
        <v>324</v>
      </c>
      <c r="X61" s="77"/>
    </row>
    <row r="62" spans="1:32" s="43" customFormat="1">
      <c r="E62" s="59"/>
      <c r="F62" s="81" t="s">
        <v>530</v>
      </c>
      <c r="G62" s="43" t="s">
        <v>531</v>
      </c>
      <c r="H62" s="43" t="s">
        <v>290</v>
      </c>
      <c r="I62" s="43" t="s">
        <v>532</v>
      </c>
      <c r="J62" s="44">
        <v>21241</v>
      </c>
      <c r="K62" s="70">
        <v>841493270</v>
      </c>
      <c r="L62" s="82">
        <v>43568</v>
      </c>
      <c r="M62" s="57">
        <v>43396</v>
      </c>
      <c r="N62" s="58" t="s">
        <v>293</v>
      </c>
      <c r="O62" s="58">
        <v>61</v>
      </c>
      <c r="P62" s="58" t="s">
        <v>294</v>
      </c>
      <c r="Q62" s="58" t="s">
        <v>295</v>
      </c>
      <c r="R62" s="58" t="s">
        <v>6</v>
      </c>
      <c r="S62" s="58"/>
      <c r="T62" s="58" t="s">
        <v>497</v>
      </c>
      <c r="U62" s="58" t="s">
        <v>375</v>
      </c>
      <c r="V62" s="43" t="s">
        <v>298</v>
      </c>
      <c r="W62" s="58" t="s">
        <v>305</v>
      </c>
      <c r="X62" s="58"/>
    </row>
    <row r="63" spans="1:32">
      <c r="A63">
        <v>2</v>
      </c>
      <c r="B63" s="13"/>
      <c r="C63" t="s">
        <v>315</v>
      </c>
      <c r="D63" s="61" t="s">
        <v>533</v>
      </c>
      <c r="E63" s="42">
        <v>91475422</v>
      </c>
      <c r="G63" t="s">
        <v>534</v>
      </c>
      <c r="H63" t="s">
        <v>290</v>
      </c>
      <c r="I63" t="s">
        <v>535</v>
      </c>
      <c r="J63" s="13">
        <v>18059</v>
      </c>
      <c r="K63" s="69">
        <v>841607121</v>
      </c>
      <c r="L63" s="40">
        <v>43573</v>
      </c>
      <c r="M63" s="40">
        <v>43473</v>
      </c>
      <c r="N63" s="39" t="s">
        <v>308</v>
      </c>
      <c r="O63" s="39">
        <v>69</v>
      </c>
      <c r="P63" s="39" t="s">
        <v>338</v>
      </c>
      <c r="Q63" s="39" t="s">
        <v>295</v>
      </c>
      <c r="R63" s="39">
        <v>0</v>
      </c>
      <c r="T63" s="39" t="s">
        <v>536</v>
      </c>
      <c r="U63" s="39" t="s">
        <v>357</v>
      </c>
      <c r="V63" t="s">
        <v>298</v>
      </c>
      <c r="W63" s="39" t="s">
        <v>410</v>
      </c>
    </row>
    <row r="64" spans="1:32">
      <c r="A64">
        <v>3</v>
      </c>
      <c r="C64" t="s">
        <v>290</v>
      </c>
      <c r="E64" s="42">
        <v>91328961</v>
      </c>
      <c r="F64" s="42" t="s">
        <v>537</v>
      </c>
      <c r="G64" t="s">
        <v>538</v>
      </c>
      <c r="H64" t="s">
        <v>290</v>
      </c>
      <c r="I64" t="s">
        <v>539</v>
      </c>
      <c r="J64" s="13">
        <v>21200</v>
      </c>
      <c r="K64" s="69">
        <v>738881023</v>
      </c>
      <c r="L64" s="40">
        <v>43573</v>
      </c>
      <c r="M64" s="40">
        <v>43529</v>
      </c>
      <c r="N64" s="39" t="s">
        <v>293</v>
      </c>
      <c r="O64" s="39">
        <v>61</v>
      </c>
      <c r="P64" s="39" t="s">
        <v>294</v>
      </c>
      <c r="Q64" s="39" t="s">
        <v>295</v>
      </c>
      <c r="R64" s="39">
        <v>4</v>
      </c>
      <c r="T64" s="39" t="s">
        <v>540</v>
      </c>
      <c r="U64" s="39" t="s">
        <v>541</v>
      </c>
      <c r="V64" t="s">
        <v>298</v>
      </c>
      <c r="W64" s="39" t="s">
        <v>305</v>
      </c>
      <c r="Y64" s="63"/>
      <c r="Z64" s="63"/>
      <c r="AA64" s="63"/>
      <c r="AB64" s="63"/>
      <c r="AC64" s="63"/>
      <c r="AD64" s="63"/>
      <c r="AE64" s="63"/>
      <c r="AF64" s="63"/>
    </row>
    <row r="65" spans="1:32">
      <c r="A65">
        <v>2</v>
      </c>
      <c r="B65" s="13">
        <v>43577</v>
      </c>
      <c r="C65" t="s">
        <v>290</v>
      </c>
      <c r="E65" s="42">
        <v>91065728</v>
      </c>
      <c r="G65" t="s">
        <v>317</v>
      </c>
      <c r="H65" t="s">
        <v>290</v>
      </c>
      <c r="I65" t="s">
        <v>318</v>
      </c>
      <c r="J65" s="13">
        <v>30060</v>
      </c>
      <c r="K65" s="69">
        <v>843405377</v>
      </c>
      <c r="L65" s="40">
        <v>43575</v>
      </c>
      <c r="M65" s="40">
        <v>43515</v>
      </c>
      <c r="N65" s="39" t="s">
        <v>293</v>
      </c>
      <c r="O65" s="39">
        <v>36</v>
      </c>
      <c r="P65" s="39" t="s">
        <v>294</v>
      </c>
      <c r="Q65" s="39" t="s">
        <v>295</v>
      </c>
      <c r="R65" s="39">
        <v>0</v>
      </c>
      <c r="T65" s="39" t="s">
        <v>302</v>
      </c>
      <c r="U65" s="39" t="s">
        <v>395</v>
      </c>
      <c r="V65" t="s">
        <v>298</v>
      </c>
      <c r="W65" s="39" t="s">
        <v>372</v>
      </c>
    </row>
    <row r="66" spans="1:32">
      <c r="A66" s="63">
        <v>3</v>
      </c>
      <c r="B66" s="63"/>
      <c r="C66" s="63" t="s">
        <v>315</v>
      </c>
      <c r="D66" s="63" t="s">
        <v>533</v>
      </c>
      <c r="E66" s="76">
        <v>91544250</v>
      </c>
      <c r="F66" s="76"/>
      <c r="G66" s="63" t="s">
        <v>345</v>
      </c>
      <c r="H66" s="63" t="s">
        <v>290</v>
      </c>
      <c r="I66" s="63" t="s">
        <v>346</v>
      </c>
      <c r="J66" s="64">
        <v>26583</v>
      </c>
      <c r="K66" s="71">
        <v>741345692</v>
      </c>
      <c r="L66" s="65">
        <v>43578</v>
      </c>
      <c r="M66" s="65">
        <v>43487</v>
      </c>
      <c r="N66" s="77" t="s">
        <v>293</v>
      </c>
      <c r="O66" s="77">
        <v>46</v>
      </c>
      <c r="P66" s="77" t="s">
        <v>294</v>
      </c>
      <c r="Q66" s="77" t="s">
        <v>295</v>
      </c>
      <c r="R66" s="77">
        <v>1</v>
      </c>
      <c r="S66" s="77"/>
      <c r="T66" s="77" t="s">
        <v>542</v>
      </c>
      <c r="U66" s="77" t="s">
        <v>543</v>
      </c>
      <c r="V66" s="63" t="s">
        <v>349</v>
      </c>
      <c r="W66" s="77" t="s">
        <v>305</v>
      </c>
      <c r="X66" s="63" t="s">
        <v>544</v>
      </c>
      <c r="Y66" s="63"/>
      <c r="Z66" s="63"/>
      <c r="AA66" s="63"/>
      <c r="AB66" s="63"/>
      <c r="AC66" s="63"/>
      <c r="AD66" s="63"/>
      <c r="AE66" s="63"/>
      <c r="AF66" s="63"/>
    </row>
    <row r="67" spans="1:32">
      <c r="A67" s="63">
        <v>3</v>
      </c>
      <c r="B67" s="63"/>
      <c r="C67" s="63" t="s">
        <v>290</v>
      </c>
      <c r="D67" s="63"/>
      <c r="E67" s="76">
        <v>90364894</v>
      </c>
      <c r="F67" s="76"/>
      <c r="G67" s="63" t="s">
        <v>545</v>
      </c>
      <c r="H67" s="63" t="s">
        <v>290</v>
      </c>
      <c r="I67" s="63" t="s">
        <v>546</v>
      </c>
      <c r="J67" s="64">
        <v>27157</v>
      </c>
      <c r="K67" s="71">
        <v>842727533</v>
      </c>
      <c r="L67" s="65">
        <v>43582</v>
      </c>
      <c r="M67" s="65">
        <v>43445</v>
      </c>
      <c r="N67" s="77" t="s">
        <v>308</v>
      </c>
      <c r="O67" s="77">
        <v>44</v>
      </c>
      <c r="P67" s="77" t="s">
        <v>294</v>
      </c>
      <c r="Q67" s="77" t="s">
        <v>295</v>
      </c>
      <c r="R67" s="77">
        <v>1</v>
      </c>
      <c r="S67" s="77"/>
      <c r="T67" s="77" t="s">
        <v>547</v>
      </c>
      <c r="U67" s="77" t="s">
        <v>451</v>
      </c>
      <c r="V67" s="63" t="s">
        <v>548</v>
      </c>
      <c r="W67" s="77" t="s">
        <v>410</v>
      </c>
      <c r="X67" s="77"/>
      <c r="Y67" s="63"/>
      <c r="Z67" s="63"/>
      <c r="AA67" s="63"/>
      <c r="AB67" s="63"/>
      <c r="AC67" s="63"/>
      <c r="AD67" s="63"/>
      <c r="AE67" s="63"/>
      <c r="AF67" s="63"/>
    </row>
    <row r="68" spans="1:32">
      <c r="A68">
        <v>3</v>
      </c>
      <c r="C68" t="s">
        <v>290</v>
      </c>
      <c r="E68" s="42">
        <v>91022711</v>
      </c>
      <c r="G68" t="s">
        <v>549</v>
      </c>
      <c r="H68" t="s">
        <v>290</v>
      </c>
      <c r="I68" t="s">
        <v>550</v>
      </c>
      <c r="J68" s="13">
        <v>31606</v>
      </c>
      <c r="K68" s="69">
        <v>740676713</v>
      </c>
      <c r="L68" s="40">
        <v>43585</v>
      </c>
      <c r="M68" s="40">
        <v>43501</v>
      </c>
      <c r="N68" s="39" t="s">
        <v>293</v>
      </c>
      <c r="O68" s="39">
        <v>32</v>
      </c>
      <c r="P68" s="39" t="s">
        <v>294</v>
      </c>
      <c r="Q68" s="39" t="s">
        <v>295</v>
      </c>
      <c r="R68" s="39">
        <v>0</v>
      </c>
      <c r="T68" s="39" t="s">
        <v>302</v>
      </c>
      <c r="U68" s="39" t="s">
        <v>430</v>
      </c>
      <c r="V68" t="s">
        <v>298</v>
      </c>
      <c r="W68" s="39" t="s">
        <v>340</v>
      </c>
    </row>
    <row r="69" spans="1:32">
      <c r="A69" s="63">
        <v>3</v>
      </c>
      <c r="B69" s="63"/>
      <c r="C69" s="63" t="s">
        <v>315</v>
      </c>
      <c r="D69" s="63" t="s">
        <v>533</v>
      </c>
      <c r="E69" s="76">
        <v>91593968</v>
      </c>
      <c r="F69" s="76"/>
      <c r="G69" s="63" t="s">
        <v>551</v>
      </c>
      <c r="H69" s="63" t="s">
        <v>290</v>
      </c>
      <c r="I69" s="63" t="s">
        <v>552</v>
      </c>
      <c r="J69" s="64">
        <v>20351</v>
      </c>
      <c r="K69" s="71">
        <v>841517395</v>
      </c>
      <c r="L69" s="80">
        <v>43591</v>
      </c>
      <c r="M69" s="65">
        <v>43389</v>
      </c>
      <c r="N69" s="77" t="s">
        <v>293</v>
      </c>
      <c r="O69" s="77">
        <v>63</v>
      </c>
      <c r="P69" s="77" t="s">
        <v>294</v>
      </c>
      <c r="Q69" s="77" t="s">
        <v>295</v>
      </c>
      <c r="R69" s="77">
        <v>1</v>
      </c>
      <c r="S69" s="77"/>
      <c r="T69" s="77" t="s">
        <v>343</v>
      </c>
      <c r="U69" s="77" t="s">
        <v>319</v>
      </c>
      <c r="V69" s="63" t="s">
        <v>298</v>
      </c>
      <c r="W69" s="77" t="s">
        <v>324</v>
      </c>
      <c r="X69" s="77"/>
      <c r="Y69" s="63"/>
      <c r="Z69" s="63"/>
      <c r="AA69" s="63"/>
      <c r="AB69" s="63"/>
      <c r="AC69" s="63"/>
      <c r="AD69" s="63"/>
      <c r="AE69" s="63"/>
      <c r="AF69" s="63"/>
    </row>
    <row r="70" spans="1:32">
      <c r="A70">
        <v>3</v>
      </c>
      <c r="C70" t="s">
        <v>290</v>
      </c>
      <c r="E70" s="42">
        <v>91652477</v>
      </c>
      <c r="G70" t="s">
        <v>355</v>
      </c>
      <c r="H70" t="s">
        <v>290</v>
      </c>
      <c r="I70" t="s">
        <v>356</v>
      </c>
      <c r="J70" s="13">
        <v>26865</v>
      </c>
      <c r="K70" s="69">
        <v>841532754</v>
      </c>
      <c r="L70" s="62">
        <v>43594</v>
      </c>
      <c r="M70" s="40">
        <v>43451</v>
      </c>
      <c r="N70" s="39" t="s">
        <v>308</v>
      </c>
      <c r="O70" s="39">
        <v>45</v>
      </c>
      <c r="P70" s="39" t="s">
        <v>294</v>
      </c>
      <c r="Q70" s="39" t="s">
        <v>295</v>
      </c>
      <c r="R70" s="39">
        <v>0</v>
      </c>
      <c r="T70" s="39" t="s">
        <v>302</v>
      </c>
      <c r="U70" s="39" t="s">
        <v>357</v>
      </c>
      <c r="V70" t="s">
        <v>553</v>
      </c>
      <c r="W70" s="39" t="s">
        <v>320</v>
      </c>
    </row>
    <row r="71" spans="1:32">
      <c r="F71" s="42" t="s">
        <v>554</v>
      </c>
      <c r="G71" s="63" t="s">
        <v>555</v>
      </c>
      <c r="H71" s="63" t="s">
        <v>290</v>
      </c>
      <c r="I71" s="63" t="s">
        <v>556</v>
      </c>
      <c r="J71" s="64">
        <v>23857</v>
      </c>
      <c r="K71" s="71">
        <v>841434050</v>
      </c>
      <c r="L71" s="65">
        <v>43601</v>
      </c>
      <c r="M71" s="40">
        <v>43549</v>
      </c>
      <c r="N71" s="39" t="s">
        <v>293</v>
      </c>
      <c r="O71" s="39">
        <v>54</v>
      </c>
      <c r="P71" s="39" t="s">
        <v>294</v>
      </c>
      <c r="Q71" s="39" t="s">
        <v>295</v>
      </c>
      <c r="R71" s="39">
        <v>6</v>
      </c>
      <c r="T71" s="39" t="s">
        <v>557</v>
      </c>
      <c r="U71" s="39" t="s">
        <v>458</v>
      </c>
      <c r="V71" t="s">
        <v>486</v>
      </c>
      <c r="W71" s="39" t="s">
        <v>372</v>
      </c>
    </row>
    <row r="72" spans="1:32" ht="15.75" customHeight="1">
      <c r="A72">
        <v>3</v>
      </c>
      <c r="C72" t="s">
        <v>290</v>
      </c>
      <c r="E72" s="42">
        <v>91783984</v>
      </c>
      <c r="G72" t="s">
        <v>558</v>
      </c>
      <c r="H72" t="s">
        <v>290</v>
      </c>
      <c r="I72" t="s">
        <v>559</v>
      </c>
      <c r="J72" s="13">
        <v>19116</v>
      </c>
      <c r="K72" s="69">
        <v>842294070</v>
      </c>
      <c r="L72" s="40">
        <v>43602</v>
      </c>
      <c r="M72" s="40">
        <v>43578</v>
      </c>
      <c r="N72" s="39" t="s">
        <v>308</v>
      </c>
      <c r="O72" s="39">
        <v>67</v>
      </c>
      <c r="P72" s="39" t="s">
        <v>294</v>
      </c>
      <c r="Q72" s="39" t="s">
        <v>295</v>
      </c>
      <c r="T72" s="39" t="s">
        <v>557</v>
      </c>
      <c r="U72" s="39" t="s">
        <v>413</v>
      </c>
      <c r="V72" t="s">
        <v>298</v>
      </c>
      <c r="W72" s="39" t="s">
        <v>359</v>
      </c>
    </row>
    <row r="73" spans="1:32">
      <c r="A73">
        <v>3</v>
      </c>
      <c r="C73" t="s">
        <v>290</v>
      </c>
      <c r="E73" s="42">
        <v>91831616</v>
      </c>
      <c r="G73" t="s">
        <v>449</v>
      </c>
      <c r="H73" t="s">
        <v>290</v>
      </c>
      <c r="I73" t="s">
        <v>450</v>
      </c>
      <c r="J73" s="13">
        <v>30511</v>
      </c>
      <c r="K73" s="69" t="s">
        <v>560</v>
      </c>
      <c r="L73" s="40">
        <v>43603</v>
      </c>
      <c r="M73" s="40">
        <v>43550</v>
      </c>
      <c r="N73" s="39" t="s">
        <v>293</v>
      </c>
      <c r="O73" s="39">
        <v>35</v>
      </c>
      <c r="P73" s="39" t="s">
        <v>294</v>
      </c>
      <c r="Q73" s="39" t="s">
        <v>295</v>
      </c>
      <c r="R73" s="39">
        <v>2</v>
      </c>
      <c r="T73" s="39" t="s">
        <v>302</v>
      </c>
      <c r="U73" s="39" t="s">
        <v>380</v>
      </c>
      <c r="V73" t="s">
        <v>561</v>
      </c>
      <c r="W73" s="39" t="s">
        <v>324</v>
      </c>
    </row>
    <row r="74" spans="1:32">
      <c r="A74">
        <v>3</v>
      </c>
      <c r="C74" t="s">
        <v>290</v>
      </c>
      <c r="E74" s="42">
        <v>91830588</v>
      </c>
      <c r="G74" t="s">
        <v>562</v>
      </c>
      <c r="H74" t="s">
        <v>290</v>
      </c>
      <c r="I74" t="s">
        <v>563</v>
      </c>
      <c r="J74" s="13">
        <v>29091</v>
      </c>
      <c r="K74" s="69">
        <v>842947778</v>
      </c>
      <c r="L74" s="62">
        <v>43608</v>
      </c>
      <c r="M74" s="40">
        <v>43441</v>
      </c>
      <c r="N74" s="39" t="s">
        <v>308</v>
      </c>
      <c r="O74" s="39">
        <v>39</v>
      </c>
      <c r="P74" s="39" t="s">
        <v>294</v>
      </c>
      <c r="Q74" s="39" t="s">
        <v>295</v>
      </c>
      <c r="R74" s="39">
        <v>0</v>
      </c>
      <c r="T74" s="39" t="s">
        <v>302</v>
      </c>
      <c r="U74" s="39" t="s">
        <v>451</v>
      </c>
      <c r="V74" t="s">
        <v>298</v>
      </c>
      <c r="W74" s="39" t="s">
        <v>324</v>
      </c>
    </row>
    <row r="75" spans="1:32">
      <c r="A75">
        <v>3</v>
      </c>
      <c r="C75" t="s">
        <v>290</v>
      </c>
      <c r="E75" s="42">
        <v>91847296</v>
      </c>
      <c r="G75" t="s">
        <v>564</v>
      </c>
      <c r="H75" t="s">
        <v>290</v>
      </c>
      <c r="I75" t="s">
        <v>565</v>
      </c>
      <c r="J75" s="13">
        <v>25879</v>
      </c>
      <c r="K75" s="69" t="s">
        <v>566</v>
      </c>
      <c r="L75" s="40">
        <v>43610</v>
      </c>
      <c r="M75" s="40">
        <v>43585</v>
      </c>
      <c r="N75" s="39" t="s">
        <v>308</v>
      </c>
      <c r="O75" s="39">
        <v>48</v>
      </c>
      <c r="P75" s="39" t="s">
        <v>294</v>
      </c>
      <c r="Q75" s="39" t="s">
        <v>295</v>
      </c>
      <c r="R75" s="39">
        <v>3</v>
      </c>
      <c r="T75" s="39" t="s">
        <v>302</v>
      </c>
      <c r="U75" s="39" t="s">
        <v>438</v>
      </c>
      <c r="V75" t="s">
        <v>567</v>
      </c>
      <c r="W75" s="39" t="s">
        <v>305</v>
      </c>
      <c r="X75" s="39" t="s">
        <v>568</v>
      </c>
    </row>
    <row r="76" spans="1:32">
      <c r="A76">
        <v>3</v>
      </c>
      <c r="C76" t="s">
        <v>290</v>
      </c>
      <c r="E76" s="42">
        <v>92024906</v>
      </c>
      <c r="G76" t="s">
        <v>569</v>
      </c>
      <c r="H76" t="s">
        <v>290</v>
      </c>
      <c r="I76" t="s">
        <v>570</v>
      </c>
      <c r="J76" s="13">
        <v>19348</v>
      </c>
      <c r="K76" s="69">
        <v>841854009</v>
      </c>
      <c r="L76" s="40">
        <v>43613</v>
      </c>
      <c r="M76" s="40">
        <v>43487</v>
      </c>
      <c r="N76" s="39" t="s">
        <v>293</v>
      </c>
      <c r="O76" s="39">
        <v>66</v>
      </c>
      <c r="P76" s="39" t="s">
        <v>294</v>
      </c>
      <c r="Q76" s="39" t="s">
        <v>295</v>
      </c>
      <c r="R76" s="39">
        <v>0</v>
      </c>
      <c r="T76" s="39" t="s">
        <v>571</v>
      </c>
      <c r="U76" s="39" t="s">
        <v>572</v>
      </c>
      <c r="V76" t="s">
        <v>298</v>
      </c>
      <c r="W76" s="39" t="s">
        <v>320</v>
      </c>
    </row>
    <row r="77" spans="1:32">
      <c r="A77">
        <v>3</v>
      </c>
      <c r="C77" t="s">
        <v>290</v>
      </c>
      <c r="E77" s="42">
        <v>91862214</v>
      </c>
      <c r="F77" s="42" t="s">
        <v>573</v>
      </c>
      <c r="G77" t="s">
        <v>574</v>
      </c>
      <c r="H77" t="s">
        <v>290</v>
      </c>
      <c r="I77" t="s">
        <v>575</v>
      </c>
      <c r="J77" s="13">
        <v>32331</v>
      </c>
      <c r="K77" s="69">
        <v>838817383</v>
      </c>
      <c r="L77" s="40">
        <v>43615</v>
      </c>
      <c r="M77" s="40">
        <v>43361</v>
      </c>
      <c r="N77" s="39" t="s">
        <v>293</v>
      </c>
      <c r="O77" s="39">
        <v>30</v>
      </c>
      <c r="P77" s="39" t="s">
        <v>294</v>
      </c>
      <c r="Q77" s="39" t="s">
        <v>295</v>
      </c>
      <c r="R77" s="39">
        <v>0</v>
      </c>
      <c r="T77" s="39" t="s">
        <v>302</v>
      </c>
      <c r="U77" s="39" t="s">
        <v>451</v>
      </c>
      <c r="V77" t="s">
        <v>298</v>
      </c>
      <c r="W77" s="39" t="s">
        <v>340</v>
      </c>
    </row>
    <row r="78" spans="1:32">
      <c r="A78">
        <v>3</v>
      </c>
      <c r="C78" t="s">
        <v>290</v>
      </c>
      <c r="E78" s="42">
        <v>91878779</v>
      </c>
      <c r="G78" t="s">
        <v>576</v>
      </c>
      <c r="H78" t="s">
        <v>290</v>
      </c>
      <c r="I78" t="s">
        <v>577</v>
      </c>
      <c r="J78" s="13">
        <v>26987</v>
      </c>
      <c r="K78" s="69" t="s">
        <v>578</v>
      </c>
      <c r="L78" s="40">
        <v>43617</v>
      </c>
      <c r="M78" s="40">
        <v>43578</v>
      </c>
      <c r="N78" s="39" t="s">
        <v>293</v>
      </c>
      <c r="O78" s="39">
        <v>45</v>
      </c>
      <c r="P78" s="39" t="s">
        <v>294</v>
      </c>
      <c r="Q78" s="39" t="s">
        <v>295</v>
      </c>
      <c r="R78" s="39">
        <v>1</v>
      </c>
      <c r="T78" s="39" t="s">
        <v>302</v>
      </c>
      <c r="U78" s="39" t="s">
        <v>327</v>
      </c>
      <c r="V78" t="s">
        <v>579</v>
      </c>
      <c r="W78" s="39" t="s">
        <v>580</v>
      </c>
    </row>
    <row r="79" spans="1:32">
      <c r="A79">
        <v>3</v>
      </c>
      <c r="C79" t="s">
        <v>290</v>
      </c>
      <c r="E79" s="42">
        <v>90370848</v>
      </c>
      <c r="G79" t="s">
        <v>581</v>
      </c>
      <c r="H79" t="s">
        <v>290</v>
      </c>
      <c r="I79" t="s">
        <v>582</v>
      </c>
      <c r="J79" s="13">
        <v>18881</v>
      </c>
      <c r="K79" s="69">
        <v>841437872</v>
      </c>
      <c r="L79" s="40">
        <v>43619</v>
      </c>
      <c r="M79" s="40">
        <v>43445</v>
      </c>
      <c r="N79" s="39" t="s">
        <v>308</v>
      </c>
      <c r="O79" s="39">
        <v>67</v>
      </c>
      <c r="P79" s="39" t="s">
        <v>294</v>
      </c>
      <c r="Q79" s="39" t="s">
        <v>583</v>
      </c>
      <c r="R79" s="39">
        <v>0</v>
      </c>
      <c r="T79" s="39" t="s">
        <v>302</v>
      </c>
      <c r="U79" s="39" t="s">
        <v>584</v>
      </c>
      <c r="V79" t="s">
        <v>298</v>
      </c>
      <c r="W79" s="39" t="s">
        <v>305</v>
      </c>
    </row>
    <row r="80" spans="1:32">
      <c r="A80">
        <v>3</v>
      </c>
      <c r="C80" t="s">
        <v>290</v>
      </c>
      <c r="E80" s="42">
        <v>91937994</v>
      </c>
      <c r="G80" t="s">
        <v>585</v>
      </c>
      <c r="H80" t="s">
        <v>290</v>
      </c>
      <c r="I80" t="s">
        <v>586</v>
      </c>
      <c r="J80" s="13">
        <v>31538</v>
      </c>
      <c r="K80" s="69">
        <v>737325258</v>
      </c>
      <c r="L80" s="40">
        <v>43621</v>
      </c>
      <c r="M80" s="40">
        <v>43571</v>
      </c>
      <c r="N80" s="39" t="s">
        <v>308</v>
      </c>
      <c r="O80" s="39">
        <v>33</v>
      </c>
      <c r="P80" s="39" t="s">
        <v>294</v>
      </c>
      <c r="Q80" s="39" t="s">
        <v>295</v>
      </c>
      <c r="R80" s="39">
        <v>0</v>
      </c>
      <c r="T80" s="39" t="s">
        <v>302</v>
      </c>
      <c r="U80" s="39" t="s">
        <v>541</v>
      </c>
      <c r="V80" t="s">
        <v>298</v>
      </c>
      <c r="W80" s="39" t="s">
        <v>587</v>
      </c>
    </row>
    <row r="81" spans="1:32">
      <c r="A81">
        <v>3</v>
      </c>
      <c r="C81" t="s">
        <v>290</v>
      </c>
      <c r="E81" s="42">
        <v>91931756</v>
      </c>
      <c r="G81" t="s">
        <v>588</v>
      </c>
      <c r="H81" t="s">
        <v>290</v>
      </c>
      <c r="I81" t="s">
        <v>589</v>
      </c>
      <c r="J81" s="13">
        <v>22715</v>
      </c>
      <c r="K81" s="69">
        <v>842355808</v>
      </c>
      <c r="L81" s="40">
        <v>43622</v>
      </c>
      <c r="M81" s="40">
        <v>43501</v>
      </c>
      <c r="N81" s="39" t="s">
        <v>308</v>
      </c>
      <c r="O81" s="39">
        <v>56</v>
      </c>
      <c r="P81" s="39" t="s">
        <v>294</v>
      </c>
      <c r="Q81" s="39" t="s">
        <v>295</v>
      </c>
      <c r="R81" s="39">
        <v>3</v>
      </c>
      <c r="T81" s="39" t="s">
        <v>590</v>
      </c>
      <c r="U81" s="39" t="s">
        <v>334</v>
      </c>
      <c r="V81" t="s">
        <v>591</v>
      </c>
      <c r="W81" s="39" t="s">
        <v>587</v>
      </c>
    </row>
    <row r="82" spans="1:32">
      <c r="A82">
        <v>3</v>
      </c>
      <c r="C82" t="s">
        <v>315</v>
      </c>
      <c r="D82" t="s">
        <v>533</v>
      </c>
      <c r="E82" s="42">
        <v>91972613</v>
      </c>
      <c r="G82" t="s">
        <v>592</v>
      </c>
      <c r="H82" t="s">
        <v>290</v>
      </c>
      <c r="I82" t="s">
        <v>593</v>
      </c>
      <c r="J82" s="13">
        <v>20095</v>
      </c>
      <c r="K82" s="69" t="s">
        <v>594</v>
      </c>
      <c r="L82" s="62">
        <v>43624</v>
      </c>
      <c r="M82" s="40">
        <v>43594</v>
      </c>
      <c r="N82" s="39" t="s">
        <v>293</v>
      </c>
      <c r="O82" s="39">
        <v>64</v>
      </c>
      <c r="P82" s="39" t="s">
        <v>294</v>
      </c>
      <c r="Q82" s="39" t="s">
        <v>295</v>
      </c>
      <c r="R82" s="39">
        <v>2</v>
      </c>
      <c r="T82" s="39" t="s">
        <v>595</v>
      </c>
      <c r="U82" s="39" t="s">
        <v>375</v>
      </c>
      <c r="V82" t="s">
        <v>486</v>
      </c>
      <c r="W82" s="39" t="s">
        <v>305</v>
      </c>
    </row>
    <row r="83" spans="1:32">
      <c r="A83">
        <v>3</v>
      </c>
      <c r="C83" t="s">
        <v>315</v>
      </c>
      <c r="D83" t="s">
        <v>533</v>
      </c>
      <c r="E83" s="42">
        <v>91973603</v>
      </c>
      <c r="G83" t="s">
        <v>596</v>
      </c>
      <c r="H83" t="s">
        <v>290</v>
      </c>
      <c r="I83" t="s">
        <v>597</v>
      </c>
      <c r="J83" s="13">
        <v>23717</v>
      </c>
      <c r="K83" s="69" t="s">
        <v>598</v>
      </c>
      <c r="L83" s="40">
        <v>43624</v>
      </c>
      <c r="M83" s="40">
        <v>43606</v>
      </c>
      <c r="N83" s="39" t="s">
        <v>308</v>
      </c>
      <c r="O83" s="39">
        <v>54</v>
      </c>
      <c r="P83" s="39" t="s">
        <v>338</v>
      </c>
      <c r="Q83" s="39" t="s">
        <v>295</v>
      </c>
      <c r="R83" s="39">
        <v>3</v>
      </c>
      <c r="T83" s="39" t="s">
        <v>302</v>
      </c>
      <c r="U83" s="39" t="s">
        <v>434</v>
      </c>
      <c r="V83" t="s">
        <v>599</v>
      </c>
      <c r="W83" s="39" t="s">
        <v>305</v>
      </c>
    </row>
    <row r="84" spans="1:32">
      <c r="A84">
        <v>3</v>
      </c>
      <c r="C84" t="s">
        <v>290</v>
      </c>
      <c r="E84" s="42">
        <v>91986715</v>
      </c>
      <c r="G84" t="s">
        <v>600</v>
      </c>
      <c r="H84" t="s">
        <v>290</v>
      </c>
      <c r="I84" t="s">
        <v>601</v>
      </c>
      <c r="J84" s="13">
        <v>26983</v>
      </c>
      <c r="K84" s="69">
        <v>842530344</v>
      </c>
      <c r="L84" s="40">
        <v>43626</v>
      </c>
      <c r="M84" s="40">
        <v>43536</v>
      </c>
      <c r="N84" s="39" t="s">
        <v>308</v>
      </c>
      <c r="O84" s="39">
        <v>45</v>
      </c>
      <c r="P84" s="39" t="s">
        <v>338</v>
      </c>
      <c r="Q84" s="39" t="s">
        <v>602</v>
      </c>
      <c r="R84" s="39">
        <v>2</v>
      </c>
      <c r="T84" s="39" t="s">
        <v>302</v>
      </c>
      <c r="U84" s="39" t="s">
        <v>319</v>
      </c>
      <c r="V84" t="s">
        <v>298</v>
      </c>
      <c r="W84" s="39" t="s">
        <v>324</v>
      </c>
    </row>
    <row r="85" spans="1:32">
      <c r="F85" s="42" t="s">
        <v>603</v>
      </c>
      <c r="G85" t="s">
        <v>604</v>
      </c>
      <c r="H85" t="s">
        <v>290</v>
      </c>
      <c r="I85" t="s">
        <v>605</v>
      </c>
      <c r="J85" s="13">
        <v>22674</v>
      </c>
      <c r="K85" s="69" t="s">
        <v>606</v>
      </c>
      <c r="L85" s="40">
        <v>43627</v>
      </c>
      <c r="M85" s="40">
        <v>43599</v>
      </c>
      <c r="N85" s="39" t="s">
        <v>293</v>
      </c>
      <c r="O85" s="39">
        <v>57</v>
      </c>
      <c r="P85" s="39" t="s">
        <v>294</v>
      </c>
      <c r="Q85" s="39" t="s">
        <v>295</v>
      </c>
      <c r="R85" s="39">
        <v>5</v>
      </c>
      <c r="T85" s="39" t="s">
        <v>557</v>
      </c>
      <c r="U85" s="39" t="s">
        <v>607</v>
      </c>
      <c r="V85" t="s">
        <v>608</v>
      </c>
      <c r="W85" s="39" t="s">
        <v>340</v>
      </c>
    </row>
    <row r="86" spans="1:32">
      <c r="A86">
        <v>3</v>
      </c>
      <c r="C86" t="s">
        <v>290</v>
      </c>
      <c r="E86" s="42">
        <v>92023571</v>
      </c>
      <c r="G86" s="63" t="s">
        <v>609</v>
      </c>
      <c r="H86" s="63" t="s">
        <v>290</v>
      </c>
      <c r="I86" s="63" t="s">
        <v>610</v>
      </c>
      <c r="J86" s="64">
        <v>29147</v>
      </c>
      <c r="K86" s="71" t="s">
        <v>611</v>
      </c>
      <c r="L86" s="65">
        <v>43627</v>
      </c>
      <c r="M86" s="40">
        <v>43602</v>
      </c>
      <c r="N86" s="39" t="s">
        <v>308</v>
      </c>
      <c r="O86" s="39">
        <v>39</v>
      </c>
      <c r="P86" s="39" t="s">
        <v>294</v>
      </c>
      <c r="Q86" s="39" t="s">
        <v>295</v>
      </c>
      <c r="R86" s="39">
        <v>0</v>
      </c>
      <c r="T86" s="39" t="s">
        <v>302</v>
      </c>
      <c r="U86" s="39" t="s">
        <v>375</v>
      </c>
      <c r="V86" t="s">
        <v>298</v>
      </c>
      <c r="W86" s="39" t="s">
        <v>372</v>
      </c>
      <c r="Y86" s="63"/>
      <c r="Z86" s="63"/>
      <c r="AA86" s="63"/>
      <c r="AB86" s="63"/>
      <c r="AC86" s="63"/>
      <c r="AD86" s="63"/>
      <c r="AE86" s="63"/>
      <c r="AF86" s="63"/>
    </row>
    <row r="87" spans="1:32">
      <c r="A87">
        <v>3</v>
      </c>
      <c r="C87" t="s">
        <v>290</v>
      </c>
      <c r="E87" s="42">
        <v>92013492</v>
      </c>
      <c r="G87" t="s">
        <v>612</v>
      </c>
      <c r="H87" t="s">
        <v>290</v>
      </c>
      <c r="I87" t="s">
        <v>613</v>
      </c>
      <c r="J87" s="13">
        <v>22455</v>
      </c>
      <c r="K87" s="69">
        <v>740222813</v>
      </c>
      <c r="L87" s="40">
        <v>43630</v>
      </c>
      <c r="M87" s="40">
        <v>43515</v>
      </c>
      <c r="N87" s="39" t="s">
        <v>293</v>
      </c>
      <c r="O87" s="39">
        <v>57</v>
      </c>
      <c r="P87" s="39" t="s">
        <v>294</v>
      </c>
      <c r="Q87" s="39" t="s">
        <v>295</v>
      </c>
      <c r="T87" s="39" t="s">
        <v>614</v>
      </c>
      <c r="U87" s="39" t="s">
        <v>408</v>
      </c>
      <c r="V87" t="s">
        <v>615</v>
      </c>
      <c r="W87" s="39" t="s">
        <v>305</v>
      </c>
    </row>
    <row r="88" spans="1:32">
      <c r="A88">
        <v>3</v>
      </c>
      <c r="C88" t="s">
        <v>290</v>
      </c>
      <c r="E88" s="42">
        <v>92025485</v>
      </c>
      <c r="G88" t="s">
        <v>616</v>
      </c>
      <c r="H88" t="s">
        <v>290</v>
      </c>
      <c r="I88" t="s">
        <v>617</v>
      </c>
      <c r="J88" s="13">
        <v>21158</v>
      </c>
      <c r="K88" s="69" t="s">
        <v>618</v>
      </c>
      <c r="L88" s="62">
        <v>43631</v>
      </c>
      <c r="M88" s="40">
        <v>43627</v>
      </c>
      <c r="N88" s="39" t="s">
        <v>308</v>
      </c>
      <c r="O88" s="39">
        <v>61</v>
      </c>
      <c r="P88" s="39" t="s">
        <v>338</v>
      </c>
      <c r="Q88" s="39" t="s">
        <v>295</v>
      </c>
      <c r="R88" s="39">
        <v>0</v>
      </c>
      <c r="T88" s="39" t="s">
        <v>302</v>
      </c>
      <c r="U88" s="39" t="s">
        <v>619</v>
      </c>
      <c r="V88" t="s">
        <v>620</v>
      </c>
      <c r="W88" s="39" t="s">
        <v>359</v>
      </c>
    </row>
    <row r="89" spans="1:32">
      <c r="F89" s="42" t="s">
        <v>554</v>
      </c>
      <c r="G89" t="s">
        <v>411</v>
      </c>
      <c r="H89" t="s">
        <v>290</v>
      </c>
      <c r="I89" t="s">
        <v>412</v>
      </c>
      <c r="J89" s="13">
        <v>20467</v>
      </c>
      <c r="K89" s="69">
        <v>741429319</v>
      </c>
      <c r="L89" s="40">
        <v>43633</v>
      </c>
      <c r="M89" s="40">
        <v>43501</v>
      </c>
      <c r="N89" s="39" t="s">
        <v>308</v>
      </c>
      <c r="O89" s="39">
        <v>63</v>
      </c>
      <c r="P89" s="39" t="s">
        <v>294</v>
      </c>
      <c r="Q89" s="39" t="s">
        <v>295</v>
      </c>
      <c r="R89" s="39">
        <v>0</v>
      </c>
      <c r="T89" s="39" t="s">
        <v>536</v>
      </c>
      <c r="U89" s="39" t="s">
        <v>572</v>
      </c>
      <c r="V89" t="s">
        <v>298</v>
      </c>
      <c r="W89" s="39" t="s">
        <v>414</v>
      </c>
    </row>
    <row r="90" spans="1:32">
      <c r="A90">
        <v>3</v>
      </c>
      <c r="C90" t="s">
        <v>290</v>
      </c>
      <c r="E90" s="42">
        <v>92135892</v>
      </c>
      <c r="G90" t="s">
        <v>621</v>
      </c>
      <c r="H90" t="s">
        <v>290</v>
      </c>
      <c r="I90" t="s">
        <v>622</v>
      </c>
      <c r="J90" s="13">
        <v>27821</v>
      </c>
      <c r="K90" s="69" t="s">
        <v>623</v>
      </c>
      <c r="L90" s="62">
        <v>43638</v>
      </c>
      <c r="M90" s="40">
        <v>43606</v>
      </c>
      <c r="N90" s="39" t="s">
        <v>293</v>
      </c>
      <c r="O90" s="39">
        <v>43</v>
      </c>
      <c r="P90" s="39" t="s">
        <v>294</v>
      </c>
      <c r="Q90" s="39" t="s">
        <v>295</v>
      </c>
      <c r="R90" s="39">
        <v>1</v>
      </c>
      <c r="T90" s="39" t="s">
        <v>302</v>
      </c>
      <c r="U90" s="39" t="s">
        <v>353</v>
      </c>
      <c r="V90" t="s">
        <v>298</v>
      </c>
      <c r="W90" s="39" t="s">
        <v>587</v>
      </c>
    </row>
    <row r="91" spans="1:32">
      <c r="F91" s="61" t="s">
        <v>624</v>
      </c>
      <c r="G91" t="s">
        <v>625</v>
      </c>
      <c r="H91" t="s">
        <v>290</v>
      </c>
      <c r="I91" t="s">
        <v>626</v>
      </c>
      <c r="J91" s="13">
        <v>27340</v>
      </c>
      <c r="K91" s="69">
        <v>842387181</v>
      </c>
      <c r="L91" s="13">
        <v>43643</v>
      </c>
      <c r="M91" s="40">
        <v>43438</v>
      </c>
      <c r="N91" s="39" t="s">
        <v>308</v>
      </c>
      <c r="O91" s="39">
        <v>44</v>
      </c>
      <c r="P91" s="39" t="s">
        <v>294</v>
      </c>
      <c r="Q91" s="39" t="s">
        <v>295</v>
      </c>
      <c r="R91" s="39">
        <v>2</v>
      </c>
      <c r="T91" s="39" t="s">
        <v>627</v>
      </c>
      <c r="U91" s="39" t="s">
        <v>486</v>
      </c>
      <c r="V91" t="s">
        <v>486</v>
      </c>
      <c r="W91" s="39" t="s">
        <v>305</v>
      </c>
    </row>
    <row r="92" spans="1:32">
      <c r="F92" s="42" t="s">
        <v>554</v>
      </c>
      <c r="G92" s="63" t="s">
        <v>628</v>
      </c>
      <c r="H92" s="63" t="s">
        <v>290</v>
      </c>
      <c r="I92" s="63" t="s">
        <v>629</v>
      </c>
      <c r="J92" s="64">
        <v>25113</v>
      </c>
      <c r="K92" s="71" t="s">
        <v>630</v>
      </c>
      <c r="L92" s="80">
        <v>43656</v>
      </c>
      <c r="M92" s="40">
        <v>43599</v>
      </c>
      <c r="N92" s="39" t="s">
        <v>308</v>
      </c>
      <c r="O92" s="39">
        <v>50</v>
      </c>
      <c r="P92" s="39" t="s">
        <v>338</v>
      </c>
      <c r="Q92" s="39" t="s">
        <v>295</v>
      </c>
      <c r="T92" s="39" t="s">
        <v>631</v>
      </c>
      <c r="U92" s="39" t="s">
        <v>632</v>
      </c>
      <c r="V92" t="s">
        <v>486</v>
      </c>
      <c r="W92" s="39" t="s">
        <v>340</v>
      </c>
    </row>
    <row r="93" spans="1:32">
      <c r="A93">
        <v>3</v>
      </c>
      <c r="C93" t="s">
        <v>315</v>
      </c>
      <c r="D93" t="s">
        <v>633</v>
      </c>
      <c r="E93" s="42">
        <v>92365764</v>
      </c>
      <c r="G93" t="s">
        <v>634</v>
      </c>
      <c r="H93" t="s">
        <v>290</v>
      </c>
      <c r="I93" t="s">
        <v>635</v>
      </c>
      <c r="J93" s="13">
        <v>28446</v>
      </c>
      <c r="K93" s="69">
        <v>841582940</v>
      </c>
      <c r="L93" s="40">
        <v>43658</v>
      </c>
      <c r="M93" s="40">
        <v>43494</v>
      </c>
      <c r="N93" s="39" t="s">
        <v>308</v>
      </c>
      <c r="O93" s="39">
        <v>41</v>
      </c>
      <c r="P93" s="39" t="s">
        <v>294</v>
      </c>
      <c r="Q93" s="39" t="s">
        <v>295</v>
      </c>
      <c r="R93" s="39">
        <v>1</v>
      </c>
      <c r="T93" s="39" t="s">
        <v>302</v>
      </c>
      <c r="U93" s="39" t="s">
        <v>511</v>
      </c>
      <c r="V93" t="s">
        <v>636</v>
      </c>
      <c r="W93" s="39" t="s">
        <v>320</v>
      </c>
      <c r="X93" t="s">
        <v>544</v>
      </c>
    </row>
    <row r="94" spans="1:32">
      <c r="A94">
        <v>3</v>
      </c>
      <c r="C94" t="s">
        <v>290</v>
      </c>
      <c r="E94" s="42">
        <v>92486744</v>
      </c>
      <c r="G94" t="s">
        <v>637</v>
      </c>
      <c r="H94" t="s">
        <v>290</v>
      </c>
      <c r="I94" t="s">
        <v>638</v>
      </c>
      <c r="J94" s="13">
        <v>22923</v>
      </c>
      <c r="K94" s="69" t="s">
        <v>639</v>
      </c>
      <c r="L94" s="62">
        <v>43672</v>
      </c>
      <c r="M94" s="40">
        <v>43648</v>
      </c>
      <c r="N94" s="39" t="s">
        <v>293</v>
      </c>
      <c r="O94" s="39">
        <v>56</v>
      </c>
      <c r="P94" s="39" t="s">
        <v>640</v>
      </c>
      <c r="Q94" s="39" t="s">
        <v>295</v>
      </c>
      <c r="R94" s="39">
        <v>4</v>
      </c>
      <c r="T94" s="39" t="s">
        <v>302</v>
      </c>
      <c r="U94" s="39" t="s">
        <v>353</v>
      </c>
      <c r="V94" t="s">
        <v>298</v>
      </c>
      <c r="W94" s="39" t="s">
        <v>324</v>
      </c>
    </row>
    <row r="95" spans="1:32">
      <c r="F95" s="42" t="s">
        <v>554</v>
      </c>
      <c r="G95" t="s">
        <v>641</v>
      </c>
      <c r="H95" t="s">
        <v>290</v>
      </c>
      <c r="I95" t="s">
        <v>642</v>
      </c>
      <c r="J95" s="13">
        <v>25862</v>
      </c>
      <c r="K95" s="69" t="s">
        <v>643</v>
      </c>
      <c r="L95" s="62">
        <v>43673</v>
      </c>
      <c r="M95" s="40">
        <v>43655</v>
      </c>
      <c r="N95" s="39" t="s">
        <v>308</v>
      </c>
      <c r="O95" s="39">
        <v>48</v>
      </c>
      <c r="P95" s="39" t="s">
        <v>338</v>
      </c>
      <c r="Q95" s="39" t="s">
        <v>602</v>
      </c>
      <c r="R95" s="39">
        <v>2</v>
      </c>
      <c r="T95" s="39" t="s">
        <v>302</v>
      </c>
      <c r="U95" s="39" t="s">
        <v>357</v>
      </c>
      <c r="V95" t="s">
        <v>298</v>
      </c>
      <c r="W95" s="39" t="s">
        <v>320</v>
      </c>
    </row>
    <row r="96" spans="1:32">
      <c r="A96">
        <v>3</v>
      </c>
      <c r="C96" t="s">
        <v>290</v>
      </c>
      <c r="E96" s="42">
        <v>92729806</v>
      </c>
      <c r="G96" t="s">
        <v>644</v>
      </c>
      <c r="H96" t="s">
        <v>290</v>
      </c>
      <c r="I96" t="s">
        <v>645</v>
      </c>
      <c r="J96" s="13">
        <v>24540</v>
      </c>
      <c r="K96" s="69" t="s">
        <v>646</v>
      </c>
      <c r="L96" s="40">
        <v>43675</v>
      </c>
      <c r="M96" s="40">
        <v>43550</v>
      </c>
      <c r="N96" s="39" t="s">
        <v>293</v>
      </c>
      <c r="O96" s="39">
        <v>52</v>
      </c>
      <c r="P96" s="39" t="s">
        <v>309</v>
      </c>
      <c r="Q96" s="39" t="s">
        <v>295</v>
      </c>
      <c r="R96" s="39">
        <v>0</v>
      </c>
      <c r="T96" s="39" t="s">
        <v>379</v>
      </c>
      <c r="U96" s="39" t="s">
        <v>647</v>
      </c>
      <c r="V96" t="s">
        <v>298</v>
      </c>
      <c r="W96" s="39" t="s">
        <v>320</v>
      </c>
    </row>
    <row r="97" spans="1:23">
      <c r="A97">
        <v>3</v>
      </c>
      <c r="C97" t="s">
        <v>290</v>
      </c>
      <c r="E97" s="42">
        <v>91830912</v>
      </c>
      <c r="G97" t="s">
        <v>424</v>
      </c>
      <c r="H97" t="s">
        <v>290</v>
      </c>
      <c r="I97" t="s">
        <v>425</v>
      </c>
      <c r="J97" s="13">
        <v>30598</v>
      </c>
      <c r="K97" s="69" t="s">
        <v>648</v>
      </c>
      <c r="L97" s="62">
        <v>43682</v>
      </c>
      <c r="M97" s="40">
        <v>43585</v>
      </c>
      <c r="N97" s="39" t="s">
        <v>308</v>
      </c>
      <c r="O97" s="39">
        <v>35</v>
      </c>
      <c r="P97" s="39" t="s">
        <v>294</v>
      </c>
      <c r="Q97" s="39" t="s">
        <v>363</v>
      </c>
      <c r="R97" s="39">
        <v>1</v>
      </c>
      <c r="T97" s="39" t="s">
        <v>649</v>
      </c>
      <c r="U97" s="39" t="s">
        <v>650</v>
      </c>
      <c r="V97" t="s">
        <v>298</v>
      </c>
      <c r="W97" s="39" t="s">
        <v>305</v>
      </c>
    </row>
    <row r="98" spans="1:23">
      <c r="F98" s="42" t="s">
        <v>651</v>
      </c>
      <c r="G98" t="s">
        <v>652</v>
      </c>
      <c r="H98" t="s">
        <v>290</v>
      </c>
      <c r="I98" t="s">
        <v>653</v>
      </c>
      <c r="J98" s="13">
        <v>17395</v>
      </c>
      <c r="K98" s="69">
        <v>841677656</v>
      </c>
      <c r="L98" s="62">
        <v>43686</v>
      </c>
      <c r="M98" s="40">
        <v>43543</v>
      </c>
      <c r="N98" s="39" t="s">
        <v>308</v>
      </c>
      <c r="O98" s="39">
        <v>71</v>
      </c>
      <c r="P98" s="39" t="s">
        <v>338</v>
      </c>
      <c r="Q98" s="39" t="s">
        <v>602</v>
      </c>
      <c r="R98" s="39">
        <v>7</v>
      </c>
      <c r="T98" s="39" t="s">
        <v>595</v>
      </c>
      <c r="U98" s="39" t="s">
        <v>654</v>
      </c>
      <c r="V98" t="s">
        <v>408</v>
      </c>
      <c r="W98" s="39" t="s">
        <v>320</v>
      </c>
    </row>
    <row r="99" spans="1:23">
      <c r="A99">
        <v>3</v>
      </c>
      <c r="C99" t="s">
        <v>315</v>
      </c>
      <c r="D99" t="s">
        <v>655</v>
      </c>
      <c r="E99" s="42">
        <v>91455209</v>
      </c>
      <c r="G99" t="s">
        <v>482</v>
      </c>
      <c r="H99" t="s">
        <v>290</v>
      </c>
      <c r="I99" t="s">
        <v>483</v>
      </c>
      <c r="J99" s="13">
        <v>23575</v>
      </c>
      <c r="K99" s="69">
        <v>842697019</v>
      </c>
      <c r="L99" s="62">
        <v>43689</v>
      </c>
      <c r="M99" s="40">
        <v>43550</v>
      </c>
      <c r="N99" s="39" t="s">
        <v>308</v>
      </c>
      <c r="O99" s="39">
        <v>55</v>
      </c>
      <c r="P99" s="39" t="s">
        <v>294</v>
      </c>
      <c r="Q99" s="39" t="s">
        <v>295</v>
      </c>
      <c r="R99" s="39">
        <v>1</v>
      </c>
      <c r="T99" s="39" t="s">
        <v>302</v>
      </c>
      <c r="U99" s="39" t="s">
        <v>353</v>
      </c>
      <c r="V99" t="s">
        <v>298</v>
      </c>
      <c r="W99" s="39" t="s">
        <v>372</v>
      </c>
    </row>
    <row r="100" spans="1:23">
      <c r="A100">
        <v>3</v>
      </c>
      <c r="C100" t="s">
        <v>315</v>
      </c>
      <c r="D100" t="s">
        <v>655</v>
      </c>
      <c r="E100" s="42">
        <v>92460053</v>
      </c>
      <c r="G100" t="s">
        <v>656</v>
      </c>
      <c r="H100" t="s">
        <v>290</v>
      </c>
      <c r="I100" t="s">
        <v>657</v>
      </c>
      <c r="J100" s="13">
        <v>26990</v>
      </c>
      <c r="K100" s="69" t="s">
        <v>658</v>
      </c>
      <c r="L100" s="62">
        <v>43689</v>
      </c>
      <c r="M100" s="40">
        <v>43599</v>
      </c>
      <c r="N100" s="39" t="s">
        <v>308</v>
      </c>
      <c r="O100" s="39">
        <v>45</v>
      </c>
      <c r="P100" s="39" t="s">
        <v>294</v>
      </c>
      <c r="Q100" s="39" t="s">
        <v>363</v>
      </c>
      <c r="T100" s="39" t="s">
        <v>302</v>
      </c>
      <c r="U100" s="39" t="s">
        <v>314</v>
      </c>
      <c r="V100" t="s">
        <v>298</v>
      </c>
      <c r="W100" s="39" t="s">
        <v>354</v>
      </c>
    </row>
    <row r="101" spans="1:23">
      <c r="F101" s="42" t="s">
        <v>651</v>
      </c>
      <c r="G101" t="s">
        <v>415</v>
      </c>
      <c r="H101" t="s">
        <v>290</v>
      </c>
      <c r="I101" t="s">
        <v>659</v>
      </c>
      <c r="J101" s="13">
        <v>25955</v>
      </c>
      <c r="K101" s="69" t="s">
        <v>660</v>
      </c>
      <c r="L101" s="62">
        <v>43689</v>
      </c>
      <c r="M101" s="40">
        <v>43627</v>
      </c>
      <c r="N101" s="39" t="s">
        <v>308</v>
      </c>
      <c r="O101" s="39">
        <v>48</v>
      </c>
      <c r="P101" s="39" t="s">
        <v>338</v>
      </c>
      <c r="Q101" s="39" t="s">
        <v>295</v>
      </c>
      <c r="R101" s="39">
        <v>0</v>
      </c>
      <c r="T101" s="39" t="s">
        <v>302</v>
      </c>
      <c r="U101" s="39" t="s">
        <v>375</v>
      </c>
      <c r="V101" t="s">
        <v>620</v>
      </c>
      <c r="W101" s="39" t="s">
        <v>305</v>
      </c>
    </row>
    <row r="102" spans="1:23">
      <c r="A102">
        <v>3</v>
      </c>
      <c r="C102" t="s">
        <v>290</v>
      </c>
      <c r="E102" s="42">
        <v>92689254</v>
      </c>
      <c r="G102" t="s">
        <v>428</v>
      </c>
      <c r="H102" t="s">
        <v>290</v>
      </c>
      <c r="I102" t="s">
        <v>429</v>
      </c>
      <c r="J102" s="13">
        <v>28801</v>
      </c>
      <c r="K102" s="69">
        <v>842885327</v>
      </c>
      <c r="L102" s="62">
        <v>43690</v>
      </c>
      <c r="M102" s="40">
        <v>43501</v>
      </c>
      <c r="N102" s="39" t="s">
        <v>293</v>
      </c>
      <c r="O102" s="39">
        <v>40</v>
      </c>
      <c r="P102" s="39" t="s">
        <v>294</v>
      </c>
      <c r="Q102" s="39" t="s">
        <v>295</v>
      </c>
      <c r="R102" s="39">
        <v>0</v>
      </c>
      <c r="T102" s="39" t="s">
        <v>302</v>
      </c>
      <c r="U102" s="39" t="s">
        <v>511</v>
      </c>
      <c r="V102" t="s">
        <v>661</v>
      </c>
      <c r="W102" s="39" t="s">
        <v>662</v>
      </c>
    </row>
    <row r="103" spans="1:23">
      <c r="A103">
        <v>3</v>
      </c>
      <c r="C103" t="s">
        <v>315</v>
      </c>
      <c r="D103" t="s">
        <v>633</v>
      </c>
      <c r="E103" s="42">
        <v>91995400</v>
      </c>
      <c r="G103" t="s">
        <v>663</v>
      </c>
      <c r="H103" t="s">
        <v>290</v>
      </c>
      <c r="I103" t="s">
        <v>664</v>
      </c>
      <c r="J103" s="13">
        <v>16228</v>
      </c>
      <c r="K103" s="69">
        <v>842082513</v>
      </c>
      <c r="L103" s="62">
        <v>43692</v>
      </c>
      <c r="M103" s="40">
        <v>43564</v>
      </c>
      <c r="N103" s="39" t="s">
        <v>293</v>
      </c>
      <c r="O103" s="39">
        <v>75</v>
      </c>
      <c r="P103" s="39" t="s">
        <v>294</v>
      </c>
      <c r="Q103" s="39" t="s">
        <v>295</v>
      </c>
      <c r="R103" s="39">
        <v>4</v>
      </c>
      <c r="T103" s="39" t="s">
        <v>595</v>
      </c>
      <c r="U103" s="39" t="s">
        <v>319</v>
      </c>
      <c r="V103" t="s">
        <v>298</v>
      </c>
      <c r="W103" s="39" t="s">
        <v>372</v>
      </c>
    </row>
    <row r="104" spans="1:23">
      <c r="A104">
        <v>3</v>
      </c>
      <c r="C104" t="s">
        <v>290</v>
      </c>
      <c r="E104" s="42">
        <v>92626998</v>
      </c>
      <c r="G104" t="s">
        <v>665</v>
      </c>
      <c r="H104" t="s">
        <v>315</v>
      </c>
      <c r="I104" t="s">
        <v>666</v>
      </c>
      <c r="J104" s="13">
        <v>26546</v>
      </c>
      <c r="K104" s="69" t="s">
        <v>667</v>
      </c>
      <c r="L104" s="62">
        <v>43692</v>
      </c>
      <c r="M104" s="40">
        <v>43620</v>
      </c>
      <c r="N104" s="39" t="s">
        <v>293</v>
      </c>
      <c r="O104" s="39">
        <v>46</v>
      </c>
      <c r="P104" s="39" t="s">
        <v>668</v>
      </c>
      <c r="Q104" s="39" t="s">
        <v>602</v>
      </c>
      <c r="R104" s="39">
        <v>1</v>
      </c>
      <c r="T104" s="39" t="s">
        <v>302</v>
      </c>
      <c r="U104" s="39" t="s">
        <v>669</v>
      </c>
      <c r="V104" t="s">
        <v>620</v>
      </c>
      <c r="W104" s="39" t="s">
        <v>320</v>
      </c>
    </row>
    <row r="105" spans="1:23">
      <c r="A105">
        <v>3</v>
      </c>
      <c r="C105" t="s">
        <v>290</v>
      </c>
      <c r="E105" s="42">
        <v>92704866</v>
      </c>
      <c r="F105" s="42" t="s">
        <v>670</v>
      </c>
      <c r="G105" t="s">
        <v>671</v>
      </c>
      <c r="H105" t="s">
        <v>290</v>
      </c>
      <c r="I105" t="s">
        <v>672</v>
      </c>
      <c r="J105" s="13">
        <v>28472</v>
      </c>
      <c r="K105" s="69" t="s">
        <v>673</v>
      </c>
      <c r="L105" s="62">
        <v>43696</v>
      </c>
      <c r="M105" s="40">
        <v>43669</v>
      </c>
      <c r="N105" s="39" t="s">
        <v>308</v>
      </c>
      <c r="O105" s="39">
        <v>41</v>
      </c>
      <c r="P105" s="39" t="s">
        <v>294</v>
      </c>
      <c r="Q105" s="39" t="s">
        <v>602</v>
      </c>
      <c r="T105" s="39" t="s">
        <v>674</v>
      </c>
      <c r="U105" s="39">
        <v>0</v>
      </c>
      <c r="V105" t="s">
        <v>298</v>
      </c>
      <c r="W105" s="39" t="s">
        <v>305</v>
      </c>
    </row>
    <row r="106" spans="1:23">
      <c r="G106" t="s">
        <v>393</v>
      </c>
      <c r="H106" t="s">
        <v>290</v>
      </c>
      <c r="I106" t="s">
        <v>394</v>
      </c>
      <c r="J106" s="13">
        <v>26020</v>
      </c>
      <c r="K106" s="69" t="s">
        <v>675</v>
      </c>
      <c r="L106" s="62">
        <v>43701</v>
      </c>
      <c r="M106" s="40">
        <v>43599</v>
      </c>
      <c r="N106" s="39" t="s">
        <v>308</v>
      </c>
      <c r="O106" s="39">
        <v>48</v>
      </c>
      <c r="P106" s="39" t="s">
        <v>294</v>
      </c>
      <c r="Q106" s="39" t="s">
        <v>363</v>
      </c>
      <c r="R106" s="39">
        <v>3</v>
      </c>
      <c r="T106" s="39" t="s">
        <v>302</v>
      </c>
      <c r="U106" s="39" t="s">
        <v>334</v>
      </c>
      <c r="V106" t="s">
        <v>298</v>
      </c>
      <c r="W106" s="39" t="s">
        <v>372</v>
      </c>
    </row>
    <row r="107" spans="1:23">
      <c r="G107" t="s">
        <v>676</v>
      </c>
      <c r="H107" t="s">
        <v>315</v>
      </c>
      <c r="I107" t="s">
        <v>677</v>
      </c>
      <c r="J107" s="13">
        <v>23593</v>
      </c>
      <c r="K107" s="69" t="s">
        <v>678</v>
      </c>
      <c r="L107" s="50">
        <v>43703</v>
      </c>
      <c r="M107" s="40">
        <v>43672</v>
      </c>
      <c r="N107" s="39" t="s">
        <v>293</v>
      </c>
      <c r="O107" s="39">
        <v>54</v>
      </c>
      <c r="P107" s="39" t="s">
        <v>294</v>
      </c>
      <c r="Q107" s="39" t="s">
        <v>602</v>
      </c>
      <c r="R107" s="39">
        <v>3</v>
      </c>
      <c r="T107" s="39" t="s">
        <v>302</v>
      </c>
      <c r="U107" s="39" t="s">
        <v>438</v>
      </c>
      <c r="V107" t="s">
        <v>298</v>
      </c>
      <c r="W107" s="39" t="s">
        <v>305</v>
      </c>
    </row>
    <row r="108" spans="1:23">
      <c r="G108" t="s">
        <v>679</v>
      </c>
      <c r="H108" t="s">
        <v>290</v>
      </c>
      <c r="I108" t="s">
        <v>680</v>
      </c>
      <c r="J108" s="13">
        <v>18330</v>
      </c>
      <c r="K108" s="69">
        <v>841519609</v>
      </c>
      <c r="L108" s="50">
        <v>43708</v>
      </c>
      <c r="M108" s="40">
        <v>43571</v>
      </c>
      <c r="N108" s="39" t="s">
        <v>308</v>
      </c>
      <c r="O108" s="39">
        <v>69</v>
      </c>
      <c r="P108" s="39" t="s">
        <v>294</v>
      </c>
      <c r="Q108" s="39" t="s">
        <v>295</v>
      </c>
      <c r="R108" s="39">
        <v>4</v>
      </c>
      <c r="T108" s="39" t="s">
        <v>681</v>
      </c>
      <c r="U108" s="39" t="s">
        <v>344</v>
      </c>
      <c r="V108" t="s">
        <v>486</v>
      </c>
      <c r="W108" s="39" t="s">
        <v>486</v>
      </c>
    </row>
    <row r="109" spans="1:23">
      <c r="G109" t="s">
        <v>321</v>
      </c>
      <c r="H109" t="s">
        <v>290</v>
      </c>
      <c r="I109" t="s">
        <v>322</v>
      </c>
      <c r="J109" s="13">
        <v>25031</v>
      </c>
      <c r="K109" s="69">
        <v>841580076</v>
      </c>
      <c r="L109" s="50">
        <v>43711</v>
      </c>
      <c r="M109" s="40">
        <v>43543</v>
      </c>
      <c r="N109" s="39" t="s">
        <v>308</v>
      </c>
      <c r="O109" s="39">
        <v>50</v>
      </c>
      <c r="P109" s="39" t="s">
        <v>294</v>
      </c>
      <c r="Q109" s="39" t="s">
        <v>602</v>
      </c>
      <c r="R109" s="39">
        <v>3</v>
      </c>
      <c r="T109" s="39" t="s">
        <v>302</v>
      </c>
      <c r="U109" s="39" t="s">
        <v>458</v>
      </c>
      <c r="V109" t="s">
        <v>298</v>
      </c>
      <c r="W109" s="39" t="s">
        <v>324</v>
      </c>
    </row>
    <row r="110" spans="1:23">
      <c r="G110" t="s">
        <v>682</v>
      </c>
      <c r="H110" t="s">
        <v>290</v>
      </c>
      <c r="I110" t="s">
        <v>683</v>
      </c>
      <c r="J110" s="13">
        <v>33301</v>
      </c>
      <c r="K110" s="69" t="s">
        <v>684</v>
      </c>
      <c r="L110" s="50">
        <v>43711</v>
      </c>
      <c r="M110" s="40">
        <v>43290</v>
      </c>
      <c r="N110" s="39" t="s">
        <v>308</v>
      </c>
      <c r="O110" s="39">
        <v>28</v>
      </c>
      <c r="P110" s="39" t="s">
        <v>294</v>
      </c>
      <c r="Q110" s="39" t="s">
        <v>602</v>
      </c>
      <c r="R110" s="39">
        <v>0</v>
      </c>
      <c r="T110" s="39" t="s">
        <v>302</v>
      </c>
      <c r="U110" s="39" t="s">
        <v>685</v>
      </c>
      <c r="V110" t="s">
        <v>686</v>
      </c>
      <c r="W110" s="39" t="s">
        <v>324</v>
      </c>
    </row>
    <row r="111" spans="1:23">
      <c r="G111" t="s">
        <v>687</v>
      </c>
      <c r="H111" t="s">
        <v>290</v>
      </c>
      <c r="I111" t="s">
        <v>688</v>
      </c>
      <c r="J111" s="13">
        <v>28667</v>
      </c>
      <c r="K111" s="69" t="s">
        <v>689</v>
      </c>
      <c r="L111" s="50">
        <v>43712</v>
      </c>
      <c r="M111" s="40">
        <v>43683</v>
      </c>
      <c r="N111" s="39" t="s">
        <v>308</v>
      </c>
      <c r="O111" s="39">
        <v>41</v>
      </c>
      <c r="P111" s="39" t="s">
        <v>294</v>
      </c>
      <c r="Q111" s="39" t="s">
        <v>295</v>
      </c>
      <c r="T111" s="39" t="s">
        <v>690</v>
      </c>
      <c r="U111" s="39" t="s">
        <v>451</v>
      </c>
      <c r="V111" t="s">
        <v>298</v>
      </c>
      <c r="W111" s="39" t="s">
        <v>305</v>
      </c>
    </row>
    <row r="112" spans="1:23">
      <c r="G112" t="s">
        <v>691</v>
      </c>
      <c r="H112" t="s">
        <v>290</v>
      </c>
      <c r="I112" t="s">
        <v>692</v>
      </c>
      <c r="J112" s="13">
        <v>22336</v>
      </c>
      <c r="K112" s="69">
        <v>842994723</v>
      </c>
      <c r="L112" s="50">
        <v>43713</v>
      </c>
      <c r="M112" s="40">
        <v>43529</v>
      </c>
      <c r="N112" s="39" t="s">
        <v>308</v>
      </c>
      <c r="O112" s="39">
        <v>58</v>
      </c>
      <c r="P112" s="39" t="s">
        <v>294</v>
      </c>
      <c r="Q112" s="39" t="s">
        <v>295</v>
      </c>
      <c r="T112" s="39" t="s">
        <v>693</v>
      </c>
      <c r="U112" s="39" t="s">
        <v>694</v>
      </c>
      <c r="V112" t="s">
        <v>486</v>
      </c>
      <c r="W112" s="39" t="s">
        <v>695</v>
      </c>
    </row>
    <row r="113" spans="7:24">
      <c r="G113" t="s">
        <v>341</v>
      </c>
      <c r="H113" t="s">
        <v>290</v>
      </c>
      <c r="I113" t="s">
        <v>342</v>
      </c>
      <c r="J113" s="13">
        <v>21853</v>
      </c>
      <c r="K113" s="69">
        <v>841425709</v>
      </c>
      <c r="L113" s="50">
        <v>43713</v>
      </c>
      <c r="M113" s="40">
        <v>43557</v>
      </c>
      <c r="N113" s="39" t="s">
        <v>308</v>
      </c>
      <c r="O113" s="39">
        <v>59</v>
      </c>
      <c r="P113" s="39" t="s">
        <v>338</v>
      </c>
      <c r="Q113" s="39" t="s">
        <v>696</v>
      </c>
      <c r="R113" s="39">
        <v>2</v>
      </c>
      <c r="T113" s="39" t="s">
        <v>302</v>
      </c>
      <c r="U113" s="39" t="s">
        <v>697</v>
      </c>
      <c r="V113" t="s">
        <v>298</v>
      </c>
      <c r="W113" s="39" t="s">
        <v>320</v>
      </c>
    </row>
    <row r="114" spans="7:24">
      <c r="G114" t="s">
        <v>439</v>
      </c>
      <c r="H114" t="s">
        <v>290</v>
      </c>
      <c r="I114" t="s">
        <v>440</v>
      </c>
      <c r="J114" s="13">
        <v>29474</v>
      </c>
      <c r="K114" s="69">
        <v>841861024</v>
      </c>
      <c r="L114" s="50">
        <v>43713</v>
      </c>
      <c r="M114" s="40">
        <v>43536</v>
      </c>
      <c r="N114" s="39" t="s">
        <v>293</v>
      </c>
      <c r="O114" s="39">
        <v>38</v>
      </c>
      <c r="P114" s="39" t="s">
        <v>294</v>
      </c>
      <c r="Q114" s="39" t="s">
        <v>602</v>
      </c>
      <c r="R114" s="39">
        <v>4</v>
      </c>
      <c r="T114" s="39" t="s">
        <v>698</v>
      </c>
      <c r="U114" s="39" t="s">
        <v>647</v>
      </c>
      <c r="V114" t="s">
        <v>699</v>
      </c>
      <c r="W114" s="39" t="s">
        <v>372</v>
      </c>
    </row>
    <row r="115" spans="7:24">
      <c r="G115" t="s">
        <v>700</v>
      </c>
      <c r="H115" t="s">
        <v>290</v>
      </c>
      <c r="I115" t="s">
        <v>701</v>
      </c>
      <c r="J115" s="13">
        <v>31672</v>
      </c>
      <c r="K115" s="69">
        <v>842536470</v>
      </c>
      <c r="L115" s="50">
        <v>43714</v>
      </c>
      <c r="M115" s="40">
        <v>43543</v>
      </c>
      <c r="N115" s="39" t="s">
        <v>293</v>
      </c>
      <c r="O115" s="39">
        <v>32</v>
      </c>
      <c r="P115" s="39" t="s">
        <v>338</v>
      </c>
      <c r="Q115" s="39" t="s">
        <v>295</v>
      </c>
      <c r="T115" s="39" t="s">
        <v>702</v>
      </c>
      <c r="U115" s="39" t="s">
        <v>385</v>
      </c>
      <c r="V115" t="s">
        <v>486</v>
      </c>
      <c r="W115" s="39" t="s">
        <v>703</v>
      </c>
    </row>
    <row r="116" spans="7:24">
      <c r="G116" t="s">
        <v>467</v>
      </c>
      <c r="H116" t="s">
        <v>290</v>
      </c>
      <c r="I116" t="s">
        <v>704</v>
      </c>
      <c r="J116" s="13">
        <v>17405</v>
      </c>
      <c r="K116" s="69">
        <v>841402145</v>
      </c>
      <c r="L116" s="50">
        <v>43714</v>
      </c>
      <c r="M116" s="40">
        <v>43494</v>
      </c>
      <c r="N116" s="39" t="s">
        <v>308</v>
      </c>
      <c r="O116" s="39">
        <v>71</v>
      </c>
      <c r="P116" s="39" t="s">
        <v>294</v>
      </c>
      <c r="Q116" s="39" t="s">
        <v>295</v>
      </c>
      <c r="R116" s="39">
        <v>2</v>
      </c>
      <c r="T116" s="39" t="s">
        <v>302</v>
      </c>
      <c r="U116" s="39" t="s">
        <v>303</v>
      </c>
      <c r="V116" t="s">
        <v>298</v>
      </c>
      <c r="W116" s="39" t="s">
        <v>305</v>
      </c>
    </row>
    <row r="117" spans="7:24">
      <c r="G117" t="s">
        <v>705</v>
      </c>
      <c r="H117" t="s">
        <v>290</v>
      </c>
      <c r="I117" t="s">
        <v>706</v>
      </c>
      <c r="J117" s="13">
        <v>25529</v>
      </c>
      <c r="K117" s="69">
        <v>737986732</v>
      </c>
      <c r="L117" s="40">
        <v>43717</v>
      </c>
      <c r="M117" s="40">
        <v>43550</v>
      </c>
      <c r="N117" s="39" t="s">
        <v>308</v>
      </c>
      <c r="O117" s="39">
        <v>49</v>
      </c>
      <c r="P117" s="39" t="s">
        <v>294</v>
      </c>
      <c r="Q117" s="39" t="s">
        <v>295</v>
      </c>
      <c r="T117" s="39" t="s">
        <v>707</v>
      </c>
      <c r="U117" s="39" t="s">
        <v>647</v>
      </c>
      <c r="V117" t="s">
        <v>615</v>
      </c>
      <c r="W117" s="39" t="s">
        <v>486</v>
      </c>
    </row>
    <row r="118" spans="7:24">
      <c r="G118" t="s">
        <v>329</v>
      </c>
      <c r="H118" t="s">
        <v>290</v>
      </c>
      <c r="I118" t="s">
        <v>330</v>
      </c>
      <c r="J118" s="13">
        <v>20864</v>
      </c>
      <c r="K118" s="69">
        <v>738790457</v>
      </c>
      <c r="L118" s="40">
        <v>43718</v>
      </c>
      <c r="M118" s="40">
        <v>43557</v>
      </c>
      <c r="N118" s="39" t="s">
        <v>308</v>
      </c>
      <c r="O118" s="39">
        <v>62</v>
      </c>
      <c r="P118" s="39" t="s">
        <v>294</v>
      </c>
      <c r="Q118" s="39" t="s">
        <v>295</v>
      </c>
      <c r="R118" s="39">
        <v>3</v>
      </c>
      <c r="T118" s="39" t="s">
        <v>302</v>
      </c>
      <c r="U118" s="39" t="s">
        <v>395</v>
      </c>
      <c r="V118" t="s">
        <v>298</v>
      </c>
      <c r="W118" s="39" t="s">
        <v>695</v>
      </c>
    </row>
    <row r="119" spans="7:24">
      <c r="G119" t="s">
        <v>708</v>
      </c>
      <c r="H119" t="s">
        <v>290</v>
      </c>
      <c r="I119" t="s">
        <v>709</v>
      </c>
      <c r="J119" s="13">
        <v>18537</v>
      </c>
      <c r="K119" s="69" t="s">
        <v>710</v>
      </c>
      <c r="L119" s="62">
        <v>43721</v>
      </c>
      <c r="M119" s="40">
        <v>43662</v>
      </c>
      <c r="N119" s="39" t="s">
        <v>308</v>
      </c>
      <c r="O119" s="39">
        <v>68</v>
      </c>
      <c r="P119" s="39" t="s">
        <v>294</v>
      </c>
      <c r="Q119" s="39" t="s">
        <v>602</v>
      </c>
      <c r="T119" s="39" t="s">
        <v>302</v>
      </c>
      <c r="U119" s="39" t="s">
        <v>391</v>
      </c>
      <c r="V119" t="s">
        <v>298</v>
      </c>
      <c r="W119" s="39" t="s">
        <v>305</v>
      </c>
    </row>
    <row r="120" spans="7:24">
      <c r="G120" t="s">
        <v>711</v>
      </c>
      <c r="H120" t="s">
        <v>290</v>
      </c>
      <c r="I120" t="s">
        <v>712</v>
      </c>
      <c r="J120" s="13">
        <v>19598</v>
      </c>
      <c r="K120" s="69" t="s">
        <v>713</v>
      </c>
      <c r="L120" s="62">
        <v>43722</v>
      </c>
      <c r="M120" s="40">
        <v>43634</v>
      </c>
      <c r="N120" s="39" t="s">
        <v>308</v>
      </c>
      <c r="O120" s="39">
        <v>65</v>
      </c>
      <c r="P120" s="39" t="s">
        <v>338</v>
      </c>
      <c r="Q120" s="39" t="s">
        <v>295</v>
      </c>
      <c r="T120" s="39" t="s">
        <v>302</v>
      </c>
      <c r="U120" s="39" t="s">
        <v>714</v>
      </c>
      <c r="V120" t="s">
        <v>298</v>
      </c>
      <c r="W120" s="39" t="s">
        <v>305</v>
      </c>
    </row>
    <row r="121" spans="7:24">
      <c r="G121" t="s">
        <v>715</v>
      </c>
      <c r="H121" t="s">
        <v>290</v>
      </c>
      <c r="I121" t="s">
        <v>716</v>
      </c>
      <c r="J121" s="13">
        <v>24740</v>
      </c>
      <c r="K121" s="69" t="s">
        <v>717</v>
      </c>
      <c r="L121" s="62">
        <v>43743</v>
      </c>
      <c r="M121" s="40">
        <v>43578</v>
      </c>
      <c r="N121" s="39" t="s">
        <v>308</v>
      </c>
      <c r="O121" s="39">
        <v>52</v>
      </c>
      <c r="P121" s="39" t="s">
        <v>338</v>
      </c>
      <c r="Q121" s="39" t="s">
        <v>295</v>
      </c>
      <c r="R121" s="39">
        <v>5</v>
      </c>
      <c r="T121" s="39" t="s">
        <v>352</v>
      </c>
      <c r="U121" s="39" t="s">
        <v>486</v>
      </c>
      <c r="V121" t="s">
        <v>486</v>
      </c>
      <c r="W121" s="39" t="s">
        <v>324</v>
      </c>
    </row>
    <row r="122" spans="7:24">
      <c r="G122" t="s">
        <v>377</v>
      </c>
      <c r="H122" t="s">
        <v>290</v>
      </c>
      <c r="I122" t="s">
        <v>378</v>
      </c>
      <c r="J122" s="13">
        <v>31447</v>
      </c>
      <c r="K122" s="69" t="s">
        <v>718</v>
      </c>
      <c r="L122" s="40">
        <v>43743</v>
      </c>
      <c r="M122" s="40">
        <v>43606</v>
      </c>
      <c r="N122" s="39" t="s">
        <v>308</v>
      </c>
      <c r="O122" s="39">
        <v>33</v>
      </c>
      <c r="P122" s="39" t="s">
        <v>294</v>
      </c>
      <c r="Q122" s="39" t="s">
        <v>363</v>
      </c>
      <c r="R122" s="39">
        <v>0</v>
      </c>
      <c r="T122" s="39" t="s">
        <v>379</v>
      </c>
      <c r="U122" s="39" t="s">
        <v>353</v>
      </c>
      <c r="V122" t="s">
        <v>298</v>
      </c>
      <c r="W122" s="39" t="s">
        <v>320</v>
      </c>
      <c r="X122" s="39" t="s">
        <v>719</v>
      </c>
    </row>
    <row r="123" spans="7:24">
      <c r="G123" t="s">
        <v>368</v>
      </c>
      <c r="H123" t="s">
        <v>290</v>
      </c>
      <c r="I123" t="s">
        <v>369</v>
      </c>
      <c r="J123" s="13">
        <v>31010</v>
      </c>
      <c r="K123" s="69">
        <v>737257670</v>
      </c>
      <c r="L123" s="62">
        <v>43745</v>
      </c>
      <c r="M123" s="40">
        <v>43571</v>
      </c>
      <c r="N123" s="39" t="s">
        <v>308</v>
      </c>
      <c r="O123" s="39">
        <v>34</v>
      </c>
      <c r="P123" s="39" t="s">
        <v>294</v>
      </c>
      <c r="Q123" s="39" t="s">
        <v>295</v>
      </c>
      <c r="R123" s="39">
        <v>1</v>
      </c>
      <c r="T123" s="39" t="s">
        <v>302</v>
      </c>
      <c r="U123" s="39" t="s">
        <v>385</v>
      </c>
      <c r="V123" t="s">
        <v>720</v>
      </c>
      <c r="W123" s="39" t="s">
        <v>372</v>
      </c>
    </row>
    <row r="124" spans="7:24">
      <c r="G124" t="s">
        <v>721</v>
      </c>
      <c r="H124" t="s">
        <v>315</v>
      </c>
      <c r="I124" t="s">
        <v>722</v>
      </c>
      <c r="J124" s="13">
        <v>43784</v>
      </c>
      <c r="K124" s="69" t="s">
        <v>723</v>
      </c>
      <c r="L124" s="40">
        <v>43773</v>
      </c>
      <c r="M124" s="40">
        <v>43693</v>
      </c>
      <c r="N124" s="39" t="s">
        <v>293</v>
      </c>
      <c r="O124" s="39">
        <v>67</v>
      </c>
      <c r="P124" s="39" t="s">
        <v>294</v>
      </c>
      <c r="Q124" s="39" t="s">
        <v>602</v>
      </c>
      <c r="T124" s="39" t="s">
        <v>302</v>
      </c>
    </row>
    <row r="125" spans="7:24">
      <c r="G125" t="s">
        <v>724</v>
      </c>
      <c r="H125" t="s">
        <v>315</v>
      </c>
      <c r="I125" t="s">
        <v>725</v>
      </c>
      <c r="J125" s="13">
        <v>24476</v>
      </c>
      <c r="K125" s="69">
        <v>842912695</v>
      </c>
      <c r="L125" s="40">
        <v>43836</v>
      </c>
      <c r="M125" s="40">
        <v>43661</v>
      </c>
      <c r="N125" s="39" t="s">
        <v>293</v>
      </c>
      <c r="O125" s="39">
        <v>52</v>
      </c>
      <c r="P125" s="39" t="s">
        <v>338</v>
      </c>
      <c r="Q125" s="39" t="s">
        <v>295</v>
      </c>
      <c r="T125" s="39" t="s">
        <v>595</v>
      </c>
      <c r="U125" s="39" t="s">
        <v>541</v>
      </c>
      <c r="W125" s="39" t="s">
        <v>726</v>
      </c>
    </row>
    <row r="126" spans="7:24">
      <c r="G126" t="s">
        <v>727</v>
      </c>
      <c r="H126" t="s">
        <v>290</v>
      </c>
      <c r="I126" t="s">
        <v>728</v>
      </c>
      <c r="J126" s="13">
        <v>21003</v>
      </c>
      <c r="K126" s="69" t="s">
        <v>729</v>
      </c>
      <c r="L126" s="40">
        <v>43864</v>
      </c>
      <c r="M126" s="40">
        <v>43676</v>
      </c>
      <c r="N126" s="39" t="s">
        <v>308</v>
      </c>
      <c r="O126" s="39">
        <v>62</v>
      </c>
      <c r="P126" s="39" t="s">
        <v>294</v>
      </c>
      <c r="Q126" s="39" t="s">
        <v>602</v>
      </c>
      <c r="R126" s="39">
        <v>4</v>
      </c>
      <c r="S126" s="40">
        <v>43676</v>
      </c>
      <c r="T126" s="39" t="s">
        <v>302</v>
      </c>
      <c r="U126" s="39" t="s">
        <v>334</v>
      </c>
      <c r="V126" t="s">
        <v>298</v>
      </c>
      <c r="W126" s="39" t="s">
        <v>587</v>
      </c>
    </row>
    <row r="127" spans="7:24">
      <c r="G127" t="s">
        <v>730</v>
      </c>
      <c r="H127" t="s">
        <v>290</v>
      </c>
      <c r="I127" t="s">
        <v>731</v>
      </c>
      <c r="J127" s="13">
        <v>25874</v>
      </c>
      <c r="K127" s="69">
        <v>841317230</v>
      </c>
      <c r="M127" s="40">
        <v>43312</v>
      </c>
      <c r="N127" s="39" t="s">
        <v>308</v>
      </c>
      <c r="O127" s="39">
        <v>47</v>
      </c>
      <c r="P127" s="39" t="s">
        <v>338</v>
      </c>
      <c r="Q127" s="39" t="s">
        <v>295</v>
      </c>
      <c r="R127" s="39">
        <v>0</v>
      </c>
      <c r="T127" s="39" t="s">
        <v>302</v>
      </c>
      <c r="U127" s="39" t="s">
        <v>385</v>
      </c>
      <c r="V127" t="s">
        <v>298</v>
      </c>
      <c r="W127" s="39" t="s">
        <v>359</v>
      </c>
    </row>
    <row r="128" spans="7:24">
      <c r="G128" t="s">
        <v>732</v>
      </c>
      <c r="H128" t="s">
        <v>290</v>
      </c>
      <c r="I128" t="s">
        <v>733</v>
      </c>
      <c r="J128" s="13">
        <v>28851</v>
      </c>
      <c r="K128" s="69">
        <v>738834926</v>
      </c>
      <c r="M128" s="40">
        <v>43445</v>
      </c>
      <c r="N128" s="39" t="s">
        <v>308</v>
      </c>
      <c r="O128" s="39">
        <v>40</v>
      </c>
      <c r="P128" s="39" t="s">
        <v>294</v>
      </c>
      <c r="Q128" s="39" t="s">
        <v>295</v>
      </c>
      <c r="R128" s="39">
        <v>3</v>
      </c>
      <c r="T128" s="39" t="s">
        <v>302</v>
      </c>
      <c r="U128" s="39" t="s">
        <v>541</v>
      </c>
      <c r="V128" t="s">
        <v>298</v>
      </c>
      <c r="W128" s="39" t="s">
        <v>324</v>
      </c>
    </row>
    <row r="129" spans="7:24">
      <c r="G129" t="s">
        <v>734</v>
      </c>
      <c r="H129" t="s">
        <v>315</v>
      </c>
      <c r="I129" t="s">
        <v>735</v>
      </c>
      <c r="J129" s="13">
        <v>23801</v>
      </c>
      <c r="K129" s="69">
        <v>842668327</v>
      </c>
      <c r="M129" s="40">
        <v>43467</v>
      </c>
      <c r="N129" s="39" t="s">
        <v>308</v>
      </c>
      <c r="O129" s="39">
        <v>53</v>
      </c>
      <c r="P129" s="39" t="s">
        <v>294</v>
      </c>
      <c r="Q129" s="39" t="s">
        <v>295</v>
      </c>
      <c r="R129" s="39">
        <v>2</v>
      </c>
      <c r="T129" s="39" t="s">
        <v>302</v>
      </c>
      <c r="U129" s="39" t="s">
        <v>736</v>
      </c>
      <c r="V129" t="s">
        <v>298</v>
      </c>
      <c r="W129" s="39" t="s">
        <v>305</v>
      </c>
    </row>
    <row r="130" spans="7:24">
      <c r="G130" t="s">
        <v>737</v>
      </c>
      <c r="H130" t="s">
        <v>290</v>
      </c>
      <c r="I130" t="s">
        <v>738</v>
      </c>
      <c r="J130" s="13">
        <v>27810</v>
      </c>
      <c r="K130" s="69">
        <v>841595003</v>
      </c>
      <c r="M130" s="40">
        <v>43473</v>
      </c>
      <c r="N130" s="39" t="s">
        <v>308</v>
      </c>
      <c r="O130" s="39">
        <v>43</v>
      </c>
      <c r="P130" s="39" t="s">
        <v>338</v>
      </c>
      <c r="Q130" s="39" t="s">
        <v>295</v>
      </c>
      <c r="R130" s="39">
        <v>5</v>
      </c>
      <c r="T130" s="39" t="s">
        <v>302</v>
      </c>
      <c r="U130" s="39" t="s">
        <v>334</v>
      </c>
      <c r="V130" t="s">
        <v>739</v>
      </c>
      <c r="W130" s="39" t="s">
        <v>320</v>
      </c>
    </row>
    <row r="131" spans="7:24">
      <c r="G131" s="43" t="s">
        <v>740</v>
      </c>
      <c r="H131" s="43" t="s">
        <v>315</v>
      </c>
      <c r="I131" s="43" t="s">
        <v>741</v>
      </c>
      <c r="J131" s="44">
        <v>26763</v>
      </c>
      <c r="K131" s="70">
        <v>841947540</v>
      </c>
      <c r="L131" s="58"/>
      <c r="M131" s="40">
        <v>43524</v>
      </c>
      <c r="N131" s="39" t="s">
        <v>293</v>
      </c>
      <c r="O131" s="39">
        <v>45</v>
      </c>
      <c r="P131" s="39" t="s">
        <v>294</v>
      </c>
      <c r="Q131" s="39" t="s">
        <v>295</v>
      </c>
      <c r="R131" s="39">
        <v>0</v>
      </c>
      <c r="T131" s="39" t="s">
        <v>343</v>
      </c>
      <c r="U131" s="39" t="s">
        <v>511</v>
      </c>
      <c r="V131" t="s">
        <v>298</v>
      </c>
      <c r="W131" s="39" t="s">
        <v>359</v>
      </c>
    </row>
    <row r="132" spans="7:24">
      <c r="G132" t="s">
        <v>742</v>
      </c>
      <c r="H132" t="s">
        <v>290</v>
      </c>
      <c r="I132" t="s">
        <v>743</v>
      </c>
      <c r="J132" s="13">
        <v>22494</v>
      </c>
      <c r="K132" s="69">
        <v>841535753</v>
      </c>
      <c r="M132" s="40">
        <v>43529</v>
      </c>
      <c r="N132" s="39" t="s">
        <v>293</v>
      </c>
      <c r="O132" s="39">
        <v>57</v>
      </c>
      <c r="P132" s="39" t="s">
        <v>294</v>
      </c>
      <c r="Q132" s="39" t="s">
        <v>295</v>
      </c>
      <c r="T132" s="39" t="s">
        <v>595</v>
      </c>
      <c r="U132" s="39" t="s">
        <v>744</v>
      </c>
      <c r="V132" t="s">
        <v>408</v>
      </c>
      <c r="W132" s="39" t="s">
        <v>372</v>
      </c>
    </row>
    <row r="133" spans="7:24">
      <c r="G133" t="s">
        <v>745</v>
      </c>
      <c r="H133" t="s">
        <v>290</v>
      </c>
      <c r="I133" t="s">
        <v>746</v>
      </c>
      <c r="J133" s="13">
        <v>23474</v>
      </c>
      <c r="K133" s="69">
        <v>841434352</v>
      </c>
      <c r="M133" s="40">
        <v>43543</v>
      </c>
      <c r="N133" s="39" t="s">
        <v>293</v>
      </c>
      <c r="O133" s="39">
        <v>55</v>
      </c>
      <c r="P133" s="39" t="s">
        <v>294</v>
      </c>
      <c r="Q133" s="39" t="s">
        <v>295</v>
      </c>
      <c r="R133" s="39">
        <v>0</v>
      </c>
      <c r="T133" s="39" t="s">
        <v>302</v>
      </c>
      <c r="U133" s="39" t="s">
        <v>697</v>
      </c>
      <c r="V133" t="s">
        <v>298</v>
      </c>
      <c r="W133" s="39" t="s">
        <v>695</v>
      </c>
    </row>
    <row r="134" spans="7:24">
      <c r="G134" t="s">
        <v>747</v>
      </c>
      <c r="H134" t="s">
        <v>290</v>
      </c>
      <c r="I134" t="s">
        <v>748</v>
      </c>
      <c r="J134" s="13">
        <v>18720</v>
      </c>
      <c r="K134" s="69">
        <v>841323276</v>
      </c>
      <c r="M134" s="40">
        <v>43550</v>
      </c>
      <c r="N134" s="39" t="s">
        <v>308</v>
      </c>
      <c r="O134" s="39">
        <v>67</v>
      </c>
      <c r="P134" s="39" t="s">
        <v>294</v>
      </c>
      <c r="Q134" s="39" t="s">
        <v>363</v>
      </c>
      <c r="R134" s="39">
        <v>0</v>
      </c>
      <c r="T134" s="39" t="s">
        <v>557</v>
      </c>
      <c r="U134" s="39" t="s">
        <v>749</v>
      </c>
      <c r="V134" t="s">
        <v>486</v>
      </c>
      <c r="W134" s="39" t="s">
        <v>695</v>
      </c>
      <c r="X134" s="39" t="s">
        <v>750</v>
      </c>
    </row>
    <row r="135" spans="7:24">
      <c r="G135" t="s">
        <v>373</v>
      </c>
      <c r="H135" t="s">
        <v>290</v>
      </c>
      <c r="I135" t="s">
        <v>374</v>
      </c>
      <c r="J135" s="13">
        <v>30051</v>
      </c>
      <c r="K135" s="69">
        <v>842277515</v>
      </c>
      <c r="M135" s="40">
        <v>43557</v>
      </c>
      <c r="N135" s="39" t="s">
        <v>293</v>
      </c>
      <c r="O135" s="39">
        <v>37</v>
      </c>
      <c r="P135" s="39" t="s">
        <v>338</v>
      </c>
      <c r="Q135" s="39" t="s">
        <v>295</v>
      </c>
      <c r="R135" s="39">
        <v>0</v>
      </c>
      <c r="T135" s="39" t="s">
        <v>302</v>
      </c>
      <c r="U135" s="39" t="s">
        <v>430</v>
      </c>
      <c r="V135" t="s">
        <v>298</v>
      </c>
      <c r="W135" s="39" t="s">
        <v>320</v>
      </c>
    </row>
    <row r="136" spans="7:24">
      <c r="G136" t="s">
        <v>751</v>
      </c>
      <c r="H136" t="s">
        <v>290</v>
      </c>
      <c r="I136" t="s">
        <v>752</v>
      </c>
      <c r="J136" s="13">
        <v>25573</v>
      </c>
      <c r="K136" s="69" t="s">
        <v>753</v>
      </c>
      <c r="M136" s="40">
        <v>43557</v>
      </c>
      <c r="N136" s="39" t="s">
        <v>308</v>
      </c>
      <c r="O136" s="39">
        <v>49</v>
      </c>
      <c r="P136" s="39" t="s">
        <v>338</v>
      </c>
      <c r="Q136" s="39" t="s">
        <v>295</v>
      </c>
      <c r="R136" s="39">
        <v>3</v>
      </c>
      <c r="T136" s="39" t="s">
        <v>302</v>
      </c>
      <c r="U136" s="39" t="s">
        <v>754</v>
      </c>
      <c r="V136" t="s">
        <v>298</v>
      </c>
      <c r="W136" s="39" t="s">
        <v>320</v>
      </c>
    </row>
    <row r="137" spans="7:24">
      <c r="G137" s="63" t="s">
        <v>755</v>
      </c>
      <c r="H137" s="63" t="s">
        <v>290</v>
      </c>
      <c r="I137" s="63" t="s">
        <v>756</v>
      </c>
      <c r="J137" s="64">
        <v>33415</v>
      </c>
      <c r="K137" s="71">
        <v>841631702</v>
      </c>
      <c r="L137" s="77"/>
      <c r="M137" s="40">
        <v>43557</v>
      </c>
      <c r="N137" s="39" t="s">
        <v>308</v>
      </c>
      <c r="O137" s="39">
        <v>27</v>
      </c>
      <c r="P137" s="39" t="s">
        <v>294</v>
      </c>
      <c r="Q137" s="39" t="s">
        <v>295</v>
      </c>
      <c r="T137" s="39" t="s">
        <v>757</v>
      </c>
      <c r="U137" s="39" t="s">
        <v>353</v>
      </c>
      <c r="V137" t="s">
        <v>486</v>
      </c>
      <c r="W137" s="39" t="s">
        <v>486</v>
      </c>
    </row>
    <row r="138" spans="7:24">
      <c r="G138" t="s">
        <v>758</v>
      </c>
      <c r="H138" t="s">
        <v>290</v>
      </c>
      <c r="I138" t="s">
        <v>759</v>
      </c>
      <c r="J138" s="13">
        <v>23651</v>
      </c>
      <c r="K138" s="69">
        <v>842101648</v>
      </c>
      <c r="M138" s="40">
        <v>43571</v>
      </c>
      <c r="N138" s="39" t="s">
        <v>293</v>
      </c>
      <c r="O138" s="39">
        <v>54</v>
      </c>
      <c r="P138" s="39" t="s">
        <v>338</v>
      </c>
      <c r="Q138" s="39" t="s">
        <v>295</v>
      </c>
      <c r="R138" s="39">
        <v>3</v>
      </c>
      <c r="T138" s="39" t="s">
        <v>302</v>
      </c>
      <c r="U138" s="39" t="s">
        <v>395</v>
      </c>
      <c r="V138" t="s">
        <v>298</v>
      </c>
      <c r="W138" s="39" t="s">
        <v>324</v>
      </c>
    </row>
    <row r="139" spans="7:24">
      <c r="G139" s="63" t="s">
        <v>760</v>
      </c>
      <c r="H139" s="63" t="s">
        <v>290</v>
      </c>
      <c r="I139" s="63" t="s">
        <v>761</v>
      </c>
      <c r="J139" s="64">
        <v>23888</v>
      </c>
      <c r="K139" s="71">
        <v>737623618</v>
      </c>
      <c r="L139" s="77"/>
      <c r="M139" s="40">
        <v>43571</v>
      </c>
      <c r="N139" s="39" t="s">
        <v>308</v>
      </c>
      <c r="O139" s="39">
        <v>53</v>
      </c>
      <c r="P139" s="39" t="s">
        <v>294</v>
      </c>
      <c r="Q139" s="39" t="s">
        <v>295</v>
      </c>
      <c r="T139" s="39" t="s">
        <v>302</v>
      </c>
      <c r="U139" s="39" t="s">
        <v>762</v>
      </c>
      <c r="V139" t="s">
        <v>298</v>
      </c>
      <c r="W139" s="39" t="s">
        <v>299</v>
      </c>
    </row>
    <row r="140" spans="7:24">
      <c r="G140" t="s">
        <v>300</v>
      </c>
      <c r="H140" t="s">
        <v>290</v>
      </c>
      <c r="I140" t="s">
        <v>301</v>
      </c>
      <c r="J140" s="13">
        <v>18889</v>
      </c>
      <c r="K140" s="69">
        <v>738690589</v>
      </c>
      <c r="M140" s="40">
        <v>43571</v>
      </c>
      <c r="N140" s="39" t="s">
        <v>293</v>
      </c>
      <c r="O140" s="39">
        <v>67</v>
      </c>
      <c r="P140" s="39" t="s">
        <v>294</v>
      </c>
      <c r="Q140" s="39" t="s">
        <v>295</v>
      </c>
      <c r="R140" s="39">
        <v>0</v>
      </c>
      <c r="T140" s="39" t="s">
        <v>302</v>
      </c>
      <c r="U140" s="39" t="s">
        <v>481</v>
      </c>
      <c r="V140" t="s">
        <v>763</v>
      </c>
      <c r="W140" s="39" t="s">
        <v>372</v>
      </c>
    </row>
    <row r="141" spans="7:24">
      <c r="G141" s="63" t="s">
        <v>350</v>
      </c>
      <c r="H141" s="63" t="s">
        <v>290</v>
      </c>
      <c r="I141" s="63" t="s">
        <v>351</v>
      </c>
      <c r="J141" s="64">
        <v>21133</v>
      </c>
      <c r="K141" s="71">
        <v>841470545</v>
      </c>
      <c r="L141" s="77"/>
      <c r="M141" s="40">
        <v>43578</v>
      </c>
      <c r="N141" s="39" t="s">
        <v>293</v>
      </c>
      <c r="O141" s="39">
        <v>61</v>
      </c>
      <c r="P141" s="39" t="s">
        <v>294</v>
      </c>
      <c r="Q141" s="39" t="s">
        <v>295</v>
      </c>
      <c r="R141" s="39">
        <v>0</v>
      </c>
      <c r="T141" s="39" t="s">
        <v>74</v>
      </c>
      <c r="U141" s="39" t="s">
        <v>647</v>
      </c>
      <c r="V141" t="s">
        <v>764</v>
      </c>
      <c r="W141" s="39" t="s">
        <v>372</v>
      </c>
    </row>
    <row r="142" spans="7:24">
      <c r="G142" t="s">
        <v>765</v>
      </c>
      <c r="H142" t="s">
        <v>290</v>
      </c>
      <c r="I142" t="s">
        <v>766</v>
      </c>
      <c r="J142" s="13">
        <v>30864</v>
      </c>
      <c r="K142" s="69">
        <v>842243292</v>
      </c>
      <c r="M142" s="40">
        <v>43578</v>
      </c>
      <c r="N142" s="39" t="s">
        <v>308</v>
      </c>
      <c r="O142" s="39">
        <v>34</v>
      </c>
      <c r="P142" s="39" t="s">
        <v>294</v>
      </c>
      <c r="Q142" s="39" t="s">
        <v>295</v>
      </c>
      <c r="T142" s="39" t="s">
        <v>690</v>
      </c>
      <c r="U142" s="39" t="s">
        <v>395</v>
      </c>
      <c r="V142" t="s">
        <v>486</v>
      </c>
      <c r="W142" s="39" t="s">
        <v>486</v>
      </c>
    </row>
    <row r="143" spans="7:24">
      <c r="G143" t="s">
        <v>767</v>
      </c>
      <c r="H143" t="s">
        <v>315</v>
      </c>
      <c r="I143" t="s">
        <v>768</v>
      </c>
      <c r="J143" s="13">
        <v>19793</v>
      </c>
      <c r="K143" s="69" t="s">
        <v>769</v>
      </c>
      <c r="M143" s="40">
        <v>43580</v>
      </c>
      <c r="N143" s="39" t="s">
        <v>293</v>
      </c>
      <c r="O143" s="39">
        <v>65</v>
      </c>
      <c r="P143" s="39" t="s">
        <v>294</v>
      </c>
      <c r="Q143" s="39" t="s">
        <v>295</v>
      </c>
      <c r="R143" s="39">
        <v>5</v>
      </c>
      <c r="T143" s="39" t="s">
        <v>302</v>
      </c>
      <c r="U143" s="39" t="s">
        <v>770</v>
      </c>
      <c r="W143" s="39" t="s">
        <v>372</v>
      </c>
    </row>
    <row r="144" spans="7:24">
      <c r="G144" t="s">
        <v>771</v>
      </c>
      <c r="H144" t="s">
        <v>290</v>
      </c>
      <c r="I144" t="s">
        <v>772</v>
      </c>
      <c r="J144" s="13">
        <v>26930</v>
      </c>
      <c r="K144" s="69" t="s">
        <v>773</v>
      </c>
      <c r="M144" s="40">
        <v>43585</v>
      </c>
      <c r="N144" s="39" t="s">
        <v>308</v>
      </c>
      <c r="O144" s="39">
        <v>45</v>
      </c>
      <c r="P144" s="39" t="s">
        <v>338</v>
      </c>
      <c r="Q144" s="39" t="s">
        <v>295</v>
      </c>
      <c r="T144" s="39" t="s">
        <v>690</v>
      </c>
      <c r="U144" s="39" t="s">
        <v>375</v>
      </c>
      <c r="V144" t="s">
        <v>486</v>
      </c>
      <c r="W144" s="39" t="s">
        <v>486</v>
      </c>
    </row>
    <row r="145" spans="7:23">
      <c r="G145" s="63" t="s">
        <v>774</v>
      </c>
      <c r="H145" s="63" t="s">
        <v>290</v>
      </c>
      <c r="I145" s="63" t="s">
        <v>775</v>
      </c>
      <c r="J145" s="64">
        <v>25564</v>
      </c>
      <c r="K145" s="71" t="s">
        <v>776</v>
      </c>
      <c r="L145" s="77"/>
      <c r="M145" s="40">
        <v>43585</v>
      </c>
      <c r="N145" s="39" t="s">
        <v>293</v>
      </c>
      <c r="O145" s="39">
        <v>49</v>
      </c>
      <c r="P145" s="39" t="s">
        <v>294</v>
      </c>
      <c r="Q145" s="39" t="s">
        <v>295</v>
      </c>
      <c r="T145" s="39" t="s">
        <v>595</v>
      </c>
      <c r="U145" s="39" t="s">
        <v>339</v>
      </c>
      <c r="V145" t="s">
        <v>486</v>
      </c>
      <c r="W145" s="39" t="s">
        <v>486</v>
      </c>
    </row>
    <row r="146" spans="7:23">
      <c r="G146" t="s">
        <v>777</v>
      </c>
      <c r="H146" t="s">
        <v>290</v>
      </c>
      <c r="I146" t="s">
        <v>778</v>
      </c>
      <c r="J146" s="13">
        <v>29426</v>
      </c>
      <c r="K146" s="69" t="s">
        <v>779</v>
      </c>
      <c r="M146" s="40">
        <v>43599</v>
      </c>
      <c r="N146" s="39" t="s">
        <v>308</v>
      </c>
      <c r="O146" s="39">
        <v>38</v>
      </c>
      <c r="P146" s="39" t="s">
        <v>338</v>
      </c>
      <c r="Q146" s="39" t="s">
        <v>295</v>
      </c>
      <c r="R146" s="39">
        <v>1</v>
      </c>
      <c r="T146" s="39" t="s">
        <v>302</v>
      </c>
      <c r="U146" s="39" t="s">
        <v>647</v>
      </c>
      <c r="V146" t="s">
        <v>780</v>
      </c>
      <c r="W146" s="39" t="s">
        <v>372</v>
      </c>
    </row>
    <row r="147" spans="7:23">
      <c r="G147" s="63" t="s">
        <v>781</v>
      </c>
      <c r="H147" s="63" t="s">
        <v>315</v>
      </c>
      <c r="I147" s="63" t="s">
        <v>782</v>
      </c>
      <c r="J147" s="64">
        <v>25535</v>
      </c>
      <c r="K147" s="71" t="s">
        <v>783</v>
      </c>
      <c r="L147" s="77"/>
      <c r="M147" s="40">
        <v>43599</v>
      </c>
      <c r="N147" s="39" t="s">
        <v>308</v>
      </c>
      <c r="O147" s="39">
        <v>49</v>
      </c>
      <c r="P147" s="39" t="s">
        <v>294</v>
      </c>
      <c r="Q147" s="39" t="s">
        <v>295</v>
      </c>
      <c r="R147" s="39">
        <v>0</v>
      </c>
      <c r="T147" s="39" t="s">
        <v>302</v>
      </c>
      <c r="U147" s="39" t="s">
        <v>481</v>
      </c>
      <c r="V147" t="s">
        <v>298</v>
      </c>
      <c r="W147" s="39" t="s">
        <v>372</v>
      </c>
    </row>
    <row r="148" spans="7:23">
      <c r="G148" t="s">
        <v>325</v>
      </c>
      <c r="H148" t="s">
        <v>290</v>
      </c>
      <c r="I148" t="s">
        <v>326</v>
      </c>
      <c r="J148" s="13">
        <v>23270</v>
      </c>
      <c r="K148" s="69" t="s">
        <v>784</v>
      </c>
      <c r="M148" s="40">
        <v>43606</v>
      </c>
      <c r="N148" s="39" t="s">
        <v>308</v>
      </c>
      <c r="O148" s="39">
        <v>55</v>
      </c>
      <c r="P148" s="39" t="s">
        <v>294</v>
      </c>
      <c r="Q148" s="39" t="s">
        <v>295</v>
      </c>
      <c r="R148" s="39">
        <v>4</v>
      </c>
      <c r="T148" s="39" t="s">
        <v>302</v>
      </c>
      <c r="U148" s="39" t="s">
        <v>785</v>
      </c>
      <c r="V148" t="s">
        <v>298</v>
      </c>
      <c r="W148" s="39" t="s">
        <v>324</v>
      </c>
    </row>
    <row r="149" spans="7:23">
      <c r="G149" t="s">
        <v>786</v>
      </c>
      <c r="H149" t="s">
        <v>290</v>
      </c>
      <c r="I149" t="s">
        <v>787</v>
      </c>
      <c r="J149" s="13">
        <v>23576</v>
      </c>
      <c r="K149" s="69" t="s">
        <v>788</v>
      </c>
      <c r="M149" s="40">
        <v>43606</v>
      </c>
      <c r="N149" s="39" t="s">
        <v>308</v>
      </c>
      <c r="O149" s="39">
        <v>54</v>
      </c>
      <c r="P149" s="39" t="s">
        <v>294</v>
      </c>
      <c r="Q149" s="39" t="s">
        <v>295</v>
      </c>
      <c r="R149" s="39">
        <v>0</v>
      </c>
      <c r="T149" s="39" t="s">
        <v>302</v>
      </c>
      <c r="U149" s="39" t="s">
        <v>789</v>
      </c>
      <c r="V149" t="s">
        <v>298</v>
      </c>
      <c r="W149" s="39" t="s">
        <v>320</v>
      </c>
    </row>
    <row r="150" spans="7:23">
      <c r="G150" t="s">
        <v>291</v>
      </c>
      <c r="H150" t="s">
        <v>290</v>
      </c>
      <c r="I150" t="s">
        <v>292</v>
      </c>
      <c r="J150" s="13">
        <v>26072</v>
      </c>
      <c r="K150" s="69" t="s">
        <v>790</v>
      </c>
      <c r="M150" s="40">
        <v>43606</v>
      </c>
      <c r="N150" s="39" t="s">
        <v>293</v>
      </c>
      <c r="O150" s="39">
        <v>48</v>
      </c>
      <c r="P150" s="39" t="s">
        <v>294</v>
      </c>
      <c r="Q150" s="39" t="s">
        <v>295</v>
      </c>
      <c r="R150" s="39">
        <v>7</v>
      </c>
      <c r="T150" s="39" t="s">
        <v>631</v>
      </c>
      <c r="U150" s="39" t="s">
        <v>434</v>
      </c>
      <c r="V150" t="s">
        <v>298</v>
      </c>
      <c r="W150" s="39" t="s">
        <v>372</v>
      </c>
    </row>
    <row r="151" spans="7:23">
      <c r="G151" t="s">
        <v>791</v>
      </c>
      <c r="H151" t="s">
        <v>315</v>
      </c>
      <c r="I151" t="s">
        <v>792</v>
      </c>
      <c r="J151" s="13">
        <v>31509</v>
      </c>
      <c r="K151" s="69" t="s">
        <v>793</v>
      </c>
      <c r="M151" s="40">
        <v>43633</v>
      </c>
      <c r="N151" s="39" t="s">
        <v>308</v>
      </c>
      <c r="O151" s="39">
        <v>33</v>
      </c>
      <c r="P151" s="39" t="s">
        <v>294</v>
      </c>
      <c r="Q151" s="39" t="s">
        <v>295</v>
      </c>
      <c r="R151" s="39">
        <v>0</v>
      </c>
      <c r="T151" s="39" t="s">
        <v>302</v>
      </c>
      <c r="U151" s="39" t="s">
        <v>794</v>
      </c>
      <c r="V151" t="s">
        <v>298</v>
      </c>
      <c r="W151" s="39" t="s">
        <v>320</v>
      </c>
    </row>
    <row r="152" spans="7:23">
      <c r="G152" t="s">
        <v>795</v>
      </c>
      <c r="H152" t="s">
        <v>290</v>
      </c>
      <c r="I152" t="s">
        <v>796</v>
      </c>
      <c r="J152" s="13">
        <v>30168</v>
      </c>
      <c r="K152" s="69" t="s">
        <v>797</v>
      </c>
      <c r="M152" s="40">
        <v>43634</v>
      </c>
      <c r="N152" s="39" t="s">
        <v>308</v>
      </c>
      <c r="O152" s="39">
        <v>29</v>
      </c>
      <c r="P152" s="39" t="s">
        <v>294</v>
      </c>
      <c r="Q152" s="39" t="s">
        <v>295</v>
      </c>
      <c r="T152" s="39" t="s">
        <v>302</v>
      </c>
      <c r="U152" s="39" t="s">
        <v>647</v>
      </c>
      <c r="V152" t="s">
        <v>298</v>
      </c>
      <c r="W152" s="39" t="s">
        <v>324</v>
      </c>
    </row>
    <row r="153" spans="7:23">
      <c r="G153" t="s">
        <v>798</v>
      </c>
      <c r="H153" t="s">
        <v>290</v>
      </c>
      <c r="I153" t="s">
        <v>799</v>
      </c>
      <c r="J153" s="13">
        <v>27708</v>
      </c>
      <c r="K153" s="69" t="s">
        <v>800</v>
      </c>
      <c r="M153" s="40">
        <v>43634</v>
      </c>
      <c r="N153" s="39" t="s">
        <v>308</v>
      </c>
      <c r="O153" s="39">
        <v>40</v>
      </c>
      <c r="P153" s="39" t="s">
        <v>338</v>
      </c>
      <c r="Q153" s="39" t="s">
        <v>295</v>
      </c>
      <c r="T153" s="39" t="s">
        <v>302</v>
      </c>
      <c r="U153" s="39" t="s">
        <v>541</v>
      </c>
      <c r="V153" t="s">
        <v>298</v>
      </c>
      <c r="W153" s="39" t="s">
        <v>392</v>
      </c>
    </row>
    <row r="154" spans="7:23">
      <c r="G154" t="s">
        <v>801</v>
      </c>
      <c r="H154" t="s">
        <v>315</v>
      </c>
      <c r="I154" t="s">
        <v>802</v>
      </c>
      <c r="J154" s="13">
        <v>19502</v>
      </c>
      <c r="K154" s="69" t="s">
        <v>803</v>
      </c>
      <c r="M154" s="40">
        <v>43634</v>
      </c>
      <c r="N154" s="39" t="s">
        <v>308</v>
      </c>
      <c r="O154" s="39">
        <v>66</v>
      </c>
      <c r="P154" s="39" t="s">
        <v>294</v>
      </c>
      <c r="Q154" s="39" t="s">
        <v>602</v>
      </c>
      <c r="R154" s="39">
        <v>1</v>
      </c>
      <c r="T154" s="39" t="s">
        <v>302</v>
      </c>
      <c r="U154" s="39" t="s">
        <v>804</v>
      </c>
      <c r="V154" t="s">
        <v>298</v>
      </c>
      <c r="W154" s="39" t="s">
        <v>324</v>
      </c>
    </row>
    <row r="155" spans="7:23">
      <c r="G155" t="s">
        <v>730</v>
      </c>
      <c r="H155" t="s">
        <v>290</v>
      </c>
      <c r="I155" t="s">
        <v>731</v>
      </c>
      <c r="J155" s="13">
        <v>25874</v>
      </c>
      <c r="K155" s="69">
        <v>841317230</v>
      </c>
      <c r="M155" s="40">
        <v>43648</v>
      </c>
      <c r="N155" s="39" t="s">
        <v>308</v>
      </c>
      <c r="O155" s="39">
        <v>47</v>
      </c>
      <c r="P155" s="39" t="s">
        <v>338</v>
      </c>
      <c r="Q155" s="39" t="s">
        <v>295</v>
      </c>
      <c r="R155" s="39">
        <v>0</v>
      </c>
      <c r="T155" s="39" t="s">
        <v>302</v>
      </c>
      <c r="U155" s="39" t="s">
        <v>319</v>
      </c>
      <c r="V155" t="s">
        <v>298</v>
      </c>
      <c r="W155" s="39" t="s">
        <v>359</v>
      </c>
    </row>
    <row r="156" spans="7:23">
      <c r="G156" t="s">
        <v>805</v>
      </c>
      <c r="H156" t="s">
        <v>290</v>
      </c>
      <c r="I156" t="s">
        <v>806</v>
      </c>
      <c r="J156" s="13">
        <v>27651</v>
      </c>
      <c r="K156" s="69" t="s">
        <v>807</v>
      </c>
      <c r="M156" s="40">
        <v>43655</v>
      </c>
      <c r="N156" s="39" t="s">
        <v>308</v>
      </c>
      <c r="O156" s="39">
        <v>43</v>
      </c>
      <c r="P156" s="39" t="s">
        <v>294</v>
      </c>
      <c r="Q156" s="39" t="s">
        <v>602</v>
      </c>
      <c r="R156" s="39">
        <v>0</v>
      </c>
      <c r="T156" s="39" t="s">
        <v>674</v>
      </c>
      <c r="U156" s="39">
        <v>0</v>
      </c>
      <c r="V156" t="s">
        <v>298</v>
      </c>
      <c r="W156" s="39" t="s">
        <v>305</v>
      </c>
    </row>
    <row r="157" spans="7:23">
      <c r="G157" t="s">
        <v>808</v>
      </c>
      <c r="H157" t="s">
        <v>315</v>
      </c>
      <c r="I157" t="s">
        <v>809</v>
      </c>
      <c r="J157" s="13">
        <v>24951</v>
      </c>
      <c r="K157" s="69" t="s">
        <v>810</v>
      </c>
      <c r="M157" s="40">
        <v>43655</v>
      </c>
      <c r="N157" s="39" t="s">
        <v>308</v>
      </c>
      <c r="O157" s="39">
        <v>51</v>
      </c>
      <c r="P157" s="39" t="s">
        <v>294</v>
      </c>
      <c r="Q157" s="39" t="s">
        <v>602</v>
      </c>
      <c r="R157" s="39">
        <v>0</v>
      </c>
      <c r="T157" s="39" t="s">
        <v>407</v>
      </c>
      <c r="U157" s="39">
        <v>0</v>
      </c>
      <c r="V157" t="s">
        <v>298</v>
      </c>
      <c r="W157" s="39" t="s">
        <v>305</v>
      </c>
    </row>
    <row r="158" spans="7:23">
      <c r="G158" t="s">
        <v>811</v>
      </c>
      <c r="H158" t="s">
        <v>315</v>
      </c>
      <c r="I158" t="s">
        <v>812</v>
      </c>
      <c r="J158" s="13">
        <v>30320</v>
      </c>
      <c r="K158" s="69" t="s">
        <v>813</v>
      </c>
      <c r="M158" s="40">
        <v>43655</v>
      </c>
      <c r="N158" s="39" t="s">
        <v>293</v>
      </c>
      <c r="O158" s="39">
        <v>36</v>
      </c>
      <c r="P158" s="39" t="s">
        <v>294</v>
      </c>
      <c r="Q158" s="39" t="s">
        <v>602</v>
      </c>
      <c r="R158" s="39">
        <v>3</v>
      </c>
      <c r="T158" s="39" t="s">
        <v>302</v>
      </c>
      <c r="U158" s="39" t="s">
        <v>541</v>
      </c>
      <c r="V158" t="s">
        <v>298</v>
      </c>
      <c r="W158" s="39" t="s">
        <v>320</v>
      </c>
    </row>
    <row r="159" spans="7:23">
      <c r="G159" t="s">
        <v>814</v>
      </c>
      <c r="H159" t="s">
        <v>315</v>
      </c>
      <c r="I159" t="s">
        <v>815</v>
      </c>
      <c r="J159" s="13">
        <v>20122</v>
      </c>
      <c r="K159" s="69" t="s">
        <v>816</v>
      </c>
      <c r="M159" s="40">
        <v>43665</v>
      </c>
      <c r="N159" s="39" t="s">
        <v>308</v>
      </c>
      <c r="O159" s="39">
        <v>64</v>
      </c>
      <c r="P159" s="39" t="s">
        <v>294</v>
      </c>
      <c r="Q159" s="39" t="s">
        <v>602</v>
      </c>
      <c r="R159" s="39">
        <v>5</v>
      </c>
      <c r="T159" s="39" t="s">
        <v>302</v>
      </c>
      <c r="U159" s="39" t="s">
        <v>647</v>
      </c>
      <c r="V159" t="s">
        <v>298</v>
      </c>
      <c r="W159" s="39" t="s">
        <v>817</v>
      </c>
    </row>
    <row r="160" spans="7:23">
      <c r="G160" t="s">
        <v>818</v>
      </c>
      <c r="H160" t="s">
        <v>290</v>
      </c>
      <c r="I160" t="s">
        <v>819</v>
      </c>
      <c r="J160" s="13">
        <v>31464</v>
      </c>
      <c r="K160" s="69" t="s">
        <v>820</v>
      </c>
      <c r="M160" s="40">
        <v>43669</v>
      </c>
      <c r="N160" s="39" t="s">
        <v>308</v>
      </c>
      <c r="O160" s="39">
        <v>33</v>
      </c>
      <c r="P160" s="39" t="s">
        <v>294</v>
      </c>
      <c r="Q160" s="39" t="s">
        <v>602</v>
      </c>
      <c r="T160" s="39" t="s">
        <v>821</v>
      </c>
      <c r="U160" s="39">
        <v>0</v>
      </c>
      <c r="V160" t="s">
        <v>822</v>
      </c>
      <c r="W160" s="39" t="s">
        <v>305</v>
      </c>
    </row>
    <row r="161" spans="7:23">
      <c r="G161" t="s">
        <v>823</v>
      </c>
      <c r="H161" t="s">
        <v>315</v>
      </c>
      <c r="I161" t="s">
        <v>824</v>
      </c>
      <c r="J161" s="13">
        <v>18447</v>
      </c>
      <c r="K161" s="69" t="s">
        <v>825</v>
      </c>
      <c r="M161" s="40">
        <v>43675</v>
      </c>
      <c r="N161" s="39" t="s">
        <v>308</v>
      </c>
      <c r="O161" s="39">
        <v>69</v>
      </c>
      <c r="P161" s="39" t="s">
        <v>294</v>
      </c>
      <c r="Q161" s="39" t="s">
        <v>602</v>
      </c>
      <c r="T161" s="39" t="s">
        <v>302</v>
      </c>
      <c r="U161" s="39" t="s">
        <v>826</v>
      </c>
      <c r="V161" t="s">
        <v>298</v>
      </c>
      <c r="W161" s="39" t="s">
        <v>305</v>
      </c>
    </row>
    <row r="162" spans="7:23">
      <c r="G162" t="s">
        <v>827</v>
      </c>
      <c r="H162" t="s">
        <v>290</v>
      </c>
      <c r="I162" t="s">
        <v>828</v>
      </c>
      <c r="J162" s="13">
        <v>31331</v>
      </c>
      <c r="K162" s="69" t="s">
        <v>829</v>
      </c>
      <c r="M162" s="40">
        <v>43676</v>
      </c>
      <c r="N162" s="39" t="s">
        <v>308</v>
      </c>
      <c r="O162" s="39">
        <v>33</v>
      </c>
      <c r="P162" s="39" t="s">
        <v>338</v>
      </c>
      <c r="Q162" s="39" t="s">
        <v>295</v>
      </c>
      <c r="T162" s="39" t="s">
        <v>302</v>
      </c>
      <c r="U162" s="39" t="s">
        <v>334</v>
      </c>
      <c r="V162" t="s">
        <v>298</v>
      </c>
      <c r="W162" s="39" t="s">
        <v>359</v>
      </c>
    </row>
    <row r="163" spans="7:23">
      <c r="G163" t="s">
        <v>830</v>
      </c>
      <c r="H163" t="s">
        <v>290</v>
      </c>
      <c r="I163" t="s">
        <v>831</v>
      </c>
      <c r="J163" s="13">
        <v>16367</v>
      </c>
      <c r="K163" s="69" t="s">
        <v>832</v>
      </c>
      <c r="M163" s="40">
        <v>43683</v>
      </c>
      <c r="N163" s="39" t="s">
        <v>308</v>
      </c>
      <c r="O163" s="39">
        <v>74</v>
      </c>
      <c r="P163" s="39" t="s">
        <v>294</v>
      </c>
      <c r="Q163" s="39" t="s">
        <v>295</v>
      </c>
      <c r="T163" s="39" t="s">
        <v>833</v>
      </c>
      <c r="V163" t="s">
        <v>298</v>
      </c>
      <c r="W163" s="39" t="s">
        <v>305</v>
      </c>
    </row>
    <row r="164" spans="7:23">
      <c r="G164" t="s">
        <v>331</v>
      </c>
      <c r="H164" t="s">
        <v>290</v>
      </c>
      <c r="I164" t="s">
        <v>332</v>
      </c>
      <c r="J164" s="13">
        <v>17836</v>
      </c>
      <c r="K164" s="69" t="s">
        <v>834</v>
      </c>
      <c r="M164" s="40">
        <v>43683</v>
      </c>
      <c r="N164" s="39" t="s">
        <v>293</v>
      </c>
      <c r="O164" s="39">
        <v>70</v>
      </c>
      <c r="P164" s="39" t="s">
        <v>294</v>
      </c>
      <c r="Q164" s="39" t="s">
        <v>295</v>
      </c>
      <c r="R164" s="39">
        <v>5</v>
      </c>
      <c r="S164" s="40">
        <v>43683</v>
      </c>
      <c r="T164" s="39" t="s">
        <v>595</v>
      </c>
      <c r="U164" s="39" t="s">
        <v>327</v>
      </c>
      <c r="V164" t="s">
        <v>298</v>
      </c>
      <c r="W164" s="39" t="s">
        <v>372</v>
      </c>
    </row>
    <row r="165" spans="7:23">
      <c r="G165" t="s">
        <v>835</v>
      </c>
      <c r="H165" t="s">
        <v>315</v>
      </c>
      <c r="I165" t="s">
        <v>836</v>
      </c>
      <c r="J165" s="13">
        <v>20165</v>
      </c>
      <c r="K165" s="69" t="s">
        <v>837</v>
      </c>
      <c r="M165" s="40">
        <v>43685</v>
      </c>
      <c r="N165" s="39" t="s">
        <v>308</v>
      </c>
      <c r="O165" s="39">
        <v>64</v>
      </c>
      <c r="P165" s="39" t="s">
        <v>294</v>
      </c>
      <c r="Q165" s="39" t="s">
        <v>602</v>
      </c>
      <c r="R165" s="39">
        <v>4</v>
      </c>
      <c r="S165" s="40">
        <v>43685</v>
      </c>
      <c r="T165" s="39" t="s">
        <v>302</v>
      </c>
      <c r="U165" s="39" t="s">
        <v>838</v>
      </c>
      <c r="V165" t="s">
        <v>298</v>
      </c>
      <c r="W165" s="39" t="s">
        <v>305</v>
      </c>
    </row>
    <row r="166" spans="7:23">
      <c r="G166" t="s">
        <v>656</v>
      </c>
      <c r="H166" t="s">
        <v>290</v>
      </c>
      <c r="I166" t="s">
        <v>657</v>
      </c>
      <c r="J166" s="13">
        <v>26990</v>
      </c>
      <c r="K166" s="69" t="s">
        <v>658</v>
      </c>
      <c r="M166" s="40">
        <v>43690</v>
      </c>
      <c r="N166" s="39" t="s">
        <v>308</v>
      </c>
      <c r="O166" s="39">
        <v>45</v>
      </c>
      <c r="P166" s="39" t="s">
        <v>640</v>
      </c>
      <c r="Q166" s="39" t="s">
        <v>602</v>
      </c>
      <c r="T166" s="39" t="s">
        <v>302</v>
      </c>
      <c r="U166" s="39" t="s">
        <v>314</v>
      </c>
      <c r="V166" t="s">
        <v>298</v>
      </c>
      <c r="W166" s="39" t="s">
        <v>305</v>
      </c>
    </row>
    <row r="167" spans="7:23">
      <c r="G167" t="s">
        <v>839</v>
      </c>
      <c r="H167" t="s">
        <v>290</v>
      </c>
      <c r="I167" t="s">
        <v>840</v>
      </c>
      <c r="J167" s="13">
        <v>30360</v>
      </c>
      <c r="K167" s="69" t="s">
        <v>841</v>
      </c>
      <c r="M167" s="40">
        <v>43690</v>
      </c>
      <c r="N167" s="39" t="s">
        <v>308</v>
      </c>
      <c r="O167" s="39">
        <v>36</v>
      </c>
      <c r="P167" s="39" t="s">
        <v>294</v>
      </c>
      <c r="Q167" s="39" t="s">
        <v>602</v>
      </c>
      <c r="T167" s="39" t="s">
        <v>302</v>
      </c>
      <c r="U167" s="39" t="s">
        <v>503</v>
      </c>
      <c r="V167" t="s">
        <v>298</v>
      </c>
      <c r="W167" s="39" t="s">
        <v>387</v>
      </c>
    </row>
    <row r="168" spans="7:23">
      <c r="G168" t="s">
        <v>446</v>
      </c>
      <c r="H168" t="s">
        <v>290</v>
      </c>
      <c r="I168" t="s">
        <v>447</v>
      </c>
      <c r="J168" s="13">
        <v>32035</v>
      </c>
      <c r="K168" s="69" t="s">
        <v>842</v>
      </c>
      <c r="M168" s="40">
        <v>43690</v>
      </c>
      <c r="N168" s="39" t="s">
        <v>293</v>
      </c>
      <c r="O168" s="39">
        <v>31</v>
      </c>
      <c r="P168" s="39" t="s">
        <v>294</v>
      </c>
      <c r="Q168" s="39" t="s">
        <v>602</v>
      </c>
      <c r="T168" s="39" t="s">
        <v>302</v>
      </c>
      <c r="U168" s="39" t="s">
        <v>353</v>
      </c>
      <c r="V168" t="s">
        <v>298</v>
      </c>
      <c r="W168" s="39" t="s">
        <v>372</v>
      </c>
    </row>
    <row r="169" spans="7:23">
      <c r="G169" t="s">
        <v>528</v>
      </c>
      <c r="H169" t="s">
        <v>290</v>
      </c>
      <c r="I169" t="s">
        <v>843</v>
      </c>
      <c r="J169" s="13">
        <v>21899</v>
      </c>
      <c r="K169" s="69" t="s">
        <v>844</v>
      </c>
      <c r="M169" s="40">
        <v>43690</v>
      </c>
      <c r="N169" s="39" t="s">
        <v>308</v>
      </c>
      <c r="O169" s="39">
        <v>59</v>
      </c>
      <c r="P169" s="39" t="s">
        <v>294</v>
      </c>
      <c r="Q169" s="39" t="s">
        <v>602</v>
      </c>
      <c r="T169" s="39" t="s">
        <v>302</v>
      </c>
      <c r="U169" s="39" t="s">
        <v>845</v>
      </c>
      <c r="V169" t="s">
        <v>298</v>
      </c>
      <c r="W169" s="39" t="s">
        <v>410</v>
      </c>
    </row>
    <row r="170" spans="7:23">
      <c r="G170" t="s">
        <v>846</v>
      </c>
      <c r="H170" t="s">
        <v>290</v>
      </c>
      <c r="I170" t="s">
        <v>847</v>
      </c>
      <c r="J170" s="13">
        <v>20616</v>
      </c>
      <c r="K170" s="69" t="s">
        <v>848</v>
      </c>
      <c r="M170" s="40">
        <v>43690</v>
      </c>
      <c r="N170" s="39" t="s">
        <v>308</v>
      </c>
      <c r="O170" s="39">
        <v>63</v>
      </c>
      <c r="P170" s="39" t="s">
        <v>294</v>
      </c>
      <c r="Q170" s="39" t="s">
        <v>602</v>
      </c>
      <c r="T170" s="39" t="s">
        <v>302</v>
      </c>
      <c r="U170" s="39" t="s">
        <v>541</v>
      </c>
      <c r="V170" t="s">
        <v>298</v>
      </c>
      <c r="W170" s="39" t="s">
        <v>320</v>
      </c>
    </row>
  </sheetData>
  <sortState xmlns:xlrd2="http://schemas.microsoft.com/office/spreadsheetml/2017/richdata2" ref="A3:AF171">
    <sortCondition ref="L2:L171"/>
  </sortState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FBD1-103E-4E4F-A964-B911142EAA86}">
  <dimension ref="A1:E19"/>
  <sheetViews>
    <sheetView workbookViewId="0">
      <selection activeCell="D20" sqref="D20"/>
    </sheetView>
  </sheetViews>
  <sheetFormatPr defaultRowHeight="15"/>
  <cols>
    <col min="1" max="1" width="14.7109375" customWidth="1"/>
    <col min="2" max="3" width="19.140625" customWidth="1"/>
    <col min="4" max="4" width="19.42578125" customWidth="1"/>
  </cols>
  <sheetData>
    <row r="1" spans="1:5">
      <c r="B1" s="37" t="s">
        <v>849</v>
      </c>
      <c r="C1" s="37"/>
    </row>
    <row r="2" spans="1:5">
      <c r="A2" s="41" t="s">
        <v>850</v>
      </c>
      <c r="B2" s="41" t="s">
        <v>851</v>
      </c>
      <c r="C2" s="41" t="s">
        <v>852</v>
      </c>
      <c r="D2" s="41" t="s">
        <v>853</v>
      </c>
      <c r="E2" s="41"/>
    </row>
    <row r="3" spans="1:5">
      <c r="A3" t="s">
        <v>854</v>
      </c>
      <c r="B3" t="s">
        <v>855</v>
      </c>
      <c r="C3" t="s">
        <v>856</v>
      </c>
      <c r="D3" s="14" t="s">
        <v>857</v>
      </c>
    </row>
    <row r="4" spans="1:5">
      <c r="A4" t="s">
        <v>549</v>
      </c>
      <c r="B4" s="41" t="s">
        <v>858</v>
      </c>
      <c r="C4" s="41" t="s">
        <v>859</v>
      </c>
      <c r="E4" t="s">
        <v>860</v>
      </c>
    </row>
    <row r="5" spans="1:5">
      <c r="A5" t="s">
        <v>331</v>
      </c>
      <c r="B5" t="s">
        <v>861</v>
      </c>
      <c r="C5" t="s">
        <v>862</v>
      </c>
    </row>
    <row r="6" spans="1:5">
      <c r="A6" t="s">
        <v>428</v>
      </c>
      <c r="B6" s="41" t="s">
        <v>863</v>
      </c>
      <c r="C6" s="41" t="s">
        <v>864</v>
      </c>
      <c r="E6" t="s">
        <v>865</v>
      </c>
    </row>
    <row r="7" spans="1:5">
      <c r="A7" t="s">
        <v>415</v>
      </c>
      <c r="B7" t="s">
        <v>866</v>
      </c>
      <c r="C7" t="s">
        <v>867</v>
      </c>
    </row>
    <row r="8" spans="1:5">
      <c r="A8" t="s">
        <v>317</v>
      </c>
      <c r="B8" s="41" t="s">
        <v>868</v>
      </c>
      <c r="C8" s="41" t="s">
        <v>869</v>
      </c>
    </row>
    <row r="9" spans="1:5">
      <c r="A9" t="s">
        <v>446</v>
      </c>
      <c r="B9" s="41" t="s">
        <v>870</v>
      </c>
      <c r="C9" s="41" t="s">
        <v>871</v>
      </c>
    </row>
    <row r="10" spans="1:5">
      <c r="A10" t="s">
        <v>872</v>
      </c>
      <c r="B10" t="s">
        <v>873</v>
      </c>
      <c r="C10" t="s">
        <v>874</v>
      </c>
    </row>
    <row r="11" spans="1:5">
      <c r="A11" t="s">
        <v>456</v>
      </c>
      <c r="B11" t="s">
        <v>875</v>
      </c>
      <c r="C11" t="s">
        <v>876</v>
      </c>
    </row>
    <row r="12" spans="1:5">
      <c r="A12" t="s">
        <v>682</v>
      </c>
      <c r="B12" t="s">
        <v>877</v>
      </c>
      <c r="C12" t="s">
        <v>878</v>
      </c>
    </row>
    <row r="13" spans="1:5">
      <c r="A13" t="s">
        <v>482</v>
      </c>
      <c r="B13" t="s">
        <v>879</v>
      </c>
      <c r="C13" t="s">
        <v>880</v>
      </c>
    </row>
    <row r="14" spans="1:5">
      <c r="A14" t="s">
        <v>368</v>
      </c>
      <c r="B14" t="s">
        <v>881</v>
      </c>
      <c r="C14" t="s">
        <v>882</v>
      </c>
      <c r="E14" t="s">
        <v>883</v>
      </c>
    </row>
    <row r="15" spans="1:5">
      <c r="A15" t="s">
        <v>300</v>
      </c>
      <c r="B15" t="s">
        <v>884</v>
      </c>
      <c r="C15" t="s">
        <v>885</v>
      </c>
    </row>
    <row r="16" spans="1:5">
      <c r="A16" t="s">
        <v>576</v>
      </c>
      <c r="B16" t="s">
        <v>886</v>
      </c>
      <c r="C16" t="s">
        <v>887</v>
      </c>
    </row>
    <row r="17" spans="1:3">
      <c r="A17" t="s">
        <v>291</v>
      </c>
      <c r="B17" s="41" t="s">
        <v>888</v>
      </c>
      <c r="C17" s="41" t="s">
        <v>889</v>
      </c>
    </row>
    <row r="18" spans="1:3">
      <c r="A18" t="s">
        <v>890</v>
      </c>
      <c r="B18" t="s">
        <v>891</v>
      </c>
      <c r="C18" t="s">
        <v>892</v>
      </c>
    </row>
    <row r="19" spans="1:3">
      <c r="A19" t="s">
        <v>893</v>
      </c>
      <c r="B19" t="s">
        <v>894</v>
      </c>
      <c r="C19" t="s">
        <v>895</v>
      </c>
    </row>
  </sheetData>
  <hyperlinks>
    <hyperlink ref="D3" r:id="rId1" xr:uid="{40302AA7-5AB6-42F7-94D4-97714D1E3185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780BA-B8EC-44FD-BF19-F0477194B489}">
  <dimension ref="A1:G62"/>
  <sheetViews>
    <sheetView tabSelected="1" workbookViewId="0">
      <pane ySplit="1" topLeftCell="A34" activePane="bottomLeft" state="frozen"/>
      <selection pane="bottomLeft" activeCell="A60" sqref="A60"/>
    </sheetView>
  </sheetViews>
  <sheetFormatPr defaultRowHeight="15"/>
  <cols>
    <col min="1" max="1" width="20.85546875" customWidth="1"/>
    <col min="2" max="2" width="15.42578125" customWidth="1"/>
    <col min="3" max="3" width="12.28515625" customWidth="1"/>
    <col min="4" max="4" width="15.7109375" customWidth="1"/>
    <col min="6" max="6" width="38.140625" customWidth="1"/>
    <col min="7" max="7" width="24.140625" style="42" customWidth="1"/>
  </cols>
  <sheetData>
    <row r="1" spans="1:7">
      <c r="A1" s="41" t="s">
        <v>896</v>
      </c>
      <c r="B1" s="41" t="s">
        <v>897</v>
      </c>
      <c r="C1" s="41" t="s">
        <v>898</v>
      </c>
      <c r="D1" s="41" t="s">
        <v>899</v>
      </c>
    </row>
    <row r="2" spans="1:7">
      <c r="B2" s="13"/>
      <c r="C2" s="13"/>
      <c r="F2" s="41" t="s">
        <v>900</v>
      </c>
      <c r="G2" s="67">
        <v>43446</v>
      </c>
    </row>
    <row r="3" spans="1:7">
      <c r="A3" t="s">
        <v>901</v>
      </c>
      <c r="B3" s="13">
        <v>43333</v>
      </c>
      <c r="D3" t="s">
        <v>902</v>
      </c>
      <c r="F3" s="41" t="s">
        <v>903</v>
      </c>
      <c r="G3" s="42">
        <v>32</v>
      </c>
    </row>
    <row r="4" spans="1:7">
      <c r="A4" t="s">
        <v>761</v>
      </c>
      <c r="B4" s="13">
        <v>43333</v>
      </c>
      <c r="D4" t="s">
        <v>902</v>
      </c>
      <c r="F4" s="41" t="s">
        <v>904</v>
      </c>
      <c r="G4" s="67" t="s">
        <v>905</v>
      </c>
    </row>
    <row r="5" spans="1:7">
      <c r="A5" t="s">
        <v>906</v>
      </c>
      <c r="B5" s="13">
        <v>43340</v>
      </c>
      <c r="C5" s="13">
        <v>43358</v>
      </c>
      <c r="D5" t="s">
        <v>902</v>
      </c>
      <c r="F5" s="41" t="s">
        <v>907</v>
      </c>
      <c r="G5" s="66" t="s">
        <v>908</v>
      </c>
    </row>
    <row r="6" spans="1:7">
      <c r="A6" t="s">
        <v>909</v>
      </c>
      <c r="B6" s="13">
        <v>43361</v>
      </c>
      <c r="C6" s="13">
        <v>43377</v>
      </c>
      <c r="D6" t="s">
        <v>902</v>
      </c>
    </row>
    <row r="7" spans="1:7">
      <c r="A7" t="s">
        <v>910</v>
      </c>
      <c r="B7" s="13">
        <v>43368</v>
      </c>
      <c r="C7" s="13">
        <v>43384</v>
      </c>
      <c r="D7" t="s">
        <v>902</v>
      </c>
    </row>
    <row r="8" spans="1:7">
      <c r="A8" t="s">
        <v>911</v>
      </c>
      <c r="B8" s="13">
        <v>43368</v>
      </c>
      <c r="C8" s="13">
        <v>43392</v>
      </c>
      <c r="D8" t="s">
        <v>902</v>
      </c>
    </row>
    <row r="9" spans="1:7">
      <c r="A9" t="s">
        <v>912</v>
      </c>
      <c r="B9" s="13">
        <v>43438</v>
      </c>
    </row>
    <row r="10" spans="1:7">
      <c r="A10" t="s">
        <v>617</v>
      </c>
      <c r="B10" s="13">
        <v>43445</v>
      </c>
      <c r="C10" s="13">
        <v>43456</v>
      </c>
      <c r="D10" t="s">
        <v>902</v>
      </c>
    </row>
    <row r="11" spans="1:7">
      <c r="A11" t="s">
        <v>913</v>
      </c>
      <c r="B11" s="13">
        <v>43445</v>
      </c>
      <c r="D11" t="s">
        <v>902</v>
      </c>
    </row>
    <row r="12" spans="1:7">
      <c r="A12" t="s">
        <v>910</v>
      </c>
      <c r="D12" t="s">
        <v>902</v>
      </c>
    </row>
    <row r="13" spans="1:7">
      <c r="A13" t="s">
        <v>914</v>
      </c>
      <c r="B13" s="13">
        <v>43543</v>
      </c>
      <c r="D13" t="s">
        <v>290</v>
      </c>
    </row>
    <row r="14" spans="1:7">
      <c r="A14" t="s">
        <v>915</v>
      </c>
      <c r="B14" s="13">
        <v>43550</v>
      </c>
      <c r="D14" t="s">
        <v>290</v>
      </c>
    </row>
    <row r="15" spans="1:7">
      <c r="A15" t="s">
        <v>916</v>
      </c>
      <c r="B15" s="13">
        <v>43571</v>
      </c>
      <c r="C15" s="13">
        <v>43614</v>
      </c>
      <c r="D15" t="s">
        <v>290</v>
      </c>
    </row>
    <row r="16" spans="1:7">
      <c r="A16" t="s">
        <v>912</v>
      </c>
      <c r="B16" s="13">
        <v>43585</v>
      </c>
      <c r="D16" t="s">
        <v>290</v>
      </c>
    </row>
    <row r="17" spans="1:4">
      <c r="A17" t="s">
        <v>917</v>
      </c>
      <c r="B17" s="13">
        <v>43621</v>
      </c>
      <c r="D17" t="s">
        <v>315</v>
      </c>
    </row>
    <row r="18" spans="1:4">
      <c r="A18" t="s">
        <v>918</v>
      </c>
      <c r="B18" s="13">
        <v>43643</v>
      </c>
      <c r="D18" t="s">
        <v>315</v>
      </c>
    </row>
    <row r="19" spans="1:4">
      <c r="A19" t="s">
        <v>919</v>
      </c>
      <c r="B19" s="13">
        <v>43647</v>
      </c>
      <c r="D19" t="s">
        <v>315</v>
      </c>
    </row>
    <row r="20" spans="1:4">
      <c r="A20" t="s">
        <v>920</v>
      </c>
      <c r="B20" s="13">
        <v>43644</v>
      </c>
      <c r="D20" t="s">
        <v>315</v>
      </c>
    </row>
    <row r="21" spans="1:4">
      <c r="A21" t="s">
        <v>921</v>
      </c>
      <c r="B21" s="13">
        <v>43647</v>
      </c>
      <c r="D21" t="s">
        <v>315</v>
      </c>
    </row>
    <row r="22" spans="1:4">
      <c r="A22" t="s">
        <v>922</v>
      </c>
      <c r="B22" s="13">
        <v>43648</v>
      </c>
      <c r="C22" s="13">
        <v>43834</v>
      </c>
      <c r="D22" t="s">
        <v>315</v>
      </c>
    </row>
    <row r="23" spans="1:4">
      <c r="A23" t="s">
        <v>923</v>
      </c>
      <c r="B23" s="13">
        <v>43648</v>
      </c>
      <c r="D23" t="s">
        <v>315</v>
      </c>
    </row>
    <row r="24" spans="1:4">
      <c r="A24" t="s">
        <v>924</v>
      </c>
      <c r="B24" s="13">
        <v>43648</v>
      </c>
      <c r="D24" t="s">
        <v>315</v>
      </c>
    </row>
    <row r="25" spans="1:4">
      <c r="A25" t="s">
        <v>925</v>
      </c>
      <c r="B25" s="13">
        <v>43649</v>
      </c>
      <c r="D25" t="s">
        <v>315</v>
      </c>
    </row>
    <row r="26" spans="1:4">
      <c r="A26" t="s">
        <v>926</v>
      </c>
      <c r="B26" s="13">
        <v>43656</v>
      </c>
      <c r="D26" t="s">
        <v>315</v>
      </c>
    </row>
    <row r="27" spans="1:4">
      <c r="A27" t="s">
        <v>927</v>
      </c>
      <c r="B27" s="13">
        <v>43655</v>
      </c>
      <c r="D27" t="s">
        <v>315</v>
      </c>
    </row>
    <row r="28" spans="1:4">
      <c r="A28" t="s">
        <v>928</v>
      </c>
      <c r="B28" s="13">
        <v>43655</v>
      </c>
      <c r="D28" t="s">
        <v>315</v>
      </c>
    </row>
    <row r="29" spans="1:4">
      <c r="A29" t="s">
        <v>929</v>
      </c>
      <c r="B29" s="13">
        <v>43654</v>
      </c>
      <c r="D29" t="s">
        <v>315</v>
      </c>
    </row>
    <row r="30" spans="1:4">
      <c r="A30" t="s">
        <v>930</v>
      </c>
      <c r="B30" s="13">
        <v>43649</v>
      </c>
      <c r="D30" t="s">
        <v>315</v>
      </c>
    </row>
    <row r="31" spans="1:4">
      <c r="A31" t="s">
        <v>931</v>
      </c>
      <c r="B31" s="13">
        <v>43651</v>
      </c>
      <c r="D31" t="s">
        <v>315</v>
      </c>
    </row>
    <row r="32" spans="1:4">
      <c r="A32" t="s">
        <v>932</v>
      </c>
      <c r="B32" s="13">
        <v>43649</v>
      </c>
      <c r="D32" t="s">
        <v>315</v>
      </c>
    </row>
    <row r="33" spans="1:4">
      <c r="A33" t="s">
        <v>933</v>
      </c>
      <c r="B33" s="13">
        <v>43654</v>
      </c>
      <c r="D33" t="s">
        <v>315</v>
      </c>
    </row>
    <row r="34" spans="1:4">
      <c r="A34" t="s">
        <v>934</v>
      </c>
      <c r="B34" s="13">
        <v>43656</v>
      </c>
      <c r="D34" t="s">
        <v>315</v>
      </c>
    </row>
    <row r="35" spans="1:4">
      <c r="A35" t="s">
        <v>935</v>
      </c>
      <c r="B35" s="13">
        <v>43656</v>
      </c>
      <c r="D35" t="s">
        <v>315</v>
      </c>
    </row>
    <row r="36" spans="1:4">
      <c r="A36" t="s">
        <v>936</v>
      </c>
      <c r="B36" s="13">
        <v>43665</v>
      </c>
      <c r="D36" t="s">
        <v>315</v>
      </c>
    </row>
    <row r="37" spans="1:4">
      <c r="A37" t="s">
        <v>937</v>
      </c>
      <c r="B37" s="13">
        <v>43661</v>
      </c>
      <c r="D37" t="s">
        <v>315</v>
      </c>
    </row>
    <row r="38" spans="1:4">
      <c r="A38" t="s">
        <v>938</v>
      </c>
      <c r="B38" s="13">
        <v>43661</v>
      </c>
      <c r="D38" t="s">
        <v>315</v>
      </c>
    </row>
    <row r="39" spans="1:4">
      <c r="A39" t="s">
        <v>939</v>
      </c>
      <c r="B39" s="13">
        <v>43663</v>
      </c>
      <c r="D39" t="s">
        <v>315</v>
      </c>
    </row>
    <row r="40" spans="1:4">
      <c r="A40" t="s">
        <v>940</v>
      </c>
      <c r="B40" s="13">
        <v>43663</v>
      </c>
      <c r="D40" t="s">
        <v>315</v>
      </c>
    </row>
    <row r="41" spans="1:4">
      <c r="A41" t="s">
        <v>941</v>
      </c>
      <c r="B41" s="13">
        <v>43663</v>
      </c>
      <c r="D41" t="s">
        <v>315</v>
      </c>
    </row>
    <row r="42" spans="1:4">
      <c r="A42" t="s">
        <v>942</v>
      </c>
      <c r="B42" s="13">
        <v>43664</v>
      </c>
      <c r="D42" t="s">
        <v>315</v>
      </c>
    </row>
    <row r="43" spans="1:4">
      <c r="A43" t="s">
        <v>943</v>
      </c>
      <c r="B43" s="13">
        <v>43669</v>
      </c>
      <c r="D43" t="s">
        <v>315</v>
      </c>
    </row>
    <row r="44" spans="1:4">
      <c r="A44" t="s">
        <v>944</v>
      </c>
      <c r="B44" s="13">
        <v>43672</v>
      </c>
      <c r="D44" t="s">
        <v>315</v>
      </c>
    </row>
    <row r="45" spans="1:4">
      <c r="A45" t="s">
        <v>945</v>
      </c>
      <c r="B45" s="13">
        <v>43677</v>
      </c>
      <c r="D45" t="s">
        <v>315</v>
      </c>
    </row>
    <row r="46" spans="1:4">
      <c r="A46" t="s">
        <v>946</v>
      </c>
      <c r="B46" s="13">
        <v>43676</v>
      </c>
      <c r="D46" t="s">
        <v>315</v>
      </c>
    </row>
    <row r="47" spans="1:4">
      <c r="A47" t="s">
        <v>947</v>
      </c>
      <c r="B47" s="13">
        <v>43675</v>
      </c>
      <c r="D47" t="s">
        <v>315</v>
      </c>
    </row>
    <row r="48" spans="1:4">
      <c r="A48" t="s">
        <v>948</v>
      </c>
      <c r="B48" s="13">
        <v>43675</v>
      </c>
      <c r="D48" t="s">
        <v>315</v>
      </c>
    </row>
    <row r="49" spans="1:7">
      <c r="A49" t="s">
        <v>949</v>
      </c>
      <c r="B49" s="13">
        <v>43676</v>
      </c>
      <c r="D49" t="s">
        <v>315</v>
      </c>
    </row>
    <row r="50" spans="1:7">
      <c r="A50" t="s">
        <v>950</v>
      </c>
      <c r="B50" s="13">
        <v>43676</v>
      </c>
      <c r="D50" t="s">
        <v>290</v>
      </c>
    </row>
    <row r="51" spans="1:7">
      <c r="A51" t="s">
        <v>951</v>
      </c>
      <c r="B51" s="13">
        <v>43682</v>
      </c>
      <c r="D51" t="s">
        <v>315</v>
      </c>
    </row>
    <row r="52" spans="1:7">
      <c r="A52" t="s">
        <v>952</v>
      </c>
      <c r="B52" s="13">
        <v>43682</v>
      </c>
      <c r="D52" t="s">
        <v>315</v>
      </c>
    </row>
    <row r="53" spans="1:7">
      <c r="A53" t="s">
        <v>953</v>
      </c>
      <c r="B53" s="13">
        <v>43691</v>
      </c>
      <c r="C53" s="13">
        <v>43715</v>
      </c>
      <c r="D53" t="s">
        <v>315</v>
      </c>
    </row>
    <row r="54" spans="1:7">
      <c r="A54" t="s">
        <v>954</v>
      </c>
      <c r="B54" s="13">
        <v>43689</v>
      </c>
      <c r="D54" t="s">
        <v>315</v>
      </c>
    </row>
    <row r="55" spans="1:7">
      <c r="A55" t="s">
        <v>955</v>
      </c>
      <c r="B55" s="13">
        <v>43689</v>
      </c>
      <c r="D55" t="s">
        <v>315</v>
      </c>
    </row>
    <row r="56" spans="1:7">
      <c r="A56" t="s">
        <v>956</v>
      </c>
      <c r="B56" s="13">
        <v>43689</v>
      </c>
      <c r="D56" t="s">
        <v>315</v>
      </c>
    </row>
    <row r="57" spans="1:7">
      <c r="A57" t="s">
        <v>957</v>
      </c>
      <c r="B57" s="13">
        <v>43691</v>
      </c>
      <c r="D57" t="s">
        <v>315</v>
      </c>
    </row>
    <row r="58" spans="1:7">
      <c r="A58" t="s">
        <v>958</v>
      </c>
      <c r="B58" s="13">
        <v>43691</v>
      </c>
      <c r="D58" t="s">
        <v>315</v>
      </c>
    </row>
    <row r="59" spans="1:7">
      <c r="A59" t="s">
        <v>959</v>
      </c>
      <c r="B59" s="13">
        <v>43693</v>
      </c>
      <c r="D59" t="s">
        <v>315</v>
      </c>
    </row>
    <row r="60" spans="1:7">
      <c r="A60" t="s">
        <v>960</v>
      </c>
      <c r="B60" s="13">
        <v>43693</v>
      </c>
      <c r="D60" t="s">
        <v>315</v>
      </c>
    </row>
    <row r="62" spans="1:7">
      <c r="A62" s="43"/>
      <c r="B62" s="43"/>
      <c r="C62" s="43"/>
      <c r="D62" s="43"/>
      <c r="E62" s="43"/>
      <c r="F62" s="43"/>
      <c r="G62" s="59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CA75A-E918-4687-9F83-F79A04DD9DAF}">
  <dimension ref="A1:E78"/>
  <sheetViews>
    <sheetView topLeftCell="A62" workbookViewId="0">
      <selection activeCell="C79" sqref="C79"/>
    </sheetView>
  </sheetViews>
  <sheetFormatPr defaultRowHeight="15"/>
  <cols>
    <col min="1" max="1" width="13.140625" customWidth="1"/>
    <col min="2" max="3" width="19" customWidth="1"/>
    <col min="4" max="4" width="28" customWidth="1"/>
  </cols>
  <sheetData>
    <row r="1" spans="1:5">
      <c r="B1" s="37" t="s">
        <v>961</v>
      </c>
      <c r="C1" s="37"/>
    </row>
    <row r="2" spans="1:5" s="41" customFormat="1">
      <c r="A2" s="41" t="s">
        <v>850</v>
      </c>
      <c r="B2" s="41" t="s">
        <v>851</v>
      </c>
      <c r="C2" s="41" t="s">
        <v>852</v>
      </c>
      <c r="D2" s="41" t="s">
        <v>853</v>
      </c>
    </row>
    <row r="3" spans="1:5">
      <c r="A3" t="s">
        <v>545</v>
      </c>
      <c r="B3" s="84" t="s">
        <v>962</v>
      </c>
      <c r="C3" s="41" t="s">
        <v>963</v>
      </c>
      <c r="D3" s="14" t="s">
        <v>964</v>
      </c>
    </row>
    <row r="4" spans="1:5">
      <c r="A4" t="s">
        <v>493</v>
      </c>
      <c r="B4" s="85" t="s">
        <v>965</v>
      </c>
      <c r="C4" t="s">
        <v>966</v>
      </c>
      <c r="D4" s="14" t="s">
        <v>967</v>
      </c>
    </row>
    <row r="5" spans="1:5">
      <c r="A5" t="s">
        <v>732</v>
      </c>
      <c r="B5" s="85" t="s">
        <v>968</v>
      </c>
      <c r="C5" t="s">
        <v>969</v>
      </c>
      <c r="D5" t="s">
        <v>970</v>
      </c>
    </row>
    <row r="6" spans="1:5">
      <c r="A6" t="s">
        <v>400</v>
      </c>
      <c r="B6" s="85" t="s">
        <v>971</v>
      </c>
      <c r="C6" t="s">
        <v>972</v>
      </c>
      <c r="D6" s="14" t="s">
        <v>973</v>
      </c>
    </row>
    <row r="7" spans="1:5">
      <c r="A7" t="s">
        <v>737</v>
      </c>
      <c r="B7" s="85" t="s">
        <v>974</v>
      </c>
      <c r="C7" t="s">
        <v>975</v>
      </c>
      <c r="D7" s="14" t="s">
        <v>976</v>
      </c>
    </row>
    <row r="8" spans="1:5">
      <c r="A8" t="s">
        <v>854</v>
      </c>
      <c r="B8" s="85" t="s">
        <v>855</v>
      </c>
      <c r="C8" t="s">
        <v>856</v>
      </c>
      <c r="D8" s="14" t="s">
        <v>857</v>
      </c>
    </row>
    <row r="9" spans="1:5">
      <c r="A9" t="s">
        <v>621</v>
      </c>
      <c r="B9" s="85" t="s">
        <v>977</v>
      </c>
      <c r="C9" t="s">
        <v>978</v>
      </c>
      <c r="D9" t="s">
        <v>979</v>
      </c>
    </row>
    <row r="10" spans="1:5">
      <c r="A10" t="s">
        <v>980</v>
      </c>
      <c r="B10" s="85" t="s">
        <v>981</v>
      </c>
      <c r="C10" t="s">
        <v>982</v>
      </c>
      <c r="D10" s="14" t="s">
        <v>983</v>
      </c>
      <c r="E10" t="s">
        <v>860</v>
      </c>
    </row>
    <row r="11" spans="1:5">
      <c r="A11" t="s">
        <v>984</v>
      </c>
      <c r="B11" s="85" t="s">
        <v>985</v>
      </c>
      <c r="C11" t="s">
        <v>986</v>
      </c>
      <c r="D11" s="14" t="s">
        <v>987</v>
      </c>
      <c r="E11" t="s">
        <v>988</v>
      </c>
    </row>
    <row r="12" spans="1:5">
      <c r="A12" t="s">
        <v>989</v>
      </c>
      <c r="B12" s="85" t="s">
        <v>990</v>
      </c>
      <c r="C12" t="s">
        <v>991</v>
      </c>
    </row>
    <row r="13" spans="1:5">
      <c r="A13" t="s">
        <v>517</v>
      </c>
      <c r="B13" s="85" t="s">
        <v>992</v>
      </c>
      <c r="C13" t="s">
        <v>993</v>
      </c>
      <c r="E13" t="s">
        <v>994</v>
      </c>
    </row>
    <row r="14" spans="1:5">
      <c r="A14" t="s">
        <v>634</v>
      </c>
      <c r="B14" s="86" t="s">
        <v>995</v>
      </c>
      <c r="C14" s="60" t="s">
        <v>996</v>
      </c>
    </row>
    <row r="15" spans="1:5">
      <c r="A15" t="s">
        <v>345</v>
      </c>
      <c r="B15" s="85" t="s">
        <v>997</v>
      </c>
      <c r="C15" t="s">
        <v>998</v>
      </c>
    </row>
    <row r="16" spans="1:5">
      <c r="A16" t="s">
        <v>549</v>
      </c>
      <c r="B16" s="84" t="s">
        <v>858</v>
      </c>
      <c r="C16" s="41" t="s">
        <v>859</v>
      </c>
    </row>
    <row r="17" spans="1:5">
      <c r="A17" t="s">
        <v>428</v>
      </c>
      <c r="B17" s="84" t="s">
        <v>863</v>
      </c>
      <c r="C17" s="41" t="s">
        <v>864</v>
      </c>
    </row>
    <row r="18" spans="1:5">
      <c r="A18" t="s">
        <v>588</v>
      </c>
      <c r="B18" s="85" t="s">
        <v>999</v>
      </c>
      <c r="C18" t="s">
        <v>1000</v>
      </c>
    </row>
    <row r="19" spans="1:5">
      <c r="A19" t="s">
        <v>495</v>
      </c>
      <c r="B19" s="85" t="s">
        <v>1001</v>
      </c>
      <c r="C19" t="s">
        <v>1002</v>
      </c>
    </row>
    <row r="20" spans="1:5">
      <c r="A20" t="s">
        <v>411</v>
      </c>
      <c r="B20" s="85" t="s">
        <v>1003</v>
      </c>
      <c r="C20" t="s">
        <v>1004</v>
      </c>
    </row>
    <row r="21" spans="1:5">
      <c r="A21" t="s">
        <v>405</v>
      </c>
      <c r="B21" s="85" t="s">
        <v>1005</v>
      </c>
      <c r="C21" t="s">
        <v>1006</v>
      </c>
    </row>
    <row r="22" spans="1:5">
      <c r="A22" t="s">
        <v>1007</v>
      </c>
      <c r="B22" s="85" t="s">
        <v>1008</v>
      </c>
      <c r="C22" t="s">
        <v>1009</v>
      </c>
    </row>
    <row r="23" spans="1:5">
      <c r="A23" t="s">
        <v>415</v>
      </c>
      <c r="B23" s="85" t="s">
        <v>866</v>
      </c>
      <c r="C23" t="s">
        <v>867</v>
      </c>
      <c r="E23" t="s">
        <v>1010</v>
      </c>
    </row>
    <row r="24" spans="1:5">
      <c r="A24" t="s">
        <v>491</v>
      </c>
      <c r="B24" s="85" t="s">
        <v>1011</v>
      </c>
      <c r="C24" t="s">
        <v>1012</v>
      </c>
    </row>
    <row r="25" spans="1:5">
      <c r="A25" t="s">
        <v>317</v>
      </c>
      <c r="B25" s="84" t="s">
        <v>868</v>
      </c>
      <c r="C25" s="41" t="s">
        <v>869</v>
      </c>
    </row>
    <row r="26" spans="1:5">
      <c r="A26" t="s">
        <v>446</v>
      </c>
      <c r="B26" s="84" t="s">
        <v>870</v>
      </c>
      <c r="C26" s="41" t="s">
        <v>871</v>
      </c>
    </row>
    <row r="27" spans="1:5">
      <c r="A27" t="s">
        <v>528</v>
      </c>
      <c r="B27" s="85" t="s">
        <v>1013</v>
      </c>
      <c r="C27" t="s">
        <v>1014</v>
      </c>
    </row>
    <row r="28" spans="1:5">
      <c r="A28" t="s">
        <v>417</v>
      </c>
      <c r="B28" s="85" t="s">
        <v>1015</v>
      </c>
      <c r="C28" t="s">
        <v>1016</v>
      </c>
    </row>
    <row r="29" spans="1:5">
      <c r="A29" t="s">
        <v>1017</v>
      </c>
      <c r="B29" s="85" t="s">
        <v>1018</v>
      </c>
      <c r="C29" t="s">
        <v>1019</v>
      </c>
      <c r="E29" t="s">
        <v>1020</v>
      </c>
    </row>
    <row r="30" spans="1:5">
      <c r="A30" t="s">
        <v>1021</v>
      </c>
      <c r="B30" s="85" t="s">
        <v>1022</v>
      </c>
      <c r="C30" t="s">
        <v>1023</v>
      </c>
    </row>
    <row r="31" spans="1:5">
      <c r="A31" t="s">
        <v>1024</v>
      </c>
      <c r="B31" s="84" t="s">
        <v>1025</v>
      </c>
      <c r="C31" s="41" t="s">
        <v>1026</v>
      </c>
    </row>
    <row r="32" spans="1:5">
      <c r="A32" t="s">
        <v>600</v>
      </c>
      <c r="B32" s="85" t="s">
        <v>1027</v>
      </c>
      <c r="C32" t="s">
        <v>1028</v>
      </c>
      <c r="E32" t="s">
        <v>1029</v>
      </c>
    </row>
    <row r="33" spans="1:5">
      <c r="A33" t="s">
        <v>872</v>
      </c>
      <c r="B33" s="85" t="s">
        <v>873</v>
      </c>
      <c r="C33" t="s">
        <v>874</v>
      </c>
    </row>
    <row r="34" spans="1:5">
      <c r="A34" t="s">
        <v>456</v>
      </c>
      <c r="B34" s="85" t="s">
        <v>875</v>
      </c>
      <c r="C34" t="s">
        <v>876</v>
      </c>
    </row>
    <row r="35" spans="1:5">
      <c r="A35" t="s">
        <v>682</v>
      </c>
      <c r="B35" s="85" t="s">
        <v>877</v>
      </c>
      <c r="C35" t="s">
        <v>878</v>
      </c>
    </row>
    <row r="36" spans="1:5">
      <c r="A36" t="s">
        <v>745</v>
      </c>
      <c r="B36" s="85" t="s">
        <v>1030</v>
      </c>
      <c r="C36" t="s">
        <v>1031</v>
      </c>
    </row>
    <row r="37" spans="1:5">
      <c r="A37" t="s">
        <v>1032</v>
      </c>
      <c r="B37" s="85" t="s">
        <v>1033</v>
      </c>
      <c r="C37" t="s">
        <v>1034</v>
      </c>
    </row>
    <row r="38" spans="1:5">
      <c r="A38" t="s">
        <v>453</v>
      </c>
      <c r="B38" s="85" t="s">
        <v>1035</v>
      </c>
      <c r="C38" t="s">
        <v>1036</v>
      </c>
    </row>
    <row r="39" spans="1:5">
      <c r="A39" t="s">
        <v>321</v>
      </c>
      <c r="B39" s="85" t="s">
        <v>1037</v>
      </c>
      <c r="C39" t="s">
        <v>1038</v>
      </c>
    </row>
    <row r="40" spans="1:5">
      <c r="B40" s="85" t="s">
        <v>1039</v>
      </c>
      <c r="C40" t="s">
        <v>1040</v>
      </c>
      <c r="D40" t="s">
        <v>1041</v>
      </c>
    </row>
    <row r="41" spans="1:5">
      <c r="A41" t="s">
        <v>482</v>
      </c>
      <c r="B41" s="85" t="s">
        <v>879</v>
      </c>
      <c r="C41" t="s">
        <v>880</v>
      </c>
    </row>
    <row r="42" spans="1:5">
      <c r="A42" t="s">
        <v>449</v>
      </c>
      <c r="B42" s="85" t="s">
        <v>1042</v>
      </c>
      <c r="C42" t="s">
        <v>871</v>
      </c>
    </row>
    <row r="43" spans="1:5">
      <c r="A43" t="s">
        <v>747</v>
      </c>
      <c r="B43" s="85" t="s">
        <v>1043</v>
      </c>
      <c r="C43" t="s">
        <v>1044</v>
      </c>
    </row>
    <row r="44" spans="1:5">
      <c r="A44" t="s">
        <v>521</v>
      </c>
      <c r="B44" s="84" t="s">
        <v>1045</v>
      </c>
      <c r="C44" s="41" t="s">
        <v>1046</v>
      </c>
    </row>
    <row r="45" spans="1:5">
      <c r="A45" t="s">
        <v>463</v>
      </c>
      <c r="B45" s="85" t="s">
        <v>1047</v>
      </c>
      <c r="C45" t="s">
        <v>1048</v>
      </c>
    </row>
    <row r="46" spans="1:5">
      <c r="A46" t="s">
        <v>751</v>
      </c>
      <c r="B46" s="85" t="s">
        <v>1049</v>
      </c>
      <c r="C46" t="s">
        <v>1050</v>
      </c>
      <c r="E46" t="s">
        <v>1051</v>
      </c>
    </row>
    <row r="47" spans="1:5">
      <c r="A47" t="s">
        <v>329</v>
      </c>
      <c r="B47" s="85" t="s">
        <v>1052</v>
      </c>
      <c r="C47" t="s">
        <v>1053</v>
      </c>
    </row>
    <row r="48" spans="1:5">
      <c r="A48" t="s">
        <v>368</v>
      </c>
      <c r="B48" s="85" t="s">
        <v>881</v>
      </c>
      <c r="C48" t="s">
        <v>882</v>
      </c>
    </row>
    <row r="49" spans="1:4">
      <c r="A49" t="s">
        <v>585</v>
      </c>
      <c r="B49" s="85" t="s">
        <v>1054</v>
      </c>
      <c r="C49" t="s">
        <v>882</v>
      </c>
    </row>
    <row r="50" spans="1:4">
      <c r="A50" t="s">
        <v>300</v>
      </c>
      <c r="B50" s="85" t="s">
        <v>884</v>
      </c>
      <c r="C50" t="s">
        <v>885</v>
      </c>
    </row>
    <row r="51" spans="1:4">
      <c r="A51" t="s">
        <v>383</v>
      </c>
      <c r="B51" s="85" t="s">
        <v>1055</v>
      </c>
      <c r="C51" t="s">
        <v>882</v>
      </c>
    </row>
    <row r="52" spans="1:4">
      <c r="A52" t="s">
        <v>576</v>
      </c>
      <c r="B52" s="85" t="s">
        <v>886</v>
      </c>
      <c r="C52" t="s">
        <v>887</v>
      </c>
    </row>
    <row r="53" spans="1:4">
      <c r="A53" t="s">
        <v>715</v>
      </c>
      <c r="B53" s="85" t="s">
        <v>1056</v>
      </c>
      <c r="C53" t="s">
        <v>1057</v>
      </c>
    </row>
    <row r="54" spans="1:4">
      <c r="A54" t="s">
        <v>424</v>
      </c>
      <c r="B54" s="84" t="s">
        <v>1058</v>
      </c>
      <c r="C54" s="41" t="s">
        <v>1059</v>
      </c>
    </row>
    <row r="55" spans="1:4">
      <c r="A55" t="s">
        <v>525</v>
      </c>
      <c r="B55" s="85" t="s">
        <v>1060</v>
      </c>
      <c r="C55" t="s">
        <v>1061</v>
      </c>
    </row>
    <row r="56" spans="1:4">
      <c r="A56" t="s">
        <v>564</v>
      </c>
      <c r="B56" s="85" t="s">
        <v>1062</v>
      </c>
      <c r="C56" t="s">
        <v>880</v>
      </c>
    </row>
    <row r="57" spans="1:4">
      <c r="A57" t="s">
        <v>393</v>
      </c>
      <c r="B57" s="85" t="s">
        <v>1063</v>
      </c>
      <c r="C57" t="s">
        <v>1064</v>
      </c>
    </row>
    <row r="58" spans="1:4">
      <c r="A58" t="s">
        <v>325</v>
      </c>
      <c r="B58" s="85" t="s">
        <v>1065</v>
      </c>
      <c r="C58" t="s">
        <v>1066</v>
      </c>
    </row>
    <row r="59" spans="1:4">
      <c r="A59" t="s">
        <v>377</v>
      </c>
      <c r="B59" s="85" t="s">
        <v>1067</v>
      </c>
      <c r="C59" t="s">
        <v>1068</v>
      </c>
    </row>
    <row r="60" spans="1:4">
      <c r="A60" t="s">
        <v>291</v>
      </c>
      <c r="B60" s="84" t="s">
        <v>888</v>
      </c>
      <c r="C60" s="41" t="s">
        <v>889</v>
      </c>
    </row>
    <row r="61" spans="1:4">
      <c r="A61" t="s">
        <v>786</v>
      </c>
      <c r="B61" s="85" t="s">
        <v>1069</v>
      </c>
      <c r="C61" t="s">
        <v>1070</v>
      </c>
      <c r="D61" t="s">
        <v>1071</v>
      </c>
    </row>
    <row r="62" spans="1:4">
      <c r="A62" t="s">
        <v>562</v>
      </c>
      <c r="B62" s="85" t="s">
        <v>1072</v>
      </c>
      <c r="C62" t="s">
        <v>1073</v>
      </c>
    </row>
    <row r="63" spans="1:4">
      <c r="A63" t="s">
        <v>581</v>
      </c>
      <c r="B63" s="85" t="s">
        <v>1074</v>
      </c>
      <c r="C63" t="s">
        <v>1075</v>
      </c>
    </row>
    <row r="64" spans="1:4">
      <c r="A64" t="s">
        <v>1076</v>
      </c>
      <c r="B64" s="85" t="s">
        <v>1077</v>
      </c>
      <c r="C64" t="s">
        <v>1078</v>
      </c>
    </row>
    <row r="65" spans="1:3">
      <c r="A65" t="s">
        <v>798</v>
      </c>
      <c r="B65" s="85" t="s">
        <v>1079</v>
      </c>
      <c r="C65" t="s">
        <v>966</v>
      </c>
    </row>
    <row r="66" spans="1:3">
      <c r="A66" t="s">
        <v>791</v>
      </c>
      <c r="B66" s="85" t="s">
        <v>873</v>
      </c>
      <c r="C66" t="s">
        <v>1080</v>
      </c>
    </row>
    <row r="67" spans="1:3">
      <c r="A67" t="s">
        <v>1081</v>
      </c>
      <c r="B67" s="85" t="s">
        <v>1082</v>
      </c>
      <c r="C67" t="s">
        <v>1083</v>
      </c>
    </row>
    <row r="68" spans="1:3">
      <c r="A68" t="s">
        <v>637</v>
      </c>
      <c r="B68" s="85" t="s">
        <v>1084</v>
      </c>
      <c r="C68" t="s">
        <v>887</v>
      </c>
    </row>
    <row r="69" spans="1:3">
      <c r="A69" t="s">
        <v>1085</v>
      </c>
      <c r="B69" s="85" t="s">
        <v>1086</v>
      </c>
      <c r="C69" t="s">
        <v>1087</v>
      </c>
    </row>
    <row r="70" spans="1:3">
      <c r="A70" t="s">
        <v>1088</v>
      </c>
      <c r="B70" s="85" t="s">
        <v>855</v>
      </c>
      <c r="C70" t="s">
        <v>1089</v>
      </c>
    </row>
    <row r="71" spans="1:3">
      <c r="A71" t="s">
        <v>890</v>
      </c>
      <c r="B71" s="85" t="s">
        <v>891</v>
      </c>
      <c r="C71" t="s">
        <v>892</v>
      </c>
    </row>
    <row r="72" spans="1:3">
      <c r="A72" t="s">
        <v>893</v>
      </c>
      <c r="B72" s="85" t="s">
        <v>894</v>
      </c>
      <c r="C72" t="s">
        <v>895</v>
      </c>
    </row>
    <row r="73" spans="1:3">
      <c r="A73" t="s">
        <v>727</v>
      </c>
      <c r="B73" s="85" t="s">
        <v>1090</v>
      </c>
      <c r="C73" t="s">
        <v>1091</v>
      </c>
    </row>
    <row r="74" spans="1:3">
      <c r="A74" t="s">
        <v>827</v>
      </c>
      <c r="B74" s="85" t="s">
        <v>1092</v>
      </c>
      <c r="C74" t="s">
        <v>1093</v>
      </c>
    </row>
    <row r="75" spans="1:3">
      <c r="A75" t="s">
        <v>1094</v>
      </c>
      <c r="B75" s="85" t="s">
        <v>1095</v>
      </c>
      <c r="C75" t="s">
        <v>1004</v>
      </c>
    </row>
    <row r="76" spans="1:3">
      <c r="A76" t="s">
        <v>1096</v>
      </c>
      <c r="B76" t="s">
        <v>1097</v>
      </c>
      <c r="C76" t="s">
        <v>1098</v>
      </c>
    </row>
    <row r="77" spans="1:3">
      <c r="A77" t="s">
        <v>1099</v>
      </c>
      <c r="B77" t="s">
        <v>1100</v>
      </c>
      <c r="C77" t="s">
        <v>1101</v>
      </c>
    </row>
    <row r="78" spans="1:3">
      <c r="A78" t="s">
        <v>1102</v>
      </c>
      <c r="B78" t="s">
        <v>1103</v>
      </c>
      <c r="C78" t="s">
        <v>963</v>
      </c>
    </row>
  </sheetData>
  <hyperlinks>
    <hyperlink ref="D4" r:id="rId1" xr:uid="{6F88D0D9-2D0A-4D63-AC3E-28EA1714A44F}"/>
    <hyperlink ref="D3" r:id="rId2" xr:uid="{F2401F38-29C2-403E-8DBB-00AB21DCC79D}"/>
    <hyperlink ref="D8" r:id="rId3" xr:uid="{D82E54BC-93FC-4B24-B33F-BBE908D432D5}"/>
    <hyperlink ref="D6" r:id="rId4" xr:uid="{F0DDC848-3C11-4943-8CA3-5F8750DC0078}"/>
    <hyperlink ref="D7" r:id="rId5" xr:uid="{FFC1AA4A-9CE7-4893-A442-120542F9B474}"/>
    <hyperlink ref="D10" r:id="rId6" xr:uid="{734C20A0-CE35-42F6-9DA3-F30AF9A1423A}"/>
    <hyperlink ref="D11" r:id="rId7" xr:uid="{7B1DE959-2987-4A46-AAC1-7DB7CDEC24DA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302"/>
  <sheetViews>
    <sheetView topLeftCell="A245" workbookViewId="0">
      <selection activeCell="J284" sqref="J284"/>
    </sheetView>
  </sheetViews>
  <sheetFormatPr defaultRowHeight="15"/>
  <cols>
    <col min="2" max="2" width="30.85546875" customWidth="1"/>
    <col min="5" max="5" width="25.42578125" customWidth="1"/>
  </cols>
  <sheetData>
    <row r="1" spans="1:7">
      <c r="A1">
        <v>2017</v>
      </c>
      <c r="B1" t="s">
        <v>1104</v>
      </c>
      <c r="G1" t="s">
        <v>1105</v>
      </c>
    </row>
    <row r="2" spans="1:7">
      <c r="B2" s="1" t="s">
        <v>1106</v>
      </c>
      <c r="C2" s="1">
        <v>0</v>
      </c>
    </row>
    <row r="3" spans="1:7">
      <c r="B3" s="1" t="s">
        <v>1107</v>
      </c>
      <c r="C3" s="1">
        <v>0</v>
      </c>
    </row>
    <row r="4" spans="1:7">
      <c r="B4" s="1" t="s">
        <v>1108</v>
      </c>
      <c r="C4" s="1">
        <v>0</v>
      </c>
    </row>
    <row r="5" spans="1:7">
      <c r="B5" s="1" t="s">
        <v>1109</v>
      </c>
      <c r="C5" s="1">
        <v>0</v>
      </c>
    </row>
    <row r="8" spans="1:7">
      <c r="B8" t="s">
        <v>1110</v>
      </c>
    </row>
    <row r="9" spans="1:7">
      <c r="B9" s="1" t="s">
        <v>1106</v>
      </c>
      <c r="C9" s="1">
        <v>0</v>
      </c>
    </row>
    <row r="10" spans="1:7">
      <c r="B10" s="1" t="s">
        <v>1107</v>
      </c>
      <c r="C10" s="1">
        <v>0</v>
      </c>
    </row>
    <row r="11" spans="1:7">
      <c r="B11" s="1" t="s">
        <v>1108</v>
      </c>
      <c r="C11" s="1">
        <v>0</v>
      </c>
    </row>
    <row r="12" spans="1:7">
      <c r="B12" s="1" t="s">
        <v>1109</v>
      </c>
      <c r="C12" s="1">
        <v>1</v>
      </c>
      <c r="D12" t="s">
        <v>1111</v>
      </c>
    </row>
    <row r="15" spans="1:7">
      <c r="B15" t="s">
        <v>1112</v>
      </c>
    </row>
    <row r="16" spans="1:7">
      <c r="B16" s="1" t="s">
        <v>1106</v>
      </c>
      <c r="C16" s="1">
        <v>0</v>
      </c>
    </row>
    <row r="17" spans="2:5">
      <c r="B17" s="1" t="s">
        <v>1107</v>
      </c>
      <c r="C17" s="1">
        <v>0</v>
      </c>
    </row>
    <row r="18" spans="2:5">
      <c r="B18" s="1" t="s">
        <v>1108</v>
      </c>
      <c r="C18" s="1">
        <v>0</v>
      </c>
    </row>
    <row r="19" spans="2:5">
      <c r="B19" s="1" t="s">
        <v>1109</v>
      </c>
      <c r="C19" s="1">
        <v>6</v>
      </c>
      <c r="D19" t="s">
        <v>1113</v>
      </c>
      <c r="E19" t="s">
        <v>1114</v>
      </c>
    </row>
    <row r="22" spans="2:5">
      <c r="B22" t="s">
        <v>1115</v>
      </c>
    </row>
    <row r="23" spans="2:5">
      <c r="B23" s="1" t="s">
        <v>1106</v>
      </c>
      <c r="C23" s="1">
        <v>2</v>
      </c>
      <c r="D23" t="s">
        <v>1116</v>
      </c>
    </row>
    <row r="24" spans="2:5">
      <c r="B24" s="1" t="s">
        <v>1107</v>
      </c>
      <c r="C24" s="1">
        <v>2</v>
      </c>
      <c r="D24" t="s">
        <v>1116</v>
      </c>
    </row>
    <row r="25" spans="2:5">
      <c r="B25" s="1" t="s">
        <v>1108</v>
      </c>
      <c r="C25" s="1">
        <v>0</v>
      </c>
    </row>
    <row r="26" spans="2:5">
      <c r="B26" s="1" t="s">
        <v>1109</v>
      </c>
      <c r="C26" s="1">
        <v>3</v>
      </c>
      <c r="D26" t="s">
        <v>1117</v>
      </c>
      <c r="E26" t="s">
        <v>1118</v>
      </c>
    </row>
    <row r="27" spans="2:5">
      <c r="D27" t="s">
        <v>1119</v>
      </c>
    </row>
    <row r="30" spans="2:5">
      <c r="B30" s="12" t="s">
        <v>1120</v>
      </c>
      <c r="C30" s="1"/>
    </row>
    <row r="31" spans="2:5">
      <c r="B31" s="6" t="s">
        <v>1106</v>
      </c>
      <c r="C31" s="6">
        <v>1</v>
      </c>
      <c r="D31" t="s">
        <v>1121</v>
      </c>
    </row>
    <row r="32" spans="2:5">
      <c r="B32" s="1" t="s">
        <v>1107</v>
      </c>
      <c r="C32" s="1">
        <v>3</v>
      </c>
      <c r="D32" t="s">
        <v>1122</v>
      </c>
    </row>
    <row r="33" spans="2:4">
      <c r="B33" s="1" t="s">
        <v>1108</v>
      </c>
      <c r="C33" s="1">
        <v>1</v>
      </c>
      <c r="D33" t="s">
        <v>1123</v>
      </c>
    </row>
    <row r="34" spans="2:4">
      <c r="B34" s="1" t="s">
        <v>1109</v>
      </c>
      <c r="C34" s="1">
        <v>3</v>
      </c>
      <c r="D34" t="s">
        <v>1124</v>
      </c>
    </row>
    <row r="35" spans="2:4">
      <c r="D35" t="s">
        <v>1125</v>
      </c>
    </row>
    <row r="38" spans="2:4">
      <c r="B38" s="1" t="s">
        <v>1126</v>
      </c>
      <c r="C38" s="1"/>
    </row>
    <row r="39" spans="2:4">
      <c r="B39" s="6" t="s">
        <v>1106</v>
      </c>
      <c r="C39" s="6">
        <v>8</v>
      </c>
      <c r="D39" t="s">
        <v>1127</v>
      </c>
    </row>
    <row r="40" spans="2:4">
      <c r="B40" s="1" t="s">
        <v>1107</v>
      </c>
      <c r="C40" s="1">
        <v>11</v>
      </c>
      <c r="D40" t="s">
        <v>1128</v>
      </c>
    </row>
    <row r="41" spans="2:4">
      <c r="B41" s="1" t="s">
        <v>1108</v>
      </c>
      <c r="C41" s="1">
        <v>1</v>
      </c>
      <c r="D41" t="s">
        <v>1123</v>
      </c>
    </row>
    <row r="42" spans="2:4">
      <c r="B42" s="1" t="s">
        <v>1109</v>
      </c>
      <c r="C42" s="1">
        <v>2</v>
      </c>
      <c r="D42" t="s">
        <v>1129</v>
      </c>
    </row>
    <row r="43" spans="2:4">
      <c r="D43" t="s">
        <v>1130</v>
      </c>
    </row>
    <row r="44" spans="2:4">
      <c r="D44" t="s">
        <v>1131</v>
      </c>
    </row>
    <row r="47" spans="2:4">
      <c r="B47" s="1" t="s">
        <v>1132</v>
      </c>
      <c r="C47" s="1"/>
    </row>
    <row r="48" spans="2:4">
      <c r="B48" s="6" t="s">
        <v>1106</v>
      </c>
      <c r="C48" s="6">
        <v>4</v>
      </c>
      <c r="D48" t="s">
        <v>1133</v>
      </c>
    </row>
    <row r="49" spans="2:4">
      <c r="B49" s="1" t="s">
        <v>1107</v>
      </c>
      <c r="C49" s="1">
        <v>15</v>
      </c>
      <c r="D49" t="s">
        <v>1134</v>
      </c>
    </row>
    <row r="50" spans="2:4">
      <c r="B50" s="1" t="s">
        <v>1108</v>
      </c>
      <c r="C50" s="1">
        <v>5</v>
      </c>
      <c r="D50" t="s">
        <v>1135</v>
      </c>
    </row>
    <row r="51" spans="2:4">
      <c r="B51" s="1" t="s">
        <v>1109</v>
      </c>
      <c r="C51" s="1">
        <v>3</v>
      </c>
      <c r="D51" t="s">
        <v>1136</v>
      </c>
    </row>
    <row r="52" spans="2:4">
      <c r="D52" t="s">
        <v>1137</v>
      </c>
    </row>
    <row r="53" spans="2:4">
      <c r="D53" t="s">
        <v>1138</v>
      </c>
    </row>
    <row r="56" spans="2:4">
      <c r="B56" s="1" t="s">
        <v>1139</v>
      </c>
      <c r="C56" s="1"/>
    </row>
    <row r="57" spans="2:4">
      <c r="B57" s="6" t="s">
        <v>1106</v>
      </c>
      <c r="C57" s="6">
        <v>3</v>
      </c>
      <c r="D57" t="s">
        <v>1140</v>
      </c>
    </row>
    <row r="58" spans="2:4">
      <c r="B58" s="1" t="s">
        <v>1107</v>
      </c>
      <c r="C58" s="1">
        <v>18</v>
      </c>
      <c r="D58" t="s">
        <v>1141</v>
      </c>
    </row>
    <row r="59" spans="2:4">
      <c r="B59" s="1" t="s">
        <v>1108</v>
      </c>
      <c r="C59" s="1">
        <v>6</v>
      </c>
      <c r="D59" t="s">
        <v>1142</v>
      </c>
    </row>
    <row r="60" spans="2:4">
      <c r="B60" s="1" t="s">
        <v>1109</v>
      </c>
      <c r="C60" s="1">
        <v>2</v>
      </c>
      <c r="D60" t="s">
        <v>1143</v>
      </c>
    </row>
    <row r="61" spans="2:4">
      <c r="D61" t="s">
        <v>1144</v>
      </c>
    </row>
    <row r="64" spans="2:4">
      <c r="B64" s="1" t="s">
        <v>1145</v>
      </c>
      <c r="C64" s="1"/>
    </row>
    <row r="65" spans="2:4">
      <c r="B65" s="6" t="s">
        <v>1106</v>
      </c>
      <c r="C65" s="6">
        <v>2</v>
      </c>
      <c r="D65" t="s">
        <v>1146</v>
      </c>
    </row>
    <row r="66" spans="2:4">
      <c r="B66" s="1" t="s">
        <v>1107</v>
      </c>
      <c r="C66" s="1">
        <v>20</v>
      </c>
      <c r="D66" t="s">
        <v>1147</v>
      </c>
    </row>
    <row r="67" spans="2:4">
      <c r="B67" s="1" t="s">
        <v>1108</v>
      </c>
      <c r="C67" s="1">
        <v>7</v>
      </c>
      <c r="D67" t="s">
        <v>1148</v>
      </c>
    </row>
    <row r="68" spans="2:4">
      <c r="B68" s="1" t="s">
        <v>1109</v>
      </c>
      <c r="C68" s="1">
        <v>3</v>
      </c>
      <c r="D68" t="s">
        <v>1149</v>
      </c>
    </row>
    <row r="69" spans="2:4">
      <c r="D69" t="s">
        <v>1144</v>
      </c>
    </row>
    <row r="72" spans="2:4">
      <c r="B72" s="1" t="s">
        <v>1150</v>
      </c>
      <c r="C72" s="1"/>
    </row>
    <row r="73" spans="2:4">
      <c r="B73" s="1" t="s">
        <v>1106</v>
      </c>
      <c r="C73" s="1">
        <v>6</v>
      </c>
      <c r="D73" t="s">
        <v>1151</v>
      </c>
    </row>
    <row r="74" spans="2:4">
      <c r="B74" s="1" t="s">
        <v>1107</v>
      </c>
      <c r="C74" s="1">
        <v>24</v>
      </c>
      <c r="D74" t="s">
        <v>1152</v>
      </c>
    </row>
    <row r="75" spans="2:4">
      <c r="B75" s="1" t="s">
        <v>1108</v>
      </c>
      <c r="C75" s="1">
        <v>7</v>
      </c>
      <c r="D75" t="s">
        <v>1148</v>
      </c>
    </row>
    <row r="76" spans="2:4">
      <c r="B76" s="1" t="s">
        <v>1153</v>
      </c>
      <c r="C76" s="1">
        <v>3</v>
      </c>
      <c r="D76" t="s">
        <v>1154</v>
      </c>
    </row>
    <row r="77" spans="2:4">
      <c r="D77" t="s">
        <v>1144</v>
      </c>
    </row>
    <row r="79" spans="2:4">
      <c r="B79" s="1" t="s">
        <v>1155</v>
      </c>
      <c r="C79" s="1"/>
    </row>
    <row r="80" spans="2:4">
      <c r="B80" s="1" t="s">
        <v>1106</v>
      </c>
      <c r="C80" s="1">
        <v>1</v>
      </c>
      <c r="D80" t="s">
        <v>1067</v>
      </c>
    </row>
    <row r="81" spans="2:13">
      <c r="B81" s="2" t="s">
        <v>1156</v>
      </c>
      <c r="C81" s="1">
        <v>1</v>
      </c>
      <c r="D81" t="s">
        <v>1157</v>
      </c>
    </row>
    <row r="82" spans="2:13">
      <c r="B82" s="1" t="s">
        <v>1107</v>
      </c>
      <c r="C82" s="1">
        <v>16</v>
      </c>
      <c r="D82" t="s">
        <v>1158</v>
      </c>
    </row>
    <row r="83" spans="2:13">
      <c r="B83" s="1" t="s">
        <v>1108</v>
      </c>
      <c r="C83" s="1">
        <v>6</v>
      </c>
      <c r="D83" t="s">
        <v>1159</v>
      </c>
    </row>
    <row r="84" spans="2:13">
      <c r="B84" s="1" t="s">
        <v>1160</v>
      </c>
      <c r="C84" s="1">
        <v>12</v>
      </c>
      <c r="D84" t="s">
        <v>1161</v>
      </c>
    </row>
    <row r="85" spans="2:13">
      <c r="B85" s="1" t="s">
        <v>1162</v>
      </c>
      <c r="C85" s="1">
        <v>2</v>
      </c>
      <c r="D85" t="s">
        <v>1163</v>
      </c>
    </row>
    <row r="86" spans="2:13">
      <c r="B86" s="1" t="s">
        <v>1153</v>
      </c>
      <c r="C86" s="1">
        <v>6</v>
      </c>
      <c r="D86" t="s">
        <v>1164</v>
      </c>
    </row>
    <row r="87" spans="2:13">
      <c r="D87" t="s">
        <v>1165</v>
      </c>
    </row>
    <row r="89" spans="2:13">
      <c r="B89" s="1" t="s">
        <v>1166</v>
      </c>
      <c r="C89" s="1"/>
    </row>
    <row r="90" spans="2:13">
      <c r="B90" s="1" t="s">
        <v>1106</v>
      </c>
      <c r="C90" s="1">
        <v>0</v>
      </c>
    </row>
    <row r="91" spans="2:13">
      <c r="B91" s="1" t="s">
        <v>1156</v>
      </c>
      <c r="C91" s="1">
        <v>0</v>
      </c>
    </row>
    <row r="92" spans="2:13">
      <c r="B92" s="1" t="s">
        <v>1107</v>
      </c>
      <c r="C92" s="1">
        <v>13</v>
      </c>
      <c r="D92" t="s">
        <v>1167</v>
      </c>
      <c r="M92" t="s">
        <v>1168</v>
      </c>
    </row>
    <row r="93" spans="2:13">
      <c r="B93" s="1" t="s">
        <v>1108</v>
      </c>
      <c r="C93" s="1">
        <v>8</v>
      </c>
      <c r="D93" t="s">
        <v>1169</v>
      </c>
    </row>
    <row r="94" spans="2:13">
      <c r="B94" s="1" t="s">
        <v>1160</v>
      </c>
      <c r="C94" s="1">
        <v>12</v>
      </c>
      <c r="D94" t="s">
        <v>1161</v>
      </c>
    </row>
    <row r="95" spans="2:13">
      <c r="B95" s="1" t="s">
        <v>1162</v>
      </c>
      <c r="C95" s="1">
        <v>2</v>
      </c>
      <c r="D95" t="s">
        <v>1163</v>
      </c>
    </row>
    <row r="96" spans="2:13">
      <c r="B96" s="1" t="s">
        <v>1153</v>
      </c>
      <c r="C96" s="1">
        <v>7</v>
      </c>
      <c r="D96" t="s">
        <v>1170</v>
      </c>
    </row>
    <row r="97" spans="2:4">
      <c r="D97" t="s">
        <v>1171</v>
      </c>
    </row>
    <row r="99" spans="2:4">
      <c r="B99" s="1" t="s">
        <v>1172</v>
      </c>
      <c r="C99" s="1"/>
    </row>
    <row r="100" spans="2:4">
      <c r="B100" s="1" t="s">
        <v>1106</v>
      </c>
      <c r="C100" s="1">
        <v>0</v>
      </c>
    </row>
    <row r="101" spans="2:4">
      <c r="B101" s="1" t="s">
        <v>1156</v>
      </c>
      <c r="C101" s="1">
        <v>3</v>
      </c>
      <c r="D101" t="s">
        <v>1173</v>
      </c>
    </row>
    <row r="102" spans="2:4">
      <c r="B102" s="1" t="s">
        <v>1107</v>
      </c>
      <c r="C102" s="1">
        <v>12</v>
      </c>
      <c r="D102" t="s">
        <v>1174</v>
      </c>
    </row>
    <row r="103" spans="2:4">
      <c r="B103" s="1" t="s">
        <v>1108</v>
      </c>
      <c r="C103" s="1">
        <v>8</v>
      </c>
      <c r="D103" t="s">
        <v>1175</v>
      </c>
    </row>
    <row r="104" spans="2:4">
      <c r="B104" s="1" t="s">
        <v>1160</v>
      </c>
      <c r="C104" s="1">
        <v>15</v>
      </c>
      <c r="D104" t="s">
        <v>1176</v>
      </c>
    </row>
    <row r="105" spans="2:4">
      <c r="B105" s="1" t="s">
        <v>1162</v>
      </c>
      <c r="C105" s="1">
        <v>4</v>
      </c>
      <c r="D105" t="s">
        <v>1177</v>
      </c>
    </row>
    <row r="106" spans="2:4">
      <c r="B106" s="1" t="s">
        <v>1109</v>
      </c>
      <c r="C106" s="1">
        <v>4</v>
      </c>
      <c r="D106" t="s">
        <v>1178</v>
      </c>
    </row>
    <row r="107" spans="2:4">
      <c r="D107" t="s">
        <v>1171</v>
      </c>
    </row>
    <row r="108" spans="2:4">
      <c r="D108" t="s">
        <v>1179</v>
      </c>
    </row>
    <row r="110" spans="2:4">
      <c r="B110" s="1" t="s">
        <v>1180</v>
      </c>
      <c r="C110" s="1"/>
    </row>
    <row r="111" spans="2:4">
      <c r="B111" s="1" t="s">
        <v>1106</v>
      </c>
      <c r="C111" s="1">
        <v>1</v>
      </c>
      <c r="D111" t="s">
        <v>1181</v>
      </c>
    </row>
    <row r="112" spans="2:4">
      <c r="B112" s="1" t="s">
        <v>1156</v>
      </c>
      <c r="C112" s="1">
        <v>1</v>
      </c>
      <c r="D112" t="s">
        <v>1182</v>
      </c>
    </row>
    <row r="113" spans="2:4">
      <c r="B113" s="1" t="s">
        <v>1107</v>
      </c>
      <c r="C113" s="1">
        <v>12</v>
      </c>
      <c r="D113" t="s">
        <v>1183</v>
      </c>
    </row>
    <row r="114" spans="2:4">
      <c r="B114" s="1" t="s">
        <v>1108</v>
      </c>
      <c r="C114" s="1">
        <v>9</v>
      </c>
      <c r="D114" t="s">
        <v>1184</v>
      </c>
    </row>
    <row r="115" spans="2:4">
      <c r="B115" s="1" t="s">
        <v>1160</v>
      </c>
      <c r="C115" s="1">
        <v>16</v>
      </c>
      <c r="D115" t="s">
        <v>1185</v>
      </c>
    </row>
    <row r="116" spans="2:4">
      <c r="B116" s="1" t="s">
        <v>1162</v>
      </c>
      <c r="C116" s="1">
        <v>6</v>
      </c>
      <c r="D116" t="s">
        <v>1186</v>
      </c>
    </row>
    <row r="117" spans="2:4">
      <c r="B117" s="1" t="s">
        <v>1109</v>
      </c>
      <c r="C117" s="1">
        <v>5</v>
      </c>
      <c r="D117" t="s">
        <v>1187</v>
      </c>
    </row>
    <row r="118" spans="2:4">
      <c r="D118" t="s">
        <v>1171</v>
      </c>
    </row>
    <row r="119" spans="2:4">
      <c r="D119" t="s">
        <v>1179</v>
      </c>
    </row>
    <row r="121" spans="2:4">
      <c r="B121" s="1" t="s">
        <v>1188</v>
      </c>
      <c r="C121" s="1"/>
    </row>
    <row r="122" spans="2:4">
      <c r="B122" s="1" t="s">
        <v>1106</v>
      </c>
      <c r="C122" s="1">
        <v>1</v>
      </c>
      <c r="D122" t="s">
        <v>1189</v>
      </c>
    </row>
    <row r="123" spans="2:4">
      <c r="B123" s="1" t="s">
        <v>1156</v>
      </c>
      <c r="C123" s="1">
        <v>0</v>
      </c>
    </row>
    <row r="124" spans="2:4">
      <c r="B124" s="1" t="s">
        <v>1107</v>
      </c>
      <c r="C124" s="1">
        <v>13</v>
      </c>
      <c r="D124" t="s">
        <v>1183</v>
      </c>
    </row>
    <row r="125" spans="2:4">
      <c r="B125" s="1" t="s">
        <v>1108</v>
      </c>
      <c r="C125" s="1">
        <v>9</v>
      </c>
      <c r="D125" t="s">
        <v>1184</v>
      </c>
    </row>
    <row r="126" spans="2:4">
      <c r="B126" s="1" t="s">
        <v>1160</v>
      </c>
      <c r="C126" s="1">
        <v>16</v>
      </c>
      <c r="D126" t="s">
        <v>1185</v>
      </c>
    </row>
    <row r="127" spans="2:4">
      <c r="B127" s="1" t="s">
        <v>1162</v>
      </c>
      <c r="C127" s="1">
        <v>6</v>
      </c>
      <c r="D127" t="s">
        <v>1186</v>
      </c>
    </row>
    <row r="128" spans="2:4">
      <c r="B128" s="1" t="s">
        <v>1153</v>
      </c>
      <c r="C128" s="1">
        <v>4</v>
      </c>
      <c r="D128" t="s">
        <v>1190</v>
      </c>
    </row>
    <row r="129" spans="2:4">
      <c r="D129" t="s">
        <v>1171</v>
      </c>
    </row>
    <row r="130" spans="2:4">
      <c r="D130" t="s">
        <v>1191</v>
      </c>
    </row>
    <row r="132" spans="2:4">
      <c r="B132" s="1" t="s">
        <v>1192</v>
      </c>
      <c r="C132" s="1"/>
    </row>
    <row r="133" spans="2:4">
      <c r="B133" s="1" t="s">
        <v>1106</v>
      </c>
      <c r="C133" s="1">
        <v>2</v>
      </c>
      <c r="D133" t="s">
        <v>1193</v>
      </c>
    </row>
    <row r="134" spans="2:4">
      <c r="B134" s="1" t="s">
        <v>1156</v>
      </c>
      <c r="C134" s="1">
        <v>0</v>
      </c>
    </row>
    <row r="135" spans="2:4">
      <c r="B135" s="1" t="s">
        <v>1107</v>
      </c>
      <c r="C135" s="1">
        <v>14</v>
      </c>
      <c r="D135" t="s">
        <v>1194</v>
      </c>
    </row>
    <row r="136" spans="2:4">
      <c r="B136" s="1" t="s">
        <v>1108</v>
      </c>
      <c r="C136" s="1">
        <v>10</v>
      </c>
      <c r="D136" t="s">
        <v>1195</v>
      </c>
    </row>
    <row r="137" spans="2:4">
      <c r="B137" s="1" t="s">
        <v>1160</v>
      </c>
      <c r="C137" s="1">
        <v>12</v>
      </c>
      <c r="D137" t="s">
        <v>1196</v>
      </c>
    </row>
    <row r="138" spans="2:4">
      <c r="B138" s="1" t="s">
        <v>1162</v>
      </c>
      <c r="C138" s="1">
        <v>8</v>
      </c>
      <c r="D138" t="s">
        <v>1197</v>
      </c>
    </row>
    <row r="139" spans="2:4">
      <c r="B139" s="1" t="s">
        <v>1153</v>
      </c>
      <c r="C139" s="1">
        <v>3</v>
      </c>
      <c r="D139" t="s">
        <v>1198</v>
      </c>
    </row>
    <row r="140" spans="2:4">
      <c r="D140" t="s">
        <v>1191</v>
      </c>
    </row>
    <row r="142" spans="2:4">
      <c r="B142" s="1" t="s">
        <v>1199</v>
      </c>
      <c r="C142" s="1"/>
    </row>
    <row r="143" spans="2:4">
      <c r="B143" s="1" t="s">
        <v>1106</v>
      </c>
      <c r="C143" s="1">
        <v>1</v>
      </c>
      <c r="D143" t="s">
        <v>1200</v>
      </c>
    </row>
    <row r="144" spans="2:4">
      <c r="B144" s="1" t="s">
        <v>1156</v>
      </c>
      <c r="C144" s="1">
        <v>1</v>
      </c>
      <c r="D144" t="s">
        <v>1201</v>
      </c>
    </row>
    <row r="145" spans="2:4">
      <c r="B145" s="1" t="s">
        <v>1107</v>
      </c>
      <c r="C145" s="1">
        <v>14</v>
      </c>
      <c r="D145" t="s">
        <v>1202</v>
      </c>
    </row>
    <row r="146" spans="2:4">
      <c r="B146" s="1" t="s">
        <v>1108</v>
      </c>
      <c r="C146" s="1">
        <v>11</v>
      </c>
      <c r="D146" t="s">
        <v>1203</v>
      </c>
    </row>
    <row r="147" spans="2:4">
      <c r="B147" s="1" t="s">
        <v>1160</v>
      </c>
      <c r="C147" s="1">
        <v>13</v>
      </c>
      <c r="D147" t="s">
        <v>1204</v>
      </c>
    </row>
    <row r="148" spans="2:4">
      <c r="B148" s="1" t="s">
        <v>1162</v>
      </c>
      <c r="C148" s="1">
        <v>10</v>
      </c>
      <c r="D148" t="s">
        <v>1205</v>
      </c>
    </row>
    <row r="149" spans="2:4">
      <c r="B149" s="1" t="s">
        <v>1153</v>
      </c>
      <c r="C149" s="1">
        <v>3</v>
      </c>
      <c r="D149" t="s">
        <v>1206</v>
      </c>
    </row>
    <row r="150" spans="2:4">
      <c r="D150" t="s">
        <v>1207</v>
      </c>
    </row>
    <row r="152" spans="2:4">
      <c r="B152" s="1" t="s">
        <v>1208</v>
      </c>
      <c r="C152" s="1"/>
    </row>
    <row r="153" spans="2:4">
      <c r="B153" s="1" t="s">
        <v>1106</v>
      </c>
      <c r="C153" s="1">
        <v>1</v>
      </c>
      <c r="D153" t="s">
        <v>1209</v>
      </c>
    </row>
    <row r="154" spans="2:4">
      <c r="B154" s="1" t="s">
        <v>1156</v>
      </c>
      <c r="C154" s="1">
        <v>0</v>
      </c>
    </row>
    <row r="155" spans="2:4">
      <c r="B155" s="1" t="s">
        <v>1107</v>
      </c>
      <c r="C155" s="1">
        <v>15</v>
      </c>
      <c r="D155" t="s">
        <v>1210</v>
      </c>
    </row>
    <row r="156" spans="2:4">
      <c r="B156" s="1" t="s">
        <v>1108</v>
      </c>
      <c r="C156" s="1">
        <v>12</v>
      </c>
      <c r="D156" t="s">
        <v>1211</v>
      </c>
    </row>
    <row r="157" spans="2:4">
      <c r="B157" s="1" t="s">
        <v>1160</v>
      </c>
      <c r="C157" s="1">
        <v>12</v>
      </c>
      <c r="D157" t="s">
        <v>1212</v>
      </c>
    </row>
    <row r="158" spans="2:4">
      <c r="B158" s="1" t="s">
        <v>1162</v>
      </c>
      <c r="C158" s="1">
        <v>10</v>
      </c>
      <c r="D158" t="s">
        <v>1205</v>
      </c>
    </row>
    <row r="159" spans="2:4">
      <c r="B159" s="1" t="s">
        <v>1153</v>
      </c>
      <c r="C159" s="1">
        <v>4</v>
      </c>
      <c r="D159" t="s">
        <v>1213</v>
      </c>
    </row>
    <row r="160" spans="2:4">
      <c r="D160" t="s">
        <v>1214</v>
      </c>
    </row>
    <row r="162" spans="2:4">
      <c r="B162" s="1" t="s">
        <v>1215</v>
      </c>
      <c r="C162" s="1"/>
    </row>
    <row r="163" spans="2:4">
      <c r="B163" s="1" t="s">
        <v>1106</v>
      </c>
      <c r="C163" s="1">
        <v>3</v>
      </c>
      <c r="D163" t="s">
        <v>1216</v>
      </c>
    </row>
    <row r="164" spans="2:4">
      <c r="B164" s="1" t="s">
        <v>1156</v>
      </c>
      <c r="C164" s="1">
        <v>2</v>
      </c>
      <c r="D164" t="s">
        <v>1217</v>
      </c>
    </row>
    <row r="165" spans="2:4">
      <c r="B165" s="1" t="s">
        <v>1107</v>
      </c>
      <c r="C165" s="1">
        <v>18</v>
      </c>
      <c r="D165" t="s">
        <v>1218</v>
      </c>
    </row>
    <row r="166" spans="2:4">
      <c r="B166" s="1" t="s">
        <v>1108</v>
      </c>
      <c r="C166" s="1">
        <v>14</v>
      </c>
      <c r="D166" t="s">
        <v>1219</v>
      </c>
    </row>
    <row r="167" spans="2:4">
      <c r="B167" s="1" t="s">
        <v>1160</v>
      </c>
      <c r="C167" s="1">
        <v>14</v>
      </c>
      <c r="D167" t="s">
        <v>1220</v>
      </c>
    </row>
    <row r="168" spans="2:4">
      <c r="B168" s="1" t="s">
        <v>1162</v>
      </c>
      <c r="C168" s="1">
        <v>10</v>
      </c>
      <c r="D168" t="s">
        <v>1205</v>
      </c>
    </row>
    <row r="169" spans="2:4">
      <c r="B169" s="1" t="s">
        <v>1153</v>
      </c>
      <c r="C169" s="1">
        <v>4</v>
      </c>
      <c r="D169" t="s">
        <v>1221</v>
      </c>
    </row>
    <row r="170" spans="2:4">
      <c r="D170" t="s">
        <v>1222</v>
      </c>
    </row>
    <row r="172" spans="2:4">
      <c r="B172" s="1" t="s">
        <v>1223</v>
      </c>
      <c r="C172" s="1"/>
    </row>
    <row r="173" spans="2:4">
      <c r="B173" s="1" t="s">
        <v>1106</v>
      </c>
      <c r="C173" s="1">
        <v>1</v>
      </c>
      <c r="D173" t="s">
        <v>1224</v>
      </c>
    </row>
    <row r="174" spans="2:4">
      <c r="B174" s="1" t="s">
        <v>1156</v>
      </c>
      <c r="C174" s="1">
        <v>0</v>
      </c>
    </row>
    <row r="175" spans="2:4">
      <c r="B175" s="1" t="s">
        <v>1107</v>
      </c>
      <c r="C175" s="1">
        <v>18</v>
      </c>
      <c r="D175" t="s">
        <v>1225</v>
      </c>
    </row>
    <row r="176" spans="2:4">
      <c r="B176" s="1" t="s">
        <v>1108</v>
      </c>
      <c r="C176" s="1">
        <v>14</v>
      </c>
      <c r="D176" t="s">
        <v>1226</v>
      </c>
    </row>
    <row r="177" spans="2:4">
      <c r="B177" s="1" t="s">
        <v>1160</v>
      </c>
      <c r="C177" s="1">
        <v>14</v>
      </c>
      <c r="D177" t="s">
        <v>1220</v>
      </c>
    </row>
    <row r="178" spans="2:4">
      <c r="B178" s="1" t="s">
        <v>1162</v>
      </c>
      <c r="C178" s="1">
        <v>13</v>
      </c>
      <c r="D178" t="s">
        <v>1227</v>
      </c>
    </row>
    <row r="179" spans="2:4">
      <c r="B179" s="1" t="s">
        <v>1153</v>
      </c>
      <c r="C179" s="1">
        <v>4</v>
      </c>
      <c r="D179" t="s">
        <v>1221</v>
      </c>
    </row>
    <row r="180" spans="2:4">
      <c r="D180" t="s">
        <v>1222</v>
      </c>
    </row>
    <row r="181" spans="2:4">
      <c r="D181" t="s">
        <v>1228</v>
      </c>
    </row>
    <row r="183" spans="2:4">
      <c r="B183" s="1" t="s">
        <v>1229</v>
      </c>
      <c r="C183" s="1"/>
    </row>
    <row r="184" spans="2:4">
      <c r="B184" s="1" t="s">
        <v>1106</v>
      </c>
      <c r="C184" s="1">
        <v>2</v>
      </c>
      <c r="D184" t="s">
        <v>1230</v>
      </c>
    </row>
    <row r="185" spans="2:4">
      <c r="B185" s="1" t="s">
        <v>1156</v>
      </c>
      <c r="C185" s="1">
        <v>0</v>
      </c>
    </row>
    <row r="186" spans="2:4">
      <c r="B186" s="1" t="s">
        <v>1107</v>
      </c>
      <c r="C186" s="1">
        <v>20</v>
      </c>
      <c r="D186" t="s">
        <v>1231</v>
      </c>
    </row>
    <row r="187" spans="2:4">
      <c r="B187" s="1" t="s">
        <v>1108</v>
      </c>
      <c r="C187" s="1">
        <v>14</v>
      </c>
      <c r="D187" t="s">
        <v>1226</v>
      </c>
    </row>
    <row r="188" spans="2:4">
      <c r="B188" s="1" t="s">
        <v>1160</v>
      </c>
      <c r="C188" s="1">
        <v>14</v>
      </c>
      <c r="D188" t="s">
        <v>1220</v>
      </c>
    </row>
    <row r="189" spans="2:4">
      <c r="B189" s="1" t="s">
        <v>1162</v>
      </c>
      <c r="C189" s="1">
        <v>13</v>
      </c>
      <c r="D189" t="s">
        <v>1227</v>
      </c>
    </row>
    <row r="190" spans="2:4">
      <c r="B190" s="1" t="s">
        <v>1153</v>
      </c>
      <c r="C190" s="1">
        <v>2</v>
      </c>
      <c r="D190" t="s">
        <v>1232</v>
      </c>
    </row>
    <row r="191" spans="2:4">
      <c r="D191" t="s">
        <v>1222</v>
      </c>
    </row>
    <row r="193" spans="2:4">
      <c r="B193" s="1" t="s">
        <v>1233</v>
      </c>
      <c r="C193" s="1"/>
    </row>
    <row r="194" spans="2:4">
      <c r="B194" s="1" t="s">
        <v>1106</v>
      </c>
      <c r="C194" s="1">
        <v>0</v>
      </c>
    </row>
    <row r="195" spans="2:4">
      <c r="B195" s="1" t="s">
        <v>1156</v>
      </c>
      <c r="C195" s="1">
        <v>0</v>
      </c>
    </row>
    <row r="196" spans="2:4">
      <c r="B196" s="1" t="s">
        <v>1107</v>
      </c>
      <c r="C196" s="1">
        <v>20</v>
      </c>
      <c r="D196" t="s">
        <v>1231</v>
      </c>
    </row>
    <row r="197" spans="2:4">
      <c r="B197" s="1" t="s">
        <v>1108</v>
      </c>
      <c r="C197" s="1">
        <v>14</v>
      </c>
      <c r="D197" t="s">
        <v>1226</v>
      </c>
    </row>
    <row r="198" spans="2:4">
      <c r="B198" s="1" t="s">
        <v>1160</v>
      </c>
      <c r="C198" s="1">
        <v>14</v>
      </c>
      <c r="D198" t="s">
        <v>1220</v>
      </c>
    </row>
    <row r="199" spans="2:4">
      <c r="B199" s="1" t="s">
        <v>1162</v>
      </c>
      <c r="C199" s="1">
        <v>14</v>
      </c>
      <c r="D199" t="s">
        <v>1234</v>
      </c>
    </row>
    <row r="200" spans="2:4">
      <c r="B200" s="1" t="s">
        <v>1153</v>
      </c>
      <c r="C200" s="1">
        <v>4</v>
      </c>
      <c r="D200" t="s">
        <v>1235</v>
      </c>
    </row>
    <row r="201" spans="2:4">
      <c r="D201" t="s">
        <v>1222</v>
      </c>
    </row>
    <row r="203" spans="2:4">
      <c r="B203" s="1" t="s">
        <v>1236</v>
      </c>
      <c r="C203" s="1"/>
    </row>
    <row r="204" spans="2:4">
      <c r="B204" s="1" t="s">
        <v>1106</v>
      </c>
      <c r="C204" s="1">
        <v>2</v>
      </c>
      <c r="D204" t="s">
        <v>1237</v>
      </c>
    </row>
    <row r="205" spans="2:4">
      <c r="B205" s="1" t="s">
        <v>1156</v>
      </c>
      <c r="C205" s="1">
        <v>0</v>
      </c>
    </row>
    <row r="206" spans="2:4">
      <c r="B206" s="1" t="s">
        <v>1107</v>
      </c>
      <c r="C206" s="1">
        <v>22</v>
      </c>
      <c r="D206" t="s">
        <v>1238</v>
      </c>
    </row>
    <row r="207" spans="2:4">
      <c r="B207" s="1" t="s">
        <v>1108</v>
      </c>
      <c r="C207" s="1">
        <v>18</v>
      </c>
      <c r="D207" t="s">
        <v>1239</v>
      </c>
    </row>
    <row r="208" spans="2:4">
      <c r="B208" s="1" t="s">
        <v>1160</v>
      </c>
      <c r="C208" s="1">
        <v>14</v>
      </c>
      <c r="D208" t="s">
        <v>1220</v>
      </c>
    </row>
    <row r="209" spans="2:4">
      <c r="B209" s="1" t="s">
        <v>1162</v>
      </c>
      <c r="C209" s="1">
        <v>14</v>
      </c>
      <c r="D209" t="s">
        <v>1234</v>
      </c>
    </row>
    <row r="210" spans="2:4">
      <c r="B210" s="1" t="s">
        <v>1153</v>
      </c>
      <c r="C210" s="1">
        <v>3</v>
      </c>
      <c r="D210" t="s">
        <v>1240</v>
      </c>
    </row>
    <row r="211" spans="2:4">
      <c r="D211" t="s">
        <v>1222</v>
      </c>
    </row>
    <row r="213" spans="2:4">
      <c r="B213" s="1" t="s">
        <v>1241</v>
      </c>
      <c r="C213" s="1"/>
    </row>
    <row r="214" spans="2:4">
      <c r="B214" s="1" t="s">
        <v>1106</v>
      </c>
      <c r="C214" s="1">
        <v>2</v>
      </c>
      <c r="D214" t="s">
        <v>1242</v>
      </c>
    </row>
    <row r="215" spans="2:4">
      <c r="B215" s="1" t="s">
        <v>1156</v>
      </c>
      <c r="C215" s="1">
        <v>0</v>
      </c>
    </row>
    <row r="216" spans="2:4">
      <c r="B216" s="1" t="s">
        <v>1107</v>
      </c>
      <c r="C216" s="1">
        <v>24</v>
      </c>
      <c r="D216" t="s">
        <v>1243</v>
      </c>
    </row>
    <row r="217" spans="2:4">
      <c r="B217" s="1" t="s">
        <v>1108</v>
      </c>
      <c r="C217" s="1">
        <v>18</v>
      </c>
      <c r="D217" t="s">
        <v>1239</v>
      </c>
    </row>
    <row r="218" spans="2:4">
      <c r="B218" s="1" t="s">
        <v>1160</v>
      </c>
      <c r="C218" s="1">
        <v>14</v>
      </c>
      <c r="D218" t="s">
        <v>1220</v>
      </c>
    </row>
    <row r="219" spans="2:4">
      <c r="B219" s="1" t="s">
        <v>1162</v>
      </c>
      <c r="C219" s="1">
        <v>14</v>
      </c>
      <c r="D219" t="s">
        <v>1234</v>
      </c>
    </row>
    <row r="220" spans="2:4">
      <c r="B220" s="1" t="s">
        <v>1153</v>
      </c>
      <c r="C220" s="1">
        <v>3</v>
      </c>
      <c r="D220" t="s">
        <v>1240</v>
      </c>
    </row>
    <row r="221" spans="2:4">
      <c r="D221" t="s">
        <v>1222</v>
      </c>
    </row>
    <row r="223" spans="2:4">
      <c r="B223" s="1" t="s">
        <v>1244</v>
      </c>
      <c r="C223" s="1"/>
    </row>
    <row r="224" spans="2:4">
      <c r="B224" s="1" t="s">
        <v>1106</v>
      </c>
      <c r="C224" s="1">
        <v>1</v>
      </c>
      <c r="D224" t="s">
        <v>1245</v>
      </c>
    </row>
    <row r="225" spans="2:4">
      <c r="B225" s="1" t="s">
        <v>1156</v>
      </c>
      <c r="C225" s="1">
        <v>0</v>
      </c>
    </row>
    <row r="226" spans="2:4">
      <c r="B226" s="1" t="s">
        <v>1107</v>
      </c>
      <c r="C226" s="1">
        <v>25</v>
      </c>
      <c r="D226" t="s">
        <v>1246</v>
      </c>
    </row>
    <row r="227" spans="2:4">
      <c r="B227" s="1" t="s">
        <v>1108</v>
      </c>
      <c r="C227" s="1">
        <v>19</v>
      </c>
      <c r="D227" t="s">
        <v>1247</v>
      </c>
    </row>
    <row r="228" spans="2:4">
      <c r="B228" s="1" t="s">
        <v>1160</v>
      </c>
      <c r="C228" s="1">
        <v>14</v>
      </c>
      <c r="D228" t="s">
        <v>1220</v>
      </c>
    </row>
    <row r="229" spans="2:4">
      <c r="B229" s="1" t="s">
        <v>1162</v>
      </c>
      <c r="C229" s="1">
        <v>14</v>
      </c>
      <c r="D229" t="s">
        <v>1234</v>
      </c>
    </row>
    <row r="230" spans="2:4">
      <c r="B230" s="1" t="s">
        <v>1153</v>
      </c>
      <c r="C230" s="1">
        <v>2</v>
      </c>
      <c r="D230" t="s">
        <v>1248</v>
      </c>
    </row>
    <row r="231" spans="2:4">
      <c r="D231" t="s">
        <v>1222</v>
      </c>
    </row>
    <row r="233" spans="2:4">
      <c r="B233" s="1" t="s">
        <v>1249</v>
      </c>
      <c r="C233" s="1"/>
    </row>
    <row r="234" spans="2:4">
      <c r="B234" s="1" t="s">
        <v>1106</v>
      </c>
      <c r="C234" s="1">
        <v>0</v>
      </c>
    </row>
    <row r="235" spans="2:4">
      <c r="B235" s="1" t="s">
        <v>1156</v>
      </c>
      <c r="C235" s="1">
        <v>0</v>
      </c>
    </row>
    <row r="236" spans="2:4">
      <c r="B236" s="1" t="s">
        <v>1107</v>
      </c>
      <c r="C236" s="1">
        <v>25</v>
      </c>
      <c r="D236" t="s">
        <v>1246</v>
      </c>
    </row>
    <row r="237" spans="2:4">
      <c r="B237" s="1" t="s">
        <v>1108</v>
      </c>
      <c r="C237" s="1">
        <v>21</v>
      </c>
      <c r="D237" t="s">
        <v>1250</v>
      </c>
    </row>
    <row r="238" spans="2:4">
      <c r="B238" s="1" t="s">
        <v>1160</v>
      </c>
      <c r="C238" s="1">
        <v>14</v>
      </c>
      <c r="D238" t="s">
        <v>1220</v>
      </c>
    </row>
    <row r="239" spans="2:4">
      <c r="B239" s="1" t="s">
        <v>1162</v>
      </c>
      <c r="C239" s="1">
        <v>14</v>
      </c>
      <c r="D239" t="s">
        <v>1234</v>
      </c>
    </row>
    <row r="240" spans="2:4">
      <c r="B240" s="1" t="s">
        <v>1153</v>
      </c>
      <c r="C240" s="1">
        <v>2</v>
      </c>
      <c r="D240" t="s">
        <v>1248</v>
      </c>
    </row>
    <row r="241" spans="2:4">
      <c r="D241" t="s">
        <v>1222</v>
      </c>
    </row>
    <row r="243" spans="2:4">
      <c r="B243" s="1" t="s">
        <v>1251</v>
      </c>
      <c r="C243" s="1"/>
    </row>
    <row r="244" spans="2:4">
      <c r="B244" s="1" t="s">
        <v>1106</v>
      </c>
      <c r="C244" s="1">
        <v>1</v>
      </c>
      <c r="D244" t="s">
        <v>1252</v>
      </c>
    </row>
    <row r="245" spans="2:4">
      <c r="B245" s="1" t="s">
        <v>1156</v>
      </c>
      <c r="C245" s="1">
        <v>0</v>
      </c>
    </row>
    <row r="246" spans="2:4">
      <c r="B246" s="1" t="s">
        <v>1107</v>
      </c>
      <c r="C246" s="1">
        <v>26</v>
      </c>
      <c r="D246" s="60" t="s">
        <v>1253</v>
      </c>
    </row>
    <row r="247" spans="2:4">
      <c r="B247" s="1" t="s">
        <v>1108</v>
      </c>
      <c r="C247" s="1">
        <v>21</v>
      </c>
      <c r="D247" t="s">
        <v>1254</v>
      </c>
    </row>
    <row r="248" spans="2:4">
      <c r="B248" s="1" t="s">
        <v>1160</v>
      </c>
      <c r="C248" s="1">
        <v>14</v>
      </c>
      <c r="D248" t="s">
        <v>1255</v>
      </c>
    </row>
    <row r="249" spans="2:4">
      <c r="B249" s="1" t="s">
        <v>1162</v>
      </c>
      <c r="C249" s="1">
        <v>14</v>
      </c>
      <c r="D249" t="s">
        <v>1256</v>
      </c>
    </row>
    <row r="250" spans="2:4">
      <c r="B250" s="1" t="s">
        <v>1153</v>
      </c>
      <c r="C250" s="1">
        <v>4</v>
      </c>
      <c r="D250" t="s">
        <v>1257</v>
      </c>
    </row>
    <row r="251" spans="2:4">
      <c r="D251" t="s">
        <v>1222</v>
      </c>
    </row>
    <row r="253" spans="2:4">
      <c r="B253" s="1" t="s">
        <v>1258</v>
      </c>
      <c r="C253" s="1"/>
    </row>
    <row r="254" spans="2:4">
      <c r="B254" s="1" t="s">
        <v>1106</v>
      </c>
      <c r="C254" s="1">
        <v>2</v>
      </c>
      <c r="D254" t="s">
        <v>1259</v>
      </c>
    </row>
    <row r="255" spans="2:4">
      <c r="B255" s="1" t="s">
        <v>1156</v>
      </c>
      <c r="C255" s="1">
        <v>0</v>
      </c>
    </row>
    <row r="256" spans="2:4">
      <c r="B256" s="1" t="s">
        <v>1107</v>
      </c>
      <c r="C256" s="1">
        <v>28</v>
      </c>
      <c r="D256" s="60" t="s">
        <v>1260</v>
      </c>
    </row>
    <row r="257" spans="2:4">
      <c r="B257" s="1" t="s">
        <v>1108</v>
      </c>
      <c r="C257" s="1">
        <v>23</v>
      </c>
      <c r="D257" t="s">
        <v>1261</v>
      </c>
    </row>
    <row r="258" spans="2:4">
      <c r="B258" s="1" t="s">
        <v>1160</v>
      </c>
      <c r="C258" s="1">
        <v>14</v>
      </c>
      <c r="D258" t="s">
        <v>1255</v>
      </c>
    </row>
    <row r="259" spans="2:4">
      <c r="B259" s="1" t="s">
        <v>1162</v>
      </c>
      <c r="C259" s="1">
        <v>14</v>
      </c>
      <c r="D259" t="s">
        <v>1256</v>
      </c>
    </row>
    <row r="260" spans="2:4">
      <c r="B260" s="1" t="s">
        <v>1153</v>
      </c>
      <c r="C260" s="1">
        <v>4</v>
      </c>
      <c r="D260" t="s">
        <v>1257</v>
      </c>
    </row>
    <row r="261" spans="2:4">
      <c r="D261" t="s">
        <v>1222</v>
      </c>
    </row>
    <row r="263" spans="2:4">
      <c r="B263" s="1" t="s">
        <v>1262</v>
      </c>
      <c r="C263" s="1"/>
    </row>
    <row r="264" spans="2:4">
      <c r="B264" s="1" t="s">
        <v>1106</v>
      </c>
      <c r="C264" s="1">
        <v>2</v>
      </c>
      <c r="D264" t="s">
        <v>1263</v>
      </c>
    </row>
    <row r="265" spans="2:4">
      <c r="B265" s="1" t="s">
        <v>1156</v>
      </c>
      <c r="C265" s="1">
        <v>0</v>
      </c>
    </row>
    <row r="266" spans="2:4">
      <c r="B266" s="1" t="s">
        <v>1107</v>
      </c>
      <c r="C266" s="1">
        <v>30</v>
      </c>
      <c r="D266" s="60" t="s">
        <v>1264</v>
      </c>
    </row>
    <row r="267" spans="2:4">
      <c r="B267" s="1" t="s">
        <v>1108</v>
      </c>
      <c r="C267" s="1">
        <v>24</v>
      </c>
      <c r="D267" t="s">
        <v>1265</v>
      </c>
    </row>
    <row r="268" spans="2:4">
      <c r="B268" s="1" t="s">
        <v>1160</v>
      </c>
      <c r="C268" s="1">
        <v>14</v>
      </c>
      <c r="D268" t="s">
        <v>1255</v>
      </c>
    </row>
    <row r="269" spans="2:4">
      <c r="B269" s="1" t="s">
        <v>1162</v>
      </c>
      <c r="C269" s="1">
        <v>14</v>
      </c>
      <c r="D269" t="s">
        <v>1256</v>
      </c>
    </row>
    <row r="270" spans="2:4">
      <c r="B270" s="1" t="s">
        <v>1153</v>
      </c>
      <c r="C270" s="1">
        <v>2</v>
      </c>
      <c r="D270" t="s">
        <v>1266</v>
      </c>
    </row>
    <row r="271" spans="2:4">
      <c r="D271" t="s">
        <v>1222</v>
      </c>
    </row>
    <row r="272" spans="2:4">
      <c r="D272" t="s">
        <v>1267</v>
      </c>
    </row>
    <row r="274" spans="2:4">
      <c r="B274" s="1" t="s">
        <v>1268</v>
      </c>
      <c r="C274" s="1"/>
    </row>
    <row r="275" spans="2:4">
      <c r="B275" s="1" t="s">
        <v>1106</v>
      </c>
      <c r="C275" s="1">
        <v>3</v>
      </c>
      <c r="D275" t="s">
        <v>1269</v>
      </c>
    </row>
    <row r="276" spans="2:4">
      <c r="B276" s="1" t="s">
        <v>1156</v>
      </c>
      <c r="C276" s="1">
        <v>0</v>
      </c>
    </row>
    <row r="277" spans="2:4">
      <c r="B277" s="1" t="s">
        <v>1107</v>
      </c>
      <c r="C277" s="1">
        <v>33</v>
      </c>
      <c r="D277" s="60" t="s">
        <v>1270</v>
      </c>
    </row>
    <row r="278" spans="2:4">
      <c r="B278" s="1" t="s">
        <v>1108</v>
      </c>
      <c r="C278" s="1">
        <v>26</v>
      </c>
      <c r="D278" t="s">
        <v>1271</v>
      </c>
    </row>
    <row r="279" spans="2:4">
      <c r="B279" s="1" t="s">
        <v>1160</v>
      </c>
      <c r="C279" s="1">
        <v>14</v>
      </c>
      <c r="D279" t="s">
        <v>1255</v>
      </c>
    </row>
    <row r="280" spans="2:4">
      <c r="B280" s="1" t="s">
        <v>1162</v>
      </c>
      <c r="C280" s="1">
        <v>14</v>
      </c>
      <c r="D280" t="s">
        <v>1256</v>
      </c>
    </row>
    <row r="281" spans="2:4">
      <c r="B281" s="1" t="s">
        <v>1153</v>
      </c>
      <c r="C281" s="1">
        <v>4</v>
      </c>
      <c r="D281" t="s">
        <v>1272</v>
      </c>
    </row>
    <row r="282" spans="2:4">
      <c r="D282" t="s">
        <v>1222</v>
      </c>
    </row>
    <row r="283" spans="2:4">
      <c r="D283" t="s">
        <v>1267</v>
      </c>
    </row>
    <row r="285" spans="2:4">
      <c r="B285" s="1" t="s">
        <v>1273</v>
      </c>
      <c r="C285" s="1"/>
    </row>
    <row r="286" spans="2:4">
      <c r="B286" s="1" t="s">
        <v>1106</v>
      </c>
      <c r="C286" s="1">
        <v>4</v>
      </c>
      <c r="D286" t="s">
        <v>1274</v>
      </c>
    </row>
    <row r="287" spans="2:4">
      <c r="B287" s="1" t="s">
        <v>1156</v>
      </c>
      <c r="C287" s="1">
        <v>0</v>
      </c>
    </row>
    <row r="288" spans="2:4">
      <c r="B288" s="1" t="s">
        <v>1107</v>
      </c>
      <c r="C288" s="1">
        <v>37</v>
      </c>
      <c r="D288" s="60" t="s">
        <v>1275</v>
      </c>
    </row>
    <row r="289" spans="2:8">
      <c r="B289" s="1" t="s">
        <v>1108</v>
      </c>
      <c r="C289" s="1">
        <v>26</v>
      </c>
      <c r="D289" t="s">
        <v>1276</v>
      </c>
    </row>
    <row r="290" spans="2:8">
      <c r="B290" s="1" t="s">
        <v>1160</v>
      </c>
      <c r="C290" s="1">
        <v>14</v>
      </c>
      <c r="D290" t="s">
        <v>1255</v>
      </c>
    </row>
    <row r="291" spans="2:8">
      <c r="B291" s="1" t="s">
        <v>1162</v>
      </c>
      <c r="C291" s="1">
        <v>14</v>
      </c>
      <c r="D291" t="s">
        <v>1256</v>
      </c>
    </row>
    <row r="292" spans="2:8">
      <c r="B292" s="1" t="s">
        <v>1153</v>
      </c>
      <c r="C292" s="1">
        <v>2</v>
      </c>
      <c r="D292" t="s">
        <v>1277</v>
      </c>
    </row>
    <row r="293" spans="2:8">
      <c r="B293" s="63"/>
      <c r="C293" s="63"/>
    </row>
    <row r="294" spans="2:8">
      <c r="B294" s="63"/>
      <c r="C294" s="63"/>
    </row>
    <row r="295" spans="2:8">
      <c r="B295" s="63"/>
      <c r="C295" s="63"/>
    </row>
    <row r="296" spans="2:8">
      <c r="B296" s="63"/>
      <c r="C296" s="63"/>
    </row>
    <row r="297" spans="2:8">
      <c r="B297" t="s">
        <v>1278</v>
      </c>
    </row>
    <row r="298" spans="2:8">
      <c r="B298" t="s">
        <v>1279</v>
      </c>
      <c r="C298" t="s">
        <v>1280</v>
      </c>
      <c r="E298" s="14" t="s">
        <v>1281</v>
      </c>
      <c r="F298" t="s">
        <v>1282</v>
      </c>
      <c r="H298" t="s">
        <v>1283</v>
      </c>
    </row>
    <row r="299" spans="2:8">
      <c r="B299" t="s">
        <v>1284</v>
      </c>
      <c r="E299" s="14" t="s">
        <v>1285</v>
      </c>
      <c r="H299" t="s">
        <v>1286</v>
      </c>
    </row>
    <row r="300" spans="2:8">
      <c r="B300" t="s">
        <v>1287</v>
      </c>
      <c r="C300" t="s">
        <v>1288</v>
      </c>
      <c r="E300" s="14" t="s">
        <v>1289</v>
      </c>
    </row>
    <row r="301" spans="2:8">
      <c r="E301" s="14"/>
    </row>
    <row r="302" spans="2:8">
      <c r="B302" t="s">
        <v>1290</v>
      </c>
      <c r="C302" t="s">
        <v>1291</v>
      </c>
      <c r="E302" s="14" t="s">
        <v>1292</v>
      </c>
      <c r="H302" t="s">
        <v>1293</v>
      </c>
    </row>
  </sheetData>
  <hyperlinks>
    <hyperlink ref="E298" r:id="rId1" xr:uid="{00000000-0004-0000-4700-000000000000}"/>
    <hyperlink ref="E299" r:id="rId2" xr:uid="{00000000-0004-0000-4700-000001000000}"/>
    <hyperlink ref="E300" r:id="rId3" xr:uid="{00000000-0004-0000-4700-000002000000}"/>
    <hyperlink ref="E302" r:id="rId4" xr:uid="{00000000-0004-0000-4700-000003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5615-6264-4D8F-A930-7814294FE170}">
  <dimension ref="A1:Z28"/>
  <sheetViews>
    <sheetView workbookViewId="0">
      <pane ySplit="1" topLeftCell="B15" activePane="bottomLeft" state="frozen"/>
      <selection pane="bottomLeft" activeCell="P24" sqref="P24"/>
    </sheetView>
  </sheetViews>
  <sheetFormatPr defaultRowHeight="15"/>
  <cols>
    <col min="1" max="1" width="14.140625" customWidth="1"/>
    <col min="2" max="2" width="20.140625" customWidth="1"/>
    <col min="3" max="3" width="10.7109375" customWidth="1"/>
    <col min="4" max="4" width="9.140625" customWidth="1"/>
    <col min="5" max="5" width="12.140625" customWidth="1"/>
    <col min="6" max="6" width="20.5703125" customWidth="1"/>
    <col min="7" max="7" width="19.140625" customWidth="1"/>
    <col min="8" max="8" width="16.140625" customWidth="1"/>
    <col min="9" max="9" width="15.42578125" customWidth="1"/>
    <col min="10" max="10" width="16.5703125" customWidth="1"/>
    <col min="11" max="12" width="11.42578125" customWidth="1"/>
    <col min="13" max="13" width="12.42578125" style="42" customWidth="1"/>
    <col min="14" max="14" width="10.28515625" customWidth="1"/>
    <col min="15" max="15" width="12.5703125" customWidth="1"/>
    <col min="16" max="16" width="11.5703125" customWidth="1"/>
    <col min="17" max="17" width="6.7109375" customWidth="1"/>
    <col min="18" max="18" width="20.85546875" customWidth="1"/>
    <col min="19" max="19" width="33" customWidth="1"/>
    <col min="20" max="20" width="16.42578125" customWidth="1"/>
    <col min="21" max="21" width="21.7109375" style="42" customWidth="1"/>
    <col min="22" max="22" width="52" customWidth="1"/>
  </cols>
  <sheetData>
    <row r="1" spans="1:26">
      <c r="A1" s="37" t="s">
        <v>272</v>
      </c>
      <c r="B1" s="37" t="s">
        <v>274</v>
      </c>
      <c r="C1" s="37" t="s">
        <v>279</v>
      </c>
      <c r="D1" s="38" t="s">
        <v>1294</v>
      </c>
      <c r="E1" s="37" t="s">
        <v>281</v>
      </c>
      <c r="F1" s="37" t="s">
        <v>282</v>
      </c>
      <c r="G1" s="38" t="s">
        <v>286</v>
      </c>
      <c r="H1" s="38" t="s">
        <v>285</v>
      </c>
      <c r="I1" s="38" t="s">
        <v>1295</v>
      </c>
      <c r="J1" s="38" t="s">
        <v>1296</v>
      </c>
      <c r="K1" s="38" t="s">
        <v>1297</v>
      </c>
      <c r="L1" s="38" t="s">
        <v>1298</v>
      </c>
      <c r="M1" s="38" t="s">
        <v>1299</v>
      </c>
      <c r="N1" s="38" t="s">
        <v>1300</v>
      </c>
      <c r="O1" s="38" t="s">
        <v>1301</v>
      </c>
      <c r="P1" s="38" t="s">
        <v>1302</v>
      </c>
      <c r="Q1" s="38" t="s">
        <v>283</v>
      </c>
      <c r="R1" s="37" t="s">
        <v>1303</v>
      </c>
      <c r="S1" s="37" t="s">
        <v>1304</v>
      </c>
      <c r="T1" s="37" t="s">
        <v>1305</v>
      </c>
      <c r="U1" s="38" t="s">
        <v>1306</v>
      </c>
      <c r="Z1" s="14" t="s">
        <v>1307</v>
      </c>
    </row>
    <row r="2" spans="1:26">
      <c r="A2" s="39" t="s">
        <v>1308</v>
      </c>
      <c r="B2" s="39" t="s">
        <v>1309</v>
      </c>
      <c r="C2" s="39" t="s">
        <v>308</v>
      </c>
      <c r="D2" s="39">
        <v>61</v>
      </c>
      <c r="E2" s="39" t="s">
        <v>294</v>
      </c>
      <c r="F2" s="39" t="s">
        <v>602</v>
      </c>
      <c r="G2" s="39" t="s">
        <v>395</v>
      </c>
      <c r="H2" s="39" t="s">
        <v>557</v>
      </c>
      <c r="I2" s="39" t="s">
        <v>392</v>
      </c>
      <c r="J2" s="54">
        <v>43126.488194444442</v>
      </c>
      <c r="K2" s="39">
        <v>7</v>
      </c>
      <c r="L2" s="39"/>
      <c r="M2" s="42" t="s">
        <v>764</v>
      </c>
      <c r="N2" s="39"/>
      <c r="O2" s="39" t="s">
        <v>764</v>
      </c>
      <c r="P2" s="40">
        <v>43350</v>
      </c>
      <c r="Q2" s="39">
        <v>3</v>
      </c>
      <c r="R2" s="40">
        <v>43313</v>
      </c>
      <c r="S2" s="39">
        <v>88916962</v>
      </c>
      <c r="T2" s="40">
        <v>43299</v>
      </c>
      <c r="U2" s="42" t="s">
        <v>764</v>
      </c>
      <c r="V2" t="s">
        <v>1310</v>
      </c>
    </row>
    <row r="3" spans="1:26">
      <c r="A3" s="39" t="s">
        <v>1311</v>
      </c>
      <c r="B3" s="39" t="s">
        <v>1312</v>
      </c>
      <c r="C3" s="39" t="s">
        <v>308</v>
      </c>
      <c r="D3" s="39">
        <v>49</v>
      </c>
      <c r="E3" s="39" t="s">
        <v>294</v>
      </c>
      <c r="F3" s="39" t="s">
        <v>602</v>
      </c>
      <c r="G3" s="39" t="s">
        <v>314</v>
      </c>
      <c r="H3" s="39" t="s">
        <v>302</v>
      </c>
      <c r="I3" s="39" t="s">
        <v>299</v>
      </c>
      <c r="J3" s="54">
        <v>43126.488194444442</v>
      </c>
      <c r="K3" s="39">
        <v>15</v>
      </c>
      <c r="L3" s="39"/>
      <c r="M3" s="42" t="s">
        <v>764</v>
      </c>
      <c r="N3" s="39"/>
      <c r="O3" s="39" t="s">
        <v>764</v>
      </c>
      <c r="P3" s="40">
        <v>43349</v>
      </c>
      <c r="Q3" s="39">
        <v>2</v>
      </c>
      <c r="R3" s="56" t="s">
        <v>1313</v>
      </c>
      <c r="S3" s="39">
        <v>86314071</v>
      </c>
      <c r="T3" s="40">
        <v>43362</v>
      </c>
      <c r="U3" s="42" t="s">
        <v>764</v>
      </c>
      <c r="V3" t="s">
        <v>1314</v>
      </c>
    </row>
    <row r="4" spans="1:26" s="51" customFormat="1">
      <c r="A4" s="39" t="s">
        <v>472</v>
      </c>
      <c r="B4" s="39" t="s">
        <v>473</v>
      </c>
      <c r="C4" s="39" t="s">
        <v>308</v>
      </c>
      <c r="D4" s="39">
        <v>38</v>
      </c>
      <c r="E4" s="39" t="s">
        <v>294</v>
      </c>
      <c r="F4" s="39" t="s">
        <v>602</v>
      </c>
      <c r="G4" s="39" t="s">
        <v>541</v>
      </c>
      <c r="H4" s="39" t="s">
        <v>302</v>
      </c>
      <c r="I4" s="39" t="s">
        <v>340</v>
      </c>
      <c r="J4" s="54">
        <v>43126.488194444442</v>
      </c>
      <c r="K4" s="39">
        <v>2</v>
      </c>
      <c r="L4" s="39"/>
      <c r="M4" s="42" t="s">
        <v>764</v>
      </c>
      <c r="N4" s="39"/>
      <c r="O4" s="39" t="s">
        <v>764</v>
      </c>
      <c r="P4" s="40">
        <v>43471</v>
      </c>
      <c r="Q4" s="39">
        <v>0</v>
      </c>
      <c r="R4" s="40" t="s">
        <v>1315</v>
      </c>
      <c r="S4" s="39">
        <v>86330020</v>
      </c>
      <c r="T4" s="40">
        <v>43228</v>
      </c>
      <c r="U4" s="42" t="s">
        <v>764</v>
      </c>
      <c r="V4" t="s">
        <v>1316</v>
      </c>
      <c r="W4"/>
      <c r="X4"/>
      <c r="Y4"/>
      <c r="Z4"/>
    </row>
    <row r="5" spans="1:26">
      <c r="A5" s="39" t="s">
        <v>1317</v>
      </c>
      <c r="B5" s="39" t="s">
        <v>1318</v>
      </c>
      <c r="C5" s="39" t="s">
        <v>308</v>
      </c>
      <c r="D5" s="39">
        <v>32</v>
      </c>
      <c r="E5" s="39" t="s">
        <v>294</v>
      </c>
      <c r="F5" s="39" t="s">
        <v>602</v>
      </c>
      <c r="G5" s="39" t="s">
        <v>647</v>
      </c>
      <c r="H5" s="39" t="s">
        <v>302</v>
      </c>
      <c r="I5" s="39" t="s">
        <v>726</v>
      </c>
      <c r="J5" s="54">
        <v>43126.488194444442</v>
      </c>
      <c r="K5" s="39">
        <v>9</v>
      </c>
      <c r="L5" s="39"/>
      <c r="M5" s="42" t="s">
        <v>764</v>
      </c>
      <c r="N5" s="39"/>
      <c r="O5" s="39" t="s">
        <v>764</v>
      </c>
      <c r="P5" s="40">
        <v>43341</v>
      </c>
      <c r="Q5" s="39">
        <v>1</v>
      </c>
      <c r="R5" s="40" t="s">
        <v>1315</v>
      </c>
      <c r="S5" s="39" t="s">
        <v>1315</v>
      </c>
      <c r="T5" s="40">
        <v>43355</v>
      </c>
      <c r="U5" s="42" t="s">
        <v>764</v>
      </c>
      <c r="V5" t="s">
        <v>1319</v>
      </c>
    </row>
    <row r="6" spans="1:26" s="51" customFormat="1">
      <c r="A6" s="39" t="s">
        <v>1320</v>
      </c>
      <c r="B6" s="39" t="s">
        <v>1321</v>
      </c>
      <c r="C6" s="39" t="s">
        <v>308</v>
      </c>
      <c r="D6" s="39">
        <v>45</v>
      </c>
      <c r="E6" s="39" t="s">
        <v>294</v>
      </c>
      <c r="F6" s="39" t="s">
        <v>602</v>
      </c>
      <c r="G6" s="39" t="s">
        <v>1322</v>
      </c>
      <c r="H6" s="39" t="s">
        <v>302</v>
      </c>
      <c r="I6" s="39" t="s">
        <v>299</v>
      </c>
      <c r="J6" s="54">
        <v>43126.488194444442</v>
      </c>
      <c r="K6" s="39">
        <v>9</v>
      </c>
      <c r="L6" s="39"/>
      <c r="M6" s="42" t="s">
        <v>764</v>
      </c>
      <c r="N6" s="39"/>
      <c r="O6" s="39" t="s">
        <v>764</v>
      </c>
      <c r="P6" s="40">
        <v>43347</v>
      </c>
      <c r="Q6" s="39">
        <v>1</v>
      </c>
      <c r="R6" s="40" t="s">
        <v>1315</v>
      </c>
      <c r="S6" s="39" t="s">
        <v>1315</v>
      </c>
      <c r="T6" s="40">
        <v>43411</v>
      </c>
      <c r="U6" s="42" t="s">
        <v>764</v>
      </c>
      <c r="V6" t="s">
        <v>1323</v>
      </c>
      <c r="W6"/>
      <c r="X6"/>
      <c r="Y6"/>
      <c r="Z6"/>
    </row>
    <row r="7" spans="1:26">
      <c r="A7" s="52" t="s">
        <v>1324</v>
      </c>
      <c r="B7" s="52" t="s">
        <v>1325</v>
      </c>
      <c r="C7" s="52" t="s">
        <v>308</v>
      </c>
      <c r="D7" s="52">
        <v>42</v>
      </c>
      <c r="E7" s="52" t="s">
        <v>294</v>
      </c>
      <c r="F7" s="52" t="s">
        <v>602</v>
      </c>
      <c r="G7" s="52" t="s">
        <v>375</v>
      </c>
      <c r="H7" s="52" t="s">
        <v>302</v>
      </c>
      <c r="I7" s="52" t="s">
        <v>320</v>
      </c>
      <c r="J7" s="55">
        <v>43126.488194444442</v>
      </c>
      <c r="K7" s="52">
        <v>11</v>
      </c>
      <c r="L7" s="52"/>
      <c r="M7" s="53" t="s">
        <v>764</v>
      </c>
      <c r="N7" s="52"/>
      <c r="O7" s="52" t="s">
        <v>764</v>
      </c>
      <c r="P7" s="50">
        <v>43178</v>
      </c>
      <c r="Q7" s="52">
        <v>0</v>
      </c>
      <c r="R7" s="50">
        <v>43301</v>
      </c>
      <c r="S7" s="52">
        <v>88781681</v>
      </c>
      <c r="T7" s="50">
        <v>43215</v>
      </c>
      <c r="U7" s="53" t="s">
        <v>764</v>
      </c>
      <c r="V7" s="51" t="s">
        <v>1326</v>
      </c>
      <c r="W7" s="51"/>
      <c r="X7" s="51"/>
      <c r="Y7" s="51"/>
      <c r="Z7" s="51"/>
    </row>
    <row r="8" spans="1:26">
      <c r="A8" s="39" t="s">
        <v>1327</v>
      </c>
      <c r="B8" s="39" t="s">
        <v>1328</v>
      </c>
      <c r="C8" s="39" t="s">
        <v>308</v>
      </c>
      <c r="D8" s="39">
        <v>35</v>
      </c>
      <c r="E8" s="39" t="s">
        <v>294</v>
      </c>
      <c r="F8" s="39" t="s">
        <v>602</v>
      </c>
      <c r="G8" s="39" t="s">
        <v>430</v>
      </c>
      <c r="H8" s="39" t="s">
        <v>302</v>
      </c>
      <c r="I8" s="39" t="s">
        <v>392</v>
      </c>
      <c r="J8" s="54">
        <v>43126.488194444442</v>
      </c>
      <c r="K8" s="39">
        <v>3</v>
      </c>
      <c r="L8" s="39"/>
      <c r="M8" s="42" t="s">
        <v>764</v>
      </c>
      <c r="N8" s="39"/>
      <c r="O8" s="39" t="s">
        <v>764</v>
      </c>
      <c r="P8" s="40">
        <v>43167</v>
      </c>
      <c r="Q8" s="39">
        <v>2</v>
      </c>
      <c r="R8" s="40" t="s">
        <v>1315</v>
      </c>
      <c r="S8" s="39">
        <v>87388164</v>
      </c>
      <c r="T8" s="40">
        <v>43221</v>
      </c>
      <c r="U8" s="42" t="s">
        <v>764</v>
      </c>
      <c r="V8" t="s">
        <v>1329</v>
      </c>
    </row>
    <row r="9" spans="1:26">
      <c r="A9" s="39" t="s">
        <v>1330</v>
      </c>
      <c r="B9" s="39" t="s">
        <v>1331</v>
      </c>
      <c r="C9" s="39" t="s">
        <v>308</v>
      </c>
      <c r="D9" s="39">
        <v>49</v>
      </c>
      <c r="E9" s="39" t="s">
        <v>294</v>
      </c>
      <c r="F9" s="39" t="s">
        <v>602</v>
      </c>
      <c r="G9" s="39" t="s">
        <v>438</v>
      </c>
      <c r="H9" s="39" t="s">
        <v>302</v>
      </c>
      <c r="I9" s="39" t="s">
        <v>320</v>
      </c>
      <c r="J9" s="54">
        <v>43126.488194444442</v>
      </c>
      <c r="K9" s="39">
        <v>34</v>
      </c>
      <c r="L9" s="39"/>
      <c r="M9" s="42" t="s">
        <v>764</v>
      </c>
      <c r="N9" s="39"/>
      <c r="O9" s="39" t="s">
        <v>764</v>
      </c>
      <c r="P9" s="40">
        <v>43353</v>
      </c>
      <c r="Q9" s="39">
        <v>2</v>
      </c>
      <c r="R9" s="40" t="s">
        <v>1315</v>
      </c>
      <c r="S9" s="39" t="s">
        <v>1315</v>
      </c>
      <c r="T9" s="40">
        <v>43361</v>
      </c>
      <c r="U9" s="42" t="s">
        <v>764</v>
      </c>
      <c r="V9" t="s">
        <v>1332</v>
      </c>
    </row>
    <row r="10" spans="1:26" s="51" customFormat="1">
      <c r="A10" s="52" t="s">
        <v>475</v>
      </c>
      <c r="B10" s="52" t="s">
        <v>476</v>
      </c>
      <c r="C10" s="52" t="s">
        <v>293</v>
      </c>
      <c r="D10" s="52">
        <v>36</v>
      </c>
      <c r="E10" s="52" t="s">
        <v>294</v>
      </c>
      <c r="F10" s="52" t="s">
        <v>602</v>
      </c>
      <c r="G10" s="52" t="s">
        <v>1333</v>
      </c>
      <c r="H10" s="52" t="s">
        <v>302</v>
      </c>
      <c r="I10" s="52" t="s">
        <v>478</v>
      </c>
      <c r="J10" s="55">
        <v>43126.488194444442</v>
      </c>
      <c r="K10" s="52">
        <v>28</v>
      </c>
      <c r="L10" s="52"/>
      <c r="M10" s="53" t="s">
        <v>764</v>
      </c>
      <c r="N10" s="52"/>
      <c r="O10" s="52" t="s">
        <v>764</v>
      </c>
      <c r="P10" s="50">
        <v>43299</v>
      </c>
      <c r="Q10" s="52">
        <v>1</v>
      </c>
      <c r="R10" s="50">
        <v>43182</v>
      </c>
      <c r="S10" s="52">
        <v>87421821</v>
      </c>
      <c r="T10" s="50">
        <v>43333</v>
      </c>
      <c r="U10" s="53" t="s">
        <v>1334</v>
      </c>
      <c r="V10" s="51" t="s">
        <v>1335</v>
      </c>
    </row>
    <row r="11" spans="1:26" s="51" customFormat="1">
      <c r="A11" s="52" t="s">
        <v>585</v>
      </c>
      <c r="B11" s="52" t="s">
        <v>586</v>
      </c>
      <c r="C11" s="52" t="s">
        <v>308</v>
      </c>
      <c r="D11" s="52">
        <v>32</v>
      </c>
      <c r="E11" s="52" t="s">
        <v>294</v>
      </c>
      <c r="F11" s="52" t="s">
        <v>602</v>
      </c>
      <c r="G11" s="52" t="s">
        <v>647</v>
      </c>
      <c r="H11" s="52" t="s">
        <v>302</v>
      </c>
      <c r="I11" s="52" t="s">
        <v>324</v>
      </c>
      <c r="J11" s="55">
        <v>43255.436111111114</v>
      </c>
      <c r="K11" s="52">
        <v>3</v>
      </c>
      <c r="L11" s="52"/>
      <c r="M11" s="53" t="s">
        <v>764</v>
      </c>
      <c r="N11" s="52"/>
      <c r="O11" s="52" t="s">
        <v>764</v>
      </c>
      <c r="P11" s="50">
        <v>43235</v>
      </c>
      <c r="Q11" s="52">
        <v>0</v>
      </c>
      <c r="R11" s="50">
        <v>43124</v>
      </c>
      <c r="S11" s="52">
        <v>86995947</v>
      </c>
      <c r="T11" s="50">
        <v>43292</v>
      </c>
      <c r="U11" s="53" t="s">
        <v>764</v>
      </c>
      <c r="V11" s="51" t="s">
        <v>1335</v>
      </c>
    </row>
    <row r="12" spans="1:26">
      <c r="A12" s="52" t="s">
        <v>545</v>
      </c>
      <c r="B12" s="52" t="s">
        <v>546</v>
      </c>
      <c r="C12" s="52" t="s">
        <v>308</v>
      </c>
      <c r="D12" s="52">
        <v>44</v>
      </c>
      <c r="E12" s="52" t="s">
        <v>294</v>
      </c>
      <c r="F12" s="52" t="s">
        <v>602</v>
      </c>
      <c r="G12" s="52" t="s">
        <v>451</v>
      </c>
      <c r="H12" s="52" t="s">
        <v>302</v>
      </c>
      <c r="I12" s="52" t="s">
        <v>324</v>
      </c>
      <c r="J12" s="55">
        <v>43271.677777777775</v>
      </c>
      <c r="K12" s="52">
        <v>4</v>
      </c>
      <c r="L12" s="52"/>
      <c r="M12" s="53" t="s">
        <v>764</v>
      </c>
      <c r="N12" s="52"/>
      <c r="O12" s="52" t="s">
        <v>764</v>
      </c>
      <c r="P12" s="50">
        <v>43222</v>
      </c>
      <c r="Q12" s="52">
        <v>2</v>
      </c>
      <c r="R12" s="50">
        <v>43225</v>
      </c>
      <c r="S12" s="52">
        <v>87987972</v>
      </c>
      <c r="T12" s="50">
        <v>43312</v>
      </c>
      <c r="U12" s="53" t="s">
        <v>1336</v>
      </c>
      <c r="V12" s="51" t="s">
        <v>1335</v>
      </c>
      <c r="W12" s="51"/>
      <c r="X12" s="51"/>
      <c r="Y12" s="51"/>
      <c r="Z12" s="51"/>
    </row>
    <row r="13" spans="1:26">
      <c r="A13" s="39" t="s">
        <v>1337</v>
      </c>
      <c r="B13" s="39" t="s">
        <v>1338</v>
      </c>
      <c r="C13" s="39" t="s">
        <v>308</v>
      </c>
      <c r="D13" s="39">
        <v>38</v>
      </c>
      <c r="E13" s="39" t="s">
        <v>294</v>
      </c>
      <c r="F13" s="39" t="s">
        <v>602</v>
      </c>
      <c r="G13" s="39" t="s">
        <v>1339</v>
      </c>
      <c r="H13" s="39" t="s">
        <v>302</v>
      </c>
      <c r="I13" s="39" t="s">
        <v>392</v>
      </c>
      <c r="J13" s="54">
        <v>43201.723611111112</v>
      </c>
      <c r="K13" s="39">
        <v>8</v>
      </c>
      <c r="L13" s="39"/>
      <c r="M13" s="42" t="s">
        <v>764</v>
      </c>
      <c r="N13" s="39"/>
      <c r="O13" s="39" t="s">
        <v>764</v>
      </c>
      <c r="P13" s="40">
        <v>43272</v>
      </c>
      <c r="Q13" s="39">
        <v>0</v>
      </c>
      <c r="R13" s="40" t="s">
        <v>1315</v>
      </c>
      <c r="S13" s="39" t="s">
        <v>1315</v>
      </c>
      <c r="T13" s="40">
        <v>43208</v>
      </c>
      <c r="U13" s="42" t="s">
        <v>1340</v>
      </c>
      <c r="V13" t="s">
        <v>1341</v>
      </c>
    </row>
    <row r="14" spans="1:26">
      <c r="A14" s="39" t="s">
        <v>1342</v>
      </c>
      <c r="B14" s="39" t="s">
        <v>1343</v>
      </c>
      <c r="C14" s="39" t="s">
        <v>308</v>
      </c>
      <c r="D14" s="39">
        <v>47</v>
      </c>
      <c r="E14" s="39" t="s">
        <v>294</v>
      </c>
      <c r="F14" s="39" t="s">
        <v>602</v>
      </c>
      <c r="G14" s="39" t="s">
        <v>1344</v>
      </c>
      <c r="H14" s="39" t="s">
        <v>302</v>
      </c>
      <c r="I14" s="39" t="s">
        <v>392</v>
      </c>
      <c r="J14" s="54">
        <v>43200.844444444447</v>
      </c>
      <c r="K14" s="39">
        <v>32</v>
      </c>
      <c r="L14" s="39"/>
      <c r="M14" s="42" t="s">
        <v>764</v>
      </c>
      <c r="N14" s="40">
        <v>43594</v>
      </c>
      <c r="O14" s="39" t="s">
        <v>1345</v>
      </c>
      <c r="P14" s="40">
        <v>43403</v>
      </c>
      <c r="Q14" s="39">
        <v>1</v>
      </c>
      <c r="R14" s="40" t="s">
        <v>1315</v>
      </c>
      <c r="S14" s="39">
        <v>90258241</v>
      </c>
      <c r="T14" s="40">
        <v>43411</v>
      </c>
      <c r="U14" s="42" t="s">
        <v>764</v>
      </c>
      <c r="V14" t="s">
        <v>1316</v>
      </c>
    </row>
    <row r="15" spans="1:26">
      <c r="A15" s="77" t="s">
        <v>984</v>
      </c>
      <c r="B15" s="77" t="s">
        <v>1346</v>
      </c>
      <c r="C15" s="77" t="s">
        <v>308</v>
      </c>
      <c r="D15" s="77">
        <v>56</v>
      </c>
      <c r="E15" s="77" t="s">
        <v>294</v>
      </c>
      <c r="F15" s="77" t="s">
        <v>602</v>
      </c>
      <c r="G15" s="77" t="s">
        <v>1333</v>
      </c>
      <c r="H15" s="77" t="s">
        <v>302</v>
      </c>
      <c r="I15" s="77" t="s">
        <v>305</v>
      </c>
      <c r="J15" s="78">
        <v>43506.78125</v>
      </c>
      <c r="K15" s="77">
        <v>22</v>
      </c>
      <c r="L15" s="77"/>
      <c r="M15" s="76" t="s">
        <v>764</v>
      </c>
      <c r="N15" s="77"/>
      <c r="O15" s="77" t="s">
        <v>764</v>
      </c>
      <c r="P15" s="65">
        <v>43475</v>
      </c>
      <c r="Q15" s="77">
        <v>3</v>
      </c>
      <c r="R15" s="65" t="s">
        <v>1315</v>
      </c>
      <c r="S15" s="77">
        <v>12504275</v>
      </c>
      <c r="T15" s="65">
        <v>43494</v>
      </c>
      <c r="U15" s="76" t="s">
        <v>298</v>
      </c>
      <c r="V15" s="63" t="s">
        <v>1347</v>
      </c>
      <c r="W15" s="63"/>
      <c r="X15" s="63"/>
      <c r="Y15" s="63"/>
      <c r="Z15" s="63"/>
    </row>
    <row r="16" spans="1:26">
      <c r="A16" s="39" t="s">
        <v>1348</v>
      </c>
      <c r="B16" s="39" t="s">
        <v>1349</v>
      </c>
      <c r="C16" s="39" t="s">
        <v>308</v>
      </c>
      <c r="D16" s="39">
        <v>55</v>
      </c>
      <c r="E16" s="39" t="s">
        <v>294</v>
      </c>
      <c r="F16" s="39" t="s">
        <v>602</v>
      </c>
      <c r="G16" s="39" t="s">
        <v>481</v>
      </c>
      <c r="H16" s="39" t="s">
        <v>302</v>
      </c>
      <c r="I16" s="39" t="s">
        <v>359</v>
      </c>
      <c r="J16" s="54">
        <v>43469.570833333331</v>
      </c>
      <c r="K16" s="39">
        <v>14</v>
      </c>
      <c r="L16" s="39"/>
      <c r="M16" s="42" t="s">
        <v>764</v>
      </c>
      <c r="N16" s="39"/>
      <c r="O16" s="39" t="s">
        <v>764</v>
      </c>
      <c r="P16" s="40">
        <v>43356</v>
      </c>
      <c r="Q16" s="39">
        <v>4</v>
      </c>
      <c r="R16" s="40" t="s">
        <v>1315</v>
      </c>
      <c r="S16" s="39" t="s">
        <v>1315</v>
      </c>
      <c r="T16" s="40">
        <v>43368</v>
      </c>
      <c r="U16" s="42" t="s">
        <v>764</v>
      </c>
      <c r="V16" t="s">
        <v>1350</v>
      </c>
    </row>
    <row r="17" spans="1:26">
      <c r="A17" s="52" t="s">
        <v>453</v>
      </c>
      <c r="B17" s="52" t="s">
        <v>454</v>
      </c>
      <c r="C17" s="52" t="s">
        <v>293</v>
      </c>
      <c r="D17" s="52">
        <v>31</v>
      </c>
      <c r="E17" s="52" t="s">
        <v>294</v>
      </c>
      <c r="F17" s="52" t="s">
        <v>602</v>
      </c>
      <c r="G17" s="52" t="s">
        <v>451</v>
      </c>
      <c r="H17" s="52" t="s">
        <v>302</v>
      </c>
      <c r="I17" s="52" t="s">
        <v>305</v>
      </c>
      <c r="J17" s="52"/>
      <c r="K17" s="52"/>
      <c r="L17" s="52"/>
      <c r="M17" s="53"/>
      <c r="N17" s="52"/>
      <c r="O17" s="52" t="s">
        <v>764</v>
      </c>
      <c r="P17" s="50">
        <v>43543</v>
      </c>
      <c r="Q17" s="52">
        <v>2</v>
      </c>
      <c r="R17" s="50">
        <v>43468</v>
      </c>
      <c r="S17" s="52">
        <v>89781184</v>
      </c>
      <c r="T17" s="50">
        <v>43558</v>
      </c>
      <c r="U17" s="53" t="s">
        <v>764</v>
      </c>
      <c r="V17" s="51" t="s">
        <v>1335</v>
      </c>
      <c r="W17" s="51"/>
      <c r="X17" s="51"/>
      <c r="Y17" s="51"/>
      <c r="Z17" s="51"/>
    </row>
    <row r="18" spans="1:26" s="51" customFormat="1">
      <c r="A18" s="52" t="s">
        <v>549</v>
      </c>
      <c r="B18" s="52" t="s">
        <v>1351</v>
      </c>
      <c r="C18" s="52" t="s">
        <v>293</v>
      </c>
      <c r="D18" s="52">
        <v>32</v>
      </c>
      <c r="E18" s="52" t="s">
        <v>294</v>
      </c>
      <c r="F18" s="52" t="s">
        <v>602</v>
      </c>
      <c r="G18" s="52" t="s">
        <v>375</v>
      </c>
      <c r="H18" s="52" t="s">
        <v>302</v>
      </c>
      <c r="I18" s="52" t="s">
        <v>1352</v>
      </c>
      <c r="J18" s="55">
        <v>43330.700694444444</v>
      </c>
      <c r="K18" s="52">
        <v>5</v>
      </c>
      <c r="L18" s="50">
        <v>43396</v>
      </c>
      <c r="M18" s="53" t="s">
        <v>1353</v>
      </c>
      <c r="N18" s="52"/>
      <c r="O18" s="52" t="s">
        <v>764</v>
      </c>
      <c r="P18" s="50">
        <v>43392</v>
      </c>
      <c r="Q18" s="52">
        <v>0</v>
      </c>
      <c r="R18" s="50">
        <v>43207</v>
      </c>
      <c r="S18" s="52">
        <v>87585013</v>
      </c>
      <c r="T18" s="50">
        <v>43375</v>
      </c>
      <c r="U18" s="53" t="s">
        <v>1354</v>
      </c>
      <c r="V18" s="51" t="s">
        <v>1335</v>
      </c>
    </row>
    <row r="19" spans="1:26" s="43" customFormat="1">
      <c r="A19" s="58" t="s">
        <v>1355</v>
      </c>
      <c r="B19" s="58" t="s">
        <v>1356</v>
      </c>
      <c r="C19" s="58" t="s">
        <v>293</v>
      </c>
      <c r="D19" s="58">
        <v>60</v>
      </c>
      <c r="E19" s="58" t="s">
        <v>294</v>
      </c>
      <c r="F19" s="58" t="s">
        <v>602</v>
      </c>
      <c r="G19" s="58" t="s">
        <v>334</v>
      </c>
      <c r="H19" s="58" t="s">
        <v>302</v>
      </c>
      <c r="I19" s="58" t="s">
        <v>387</v>
      </c>
      <c r="J19" s="79">
        <v>43272.649305555555</v>
      </c>
      <c r="K19" s="58">
        <v>1</v>
      </c>
      <c r="L19" s="58"/>
      <c r="M19" s="59" t="s">
        <v>764</v>
      </c>
      <c r="N19" s="58"/>
      <c r="O19" s="58" t="s">
        <v>764</v>
      </c>
      <c r="P19" s="57">
        <v>43514</v>
      </c>
      <c r="Q19" s="58">
        <v>3</v>
      </c>
      <c r="R19" s="58" t="s">
        <v>1315</v>
      </c>
      <c r="S19" s="58" t="s">
        <v>1357</v>
      </c>
      <c r="T19" s="57">
        <v>43278</v>
      </c>
      <c r="U19" s="59"/>
      <c r="V19" s="43" t="s">
        <v>1358</v>
      </c>
    </row>
    <row r="20" spans="1:26" s="51" customFormat="1">
      <c r="A20" s="39" t="s">
        <v>1359</v>
      </c>
      <c r="B20" s="39" t="s">
        <v>1360</v>
      </c>
      <c r="C20" s="39" t="s">
        <v>293</v>
      </c>
      <c r="D20" s="39">
        <v>43</v>
      </c>
      <c r="E20" s="39" t="s">
        <v>294</v>
      </c>
      <c r="F20" s="39" t="s">
        <v>602</v>
      </c>
      <c r="G20" s="39" t="s">
        <v>310</v>
      </c>
      <c r="H20" s="39" t="s">
        <v>595</v>
      </c>
      <c r="I20" s="39" t="s">
        <v>320</v>
      </c>
      <c r="J20" s="54">
        <v>43244.453472222223</v>
      </c>
      <c r="K20" s="39">
        <v>23</v>
      </c>
      <c r="L20" s="39"/>
      <c r="M20" s="42" t="s">
        <v>764</v>
      </c>
      <c r="N20" s="39"/>
      <c r="O20" s="39" t="s">
        <v>764</v>
      </c>
      <c r="P20" s="40">
        <v>43510</v>
      </c>
      <c r="Q20" s="39">
        <v>4</v>
      </c>
      <c r="R20" s="40" t="s">
        <v>1315</v>
      </c>
      <c r="S20" s="39" t="s">
        <v>1315</v>
      </c>
      <c r="T20" s="40">
        <v>43278</v>
      </c>
      <c r="U20" s="42" t="s">
        <v>1361</v>
      </c>
      <c r="V20" t="s">
        <v>1362</v>
      </c>
      <c r="W20"/>
      <c r="X20"/>
      <c r="Y20"/>
      <c r="Z20"/>
    </row>
    <row r="21" spans="1:26" s="51" customFormat="1">
      <c r="A21" s="52" t="s">
        <v>446</v>
      </c>
      <c r="B21" s="52" t="s">
        <v>447</v>
      </c>
      <c r="C21" s="52" t="s">
        <v>293</v>
      </c>
      <c r="D21" s="52">
        <v>31</v>
      </c>
      <c r="E21" s="52" t="s">
        <v>294</v>
      </c>
      <c r="F21" s="52" t="s">
        <v>602</v>
      </c>
      <c r="G21" s="52" t="s">
        <v>1363</v>
      </c>
      <c r="H21" s="52" t="s">
        <v>302</v>
      </c>
      <c r="I21" s="52" t="s">
        <v>372</v>
      </c>
      <c r="J21" s="55">
        <v>43283.427777777775</v>
      </c>
      <c r="K21" s="52">
        <v>8</v>
      </c>
      <c r="L21" s="50">
        <v>43417</v>
      </c>
      <c r="M21" s="53" t="s">
        <v>1364</v>
      </c>
      <c r="N21" s="52"/>
      <c r="O21" s="52" t="s">
        <v>764</v>
      </c>
      <c r="P21" s="50">
        <v>43413</v>
      </c>
      <c r="Q21" s="52">
        <v>2</v>
      </c>
      <c r="R21" s="50">
        <v>43462</v>
      </c>
      <c r="S21" s="52">
        <v>90358308</v>
      </c>
      <c r="T21" s="50">
        <v>43424</v>
      </c>
      <c r="U21" s="53" t="s">
        <v>448</v>
      </c>
      <c r="V21" s="51" t="s">
        <v>1335</v>
      </c>
    </row>
    <row r="22" spans="1:26" s="51" customFormat="1">
      <c r="A22" s="52" t="s">
        <v>525</v>
      </c>
      <c r="B22" s="52" t="s">
        <v>526</v>
      </c>
      <c r="C22" s="52" t="s">
        <v>308</v>
      </c>
      <c r="D22" s="52">
        <v>25</v>
      </c>
      <c r="E22" s="52" t="s">
        <v>1365</v>
      </c>
      <c r="F22" s="52" t="s">
        <v>1366</v>
      </c>
      <c r="G22" s="52" t="s">
        <v>380</v>
      </c>
      <c r="H22" s="52" t="s">
        <v>302</v>
      </c>
      <c r="I22" s="52" t="s">
        <v>410</v>
      </c>
      <c r="J22" s="55">
        <v>43392.57708333333</v>
      </c>
      <c r="K22" s="52">
        <v>27</v>
      </c>
      <c r="L22" s="50">
        <v>43670</v>
      </c>
      <c r="M22" s="53" t="s">
        <v>1367</v>
      </c>
      <c r="N22" s="50">
        <v>43670</v>
      </c>
      <c r="O22" s="52" t="s">
        <v>1368</v>
      </c>
      <c r="P22" s="50">
        <v>43585</v>
      </c>
      <c r="Q22" s="52">
        <v>1</v>
      </c>
      <c r="R22" s="50">
        <v>43556</v>
      </c>
      <c r="S22" s="52">
        <v>89782887</v>
      </c>
      <c r="T22" s="50">
        <v>43670</v>
      </c>
      <c r="U22" s="53" t="s">
        <v>764</v>
      </c>
    </row>
    <row r="23" spans="1:26" s="51" customFormat="1">
      <c r="A23" s="52" t="s">
        <v>321</v>
      </c>
      <c r="B23" s="52" t="s">
        <v>322</v>
      </c>
      <c r="C23" s="52" t="s">
        <v>308</v>
      </c>
      <c r="D23" s="52">
        <v>50</v>
      </c>
      <c r="E23" s="52" t="s">
        <v>294</v>
      </c>
      <c r="F23" s="52" t="s">
        <v>602</v>
      </c>
      <c r="G23" s="52" t="s">
        <v>1369</v>
      </c>
      <c r="H23" s="52" t="s">
        <v>302</v>
      </c>
      <c r="I23" s="52" t="s">
        <v>324</v>
      </c>
      <c r="J23" s="52"/>
      <c r="K23" s="52"/>
      <c r="L23" s="52"/>
      <c r="M23" s="53"/>
      <c r="N23" s="52"/>
      <c r="O23" s="52" t="s">
        <v>764</v>
      </c>
      <c r="P23" s="50">
        <v>43543</v>
      </c>
      <c r="Q23" s="52">
        <v>3</v>
      </c>
      <c r="R23" s="50">
        <v>43349</v>
      </c>
      <c r="S23" s="52">
        <v>89183040</v>
      </c>
      <c r="T23" s="50">
        <v>43557</v>
      </c>
      <c r="U23" s="53" t="s">
        <v>764</v>
      </c>
      <c r="V23" s="51" t="s">
        <v>1335</v>
      </c>
    </row>
    <row r="24" spans="1:26" s="51" customFormat="1">
      <c r="A24" s="52" t="s">
        <v>317</v>
      </c>
      <c r="B24" s="52" t="s">
        <v>318</v>
      </c>
      <c r="C24" s="52" t="s">
        <v>293</v>
      </c>
      <c r="D24" s="52">
        <v>36</v>
      </c>
      <c r="E24" s="52" t="s">
        <v>294</v>
      </c>
      <c r="F24" s="52" t="s">
        <v>602</v>
      </c>
      <c r="G24" s="52" t="s">
        <v>650</v>
      </c>
      <c r="H24" s="52" t="s">
        <v>302</v>
      </c>
      <c r="I24" s="52" t="s">
        <v>320</v>
      </c>
      <c r="J24" s="55">
        <v>43463.780555555553</v>
      </c>
      <c r="K24" s="52">
        <v>4</v>
      </c>
      <c r="L24" s="50">
        <v>43627</v>
      </c>
      <c r="M24" s="53" t="s">
        <v>1370</v>
      </c>
      <c r="N24" s="50">
        <v>43699</v>
      </c>
      <c r="O24" s="52" t="s">
        <v>1371</v>
      </c>
      <c r="P24" s="50">
        <v>43515</v>
      </c>
      <c r="Q24" s="52">
        <v>0</v>
      </c>
      <c r="R24" s="50">
        <v>43344</v>
      </c>
      <c r="S24" s="52">
        <v>89113293</v>
      </c>
      <c r="T24" s="50">
        <v>43474</v>
      </c>
      <c r="U24" s="53" t="s">
        <v>298</v>
      </c>
      <c r="V24" s="51" t="s">
        <v>1335</v>
      </c>
    </row>
    <row r="25" spans="1:26" s="51" customFormat="1">
      <c r="A25" s="52" t="s">
        <v>621</v>
      </c>
      <c r="B25" s="52" t="s">
        <v>622</v>
      </c>
      <c r="C25" s="52" t="s">
        <v>293</v>
      </c>
      <c r="D25" s="52">
        <v>43</v>
      </c>
      <c r="E25" s="52" t="s">
        <v>294</v>
      </c>
      <c r="F25" s="52" t="s">
        <v>602</v>
      </c>
      <c r="G25" s="52" t="s">
        <v>310</v>
      </c>
      <c r="H25" s="52" t="s">
        <v>302</v>
      </c>
      <c r="I25" s="52" t="s">
        <v>410</v>
      </c>
      <c r="J25" s="52"/>
      <c r="K25" s="52"/>
      <c r="L25" s="52"/>
      <c r="M25" s="53" t="s">
        <v>764</v>
      </c>
      <c r="N25" s="52"/>
      <c r="O25" s="52" t="s">
        <v>764</v>
      </c>
      <c r="P25" s="50">
        <v>43263</v>
      </c>
      <c r="Q25" s="52">
        <v>1</v>
      </c>
      <c r="R25" s="50">
        <v>43232</v>
      </c>
      <c r="S25" s="52">
        <v>87796647</v>
      </c>
      <c r="T25" s="50">
        <v>43572</v>
      </c>
      <c r="U25" s="53" t="s">
        <v>764</v>
      </c>
      <c r="V25" s="51" t="s">
        <v>1335</v>
      </c>
    </row>
    <row r="26" spans="1:26">
      <c r="A26" s="39" t="s">
        <v>893</v>
      </c>
      <c r="B26" s="39" t="s">
        <v>1372</v>
      </c>
      <c r="C26" s="39" t="s">
        <v>308</v>
      </c>
      <c r="D26" s="39">
        <v>28</v>
      </c>
      <c r="E26" s="39" t="s">
        <v>294</v>
      </c>
      <c r="F26" s="39" t="s">
        <v>602</v>
      </c>
      <c r="G26" s="39" t="s">
        <v>1373</v>
      </c>
      <c r="H26" s="39" t="s">
        <v>302</v>
      </c>
      <c r="I26" s="39" t="s">
        <v>354</v>
      </c>
      <c r="J26" s="54">
        <v>43677.621527777781</v>
      </c>
      <c r="K26" s="39">
        <v>9</v>
      </c>
      <c r="L26" s="40">
        <v>43676</v>
      </c>
      <c r="M26" s="42" t="s">
        <v>1374</v>
      </c>
      <c r="N26" s="40">
        <v>43676</v>
      </c>
      <c r="O26" s="39">
        <v>68</v>
      </c>
      <c r="P26" s="40">
        <v>43677</v>
      </c>
      <c r="Q26" s="39">
        <v>0</v>
      </c>
      <c r="R26" s="40">
        <v>43648</v>
      </c>
      <c r="S26" s="39">
        <v>92493021</v>
      </c>
      <c r="T26" s="40">
        <v>43676</v>
      </c>
      <c r="U26" s="67">
        <v>43649</v>
      </c>
      <c r="V26" t="s">
        <v>1335</v>
      </c>
    </row>
    <row r="27" spans="1:26">
      <c r="A27" s="39" t="s">
        <v>890</v>
      </c>
      <c r="B27" s="39" t="s">
        <v>1375</v>
      </c>
      <c r="C27" s="39" t="s">
        <v>308</v>
      </c>
      <c r="D27" s="39">
        <v>40</v>
      </c>
      <c r="E27" s="39" t="s">
        <v>294</v>
      </c>
      <c r="F27" s="39" t="s">
        <v>602</v>
      </c>
      <c r="G27" s="39" t="s">
        <v>736</v>
      </c>
      <c r="H27" s="39" t="s">
        <v>302</v>
      </c>
      <c r="I27" s="39" t="s">
        <v>372</v>
      </c>
      <c r="J27" s="40">
        <v>43693</v>
      </c>
      <c r="K27" s="39">
        <v>1</v>
      </c>
      <c r="L27" s="40">
        <v>43690</v>
      </c>
      <c r="M27" s="42" t="s">
        <v>1376</v>
      </c>
      <c r="N27" s="40">
        <v>43690</v>
      </c>
      <c r="O27" s="39" t="s">
        <v>1371</v>
      </c>
      <c r="P27" s="40">
        <v>43690</v>
      </c>
      <c r="Q27" s="39">
        <v>1</v>
      </c>
      <c r="R27" s="40">
        <v>43620</v>
      </c>
      <c r="S27" s="39">
        <v>91896030</v>
      </c>
      <c r="T27" s="40">
        <v>43690</v>
      </c>
      <c r="U27" s="42" t="s">
        <v>1377</v>
      </c>
      <c r="V27" t="s">
        <v>1335</v>
      </c>
    </row>
    <row r="28" spans="1:26">
      <c r="A28" s="39" t="s">
        <v>1378</v>
      </c>
      <c r="B28" s="39" t="s">
        <v>1379</v>
      </c>
      <c r="C28" s="39" t="s">
        <v>308</v>
      </c>
      <c r="D28" s="39">
        <v>33</v>
      </c>
      <c r="E28" s="39" t="s">
        <v>294</v>
      </c>
      <c r="F28" s="39" t="s">
        <v>602</v>
      </c>
      <c r="G28" s="39" t="s">
        <v>503</v>
      </c>
      <c r="H28" s="39" t="s">
        <v>302</v>
      </c>
      <c r="I28" s="39" t="s">
        <v>392</v>
      </c>
      <c r="J28" s="39" t="s">
        <v>1380</v>
      </c>
      <c r="K28" s="39">
        <v>14</v>
      </c>
      <c r="L28" s="40">
        <v>43697</v>
      </c>
      <c r="M28" s="42" t="s">
        <v>1381</v>
      </c>
      <c r="N28" s="40">
        <v>43697</v>
      </c>
      <c r="O28" s="39" t="s">
        <v>1382</v>
      </c>
      <c r="P28" s="39" t="s">
        <v>1380</v>
      </c>
      <c r="Q28" s="39">
        <v>0</v>
      </c>
      <c r="R28" s="39" t="s">
        <v>1315</v>
      </c>
      <c r="S28" s="39" t="s">
        <v>1315</v>
      </c>
      <c r="T28" s="40">
        <v>43697</v>
      </c>
      <c r="U28" s="42" t="s">
        <v>764</v>
      </c>
      <c r="V28" t="s">
        <v>1383</v>
      </c>
    </row>
  </sheetData>
  <sortState xmlns:xlrd2="http://schemas.microsoft.com/office/spreadsheetml/2017/richdata2" ref="A3:Z28">
    <sortCondition ref="A2:A28"/>
  </sortState>
  <hyperlinks>
    <hyperlink ref="Z1" r:id="rId1" xr:uid="{BDE3AF62-06AE-4F58-BCE5-7A2DB67851D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UPMC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Michenko, Kelsey</dc:creator>
  <cp:keywords/>
  <dc:description/>
  <cp:lastModifiedBy>Karman Masown</cp:lastModifiedBy>
  <cp:revision/>
  <dcterms:created xsi:type="dcterms:W3CDTF">2017-01-17T14:02:46Z</dcterms:created>
  <dcterms:modified xsi:type="dcterms:W3CDTF">2019-08-23T13:57:15Z</dcterms:modified>
  <cp:category/>
  <cp:contentStatus/>
</cp:coreProperties>
</file>