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un" sheetId="1" r:id="rId4"/>
    <sheet state="visible" name="Particles" sheetId="2" r:id="rId5"/>
    <sheet state="visible" name="Katakana Noun" sheetId="3" r:id="rId6"/>
    <sheet state="visible" name="Adverb" sheetId="4" r:id="rId7"/>
    <sheet state="visible" name="Adjective i" sheetId="5" r:id="rId8"/>
    <sheet state="visible" name="Adjective na" sheetId="6" r:id="rId9"/>
    <sheet state="visible" name="Kanji" sheetId="7" r:id="rId10"/>
    <sheet state="visible" name="Bunpou" sheetId="8" r:id="rId11"/>
    <sheet state="visible" name="Verb" sheetId="9" r:id="rId12"/>
  </sheets>
  <definedNames/>
  <calcPr/>
</workbook>
</file>

<file path=xl/sharedStrings.xml><?xml version="1.0" encoding="utf-8"?>
<sst xmlns="http://schemas.openxmlformats.org/spreadsheetml/2006/main" count="4074" uniqueCount="2763">
  <si>
    <t>#</t>
  </si>
  <si>
    <t>Word</t>
  </si>
  <si>
    <t>Kana</t>
  </si>
  <si>
    <t>Romaji</t>
  </si>
  <si>
    <t>Meaning</t>
  </si>
  <si>
    <t>Check</t>
  </si>
  <si>
    <t>Review (If empty is all checked)</t>
  </si>
  <si>
    <t>赤</t>
  </si>
  <si>
    <t>あか</t>
  </si>
  <si>
    <t>aka</t>
  </si>
  <si>
    <t>red; crimson; scarlet</t>
  </si>
  <si>
    <t>✅</t>
  </si>
  <si>
    <t>秋</t>
  </si>
  <si>
    <t>あき</t>
  </si>
  <si>
    <t>aki</t>
  </si>
  <si>
    <t>autumn; fall</t>
  </si>
  <si>
    <t>-&gt; to see unchecked</t>
  </si>
  <si>
    <t>飴</t>
  </si>
  <si>
    <t>あめ</t>
  </si>
  <si>
    <t>ame</t>
  </si>
  <si>
    <t>candy</t>
  </si>
  <si>
    <t>Unchecked</t>
  </si>
  <si>
    <t>雨</t>
  </si>
  <si>
    <t>rain</t>
  </si>
  <si>
    <t>Total</t>
  </si>
  <si>
    <t>姉</t>
  </si>
  <si>
    <t>あね</t>
  </si>
  <si>
    <t>ane</t>
  </si>
  <si>
    <t>elder sister</t>
  </si>
  <si>
    <t>兄</t>
  </si>
  <si>
    <t>あに</t>
  </si>
  <si>
    <t>ani</t>
  </si>
  <si>
    <t>elder brother</t>
  </si>
  <si>
    <t>Remembered</t>
  </si>
  <si>
    <t>青</t>
  </si>
  <si>
    <t>あお</t>
  </si>
  <si>
    <t>ao</t>
  </si>
  <si>
    <t>blue; azure</t>
  </si>
  <si>
    <t>In Percentage</t>
  </si>
  <si>
    <t>アパート</t>
  </si>
  <si>
    <t>apaato</t>
  </si>
  <si>
    <t>apartment</t>
  </si>
  <si>
    <t>朝</t>
  </si>
  <si>
    <t>あさ</t>
  </si>
  <si>
    <t>asa</t>
  </si>
  <si>
    <t>morning</t>
  </si>
  <si>
    <t>朝ご飯</t>
  </si>
  <si>
    <t>あさごはん</t>
  </si>
  <si>
    <t>asagohan</t>
  </si>
  <si>
    <t>breakfast</t>
  </si>
  <si>
    <t>明後日</t>
  </si>
  <si>
    <t>あさって</t>
  </si>
  <si>
    <t>asatte</t>
  </si>
  <si>
    <t>day after tomorrow</t>
  </si>
  <si>
    <t>足</t>
  </si>
  <si>
    <t>あし</t>
  </si>
  <si>
    <t>ashi</t>
  </si>
  <si>
    <t>foot; leg; paw; arm</t>
  </si>
  <si>
    <t>明日</t>
  </si>
  <si>
    <t>あした</t>
  </si>
  <si>
    <t>ashita</t>
  </si>
  <si>
    <t>tomorrow</t>
  </si>
  <si>
    <t>頭</t>
  </si>
  <si>
    <t>あたま</t>
  </si>
  <si>
    <t>atama</t>
  </si>
  <si>
    <t>head</t>
  </si>
  <si>
    <t>後</t>
  </si>
  <si>
    <t>あと</t>
  </si>
  <si>
    <t>ato</t>
  </si>
  <si>
    <t>behind; after; left; also</t>
  </si>
  <si>
    <t>晩ご飯</t>
  </si>
  <si>
    <t>ばんごはん</t>
  </si>
  <si>
    <t>bangohan</t>
  </si>
  <si>
    <t>dinner; evening meal</t>
  </si>
  <si>
    <t>番号</t>
  </si>
  <si>
    <t>ばんごう</t>
  </si>
  <si>
    <t>bangou</t>
  </si>
  <si>
    <t>number</t>
  </si>
  <si>
    <t>バス</t>
  </si>
  <si>
    <t>basu</t>
  </si>
  <si>
    <t>bus</t>
  </si>
  <si>
    <t>バター</t>
  </si>
  <si>
    <t>bataa</t>
  </si>
  <si>
    <t>butter</t>
  </si>
  <si>
    <t>ベッド</t>
  </si>
  <si>
    <t>beddo</t>
  </si>
  <si>
    <t>bed</t>
  </si>
  <si>
    <t>勉強</t>
  </si>
  <si>
    <t>べんきょう</t>
  </si>
  <si>
    <t>benkyou</t>
  </si>
  <si>
    <t>to study</t>
  </si>
  <si>
    <t>ボールペン</t>
  </si>
  <si>
    <t>boorupen</t>
  </si>
  <si>
    <t>ball-point pen</t>
  </si>
  <si>
    <t>ボタン</t>
  </si>
  <si>
    <t>botan</t>
  </si>
  <si>
    <t>button</t>
  </si>
  <si>
    <t>帽子</t>
  </si>
  <si>
    <t>ぼうし</t>
  </si>
  <si>
    <t>boushi</t>
  </si>
  <si>
    <t>hat; cap</t>
  </si>
  <si>
    <t>文章</t>
  </si>
  <si>
    <t>ぶんしょう</t>
  </si>
  <si>
    <t>bunshou</t>
  </si>
  <si>
    <t>sentence</t>
  </si>
  <si>
    <t>豚肉</t>
  </si>
  <si>
    <t>ぶたにく</t>
  </si>
  <si>
    <t>butaniku</t>
  </si>
  <si>
    <t>pork</t>
  </si>
  <si>
    <t>病院</t>
  </si>
  <si>
    <t>びょういん</t>
  </si>
  <si>
    <t>byouin</t>
  </si>
  <si>
    <t>hospital</t>
  </si>
  <si>
    <t>病気</t>
  </si>
  <si>
    <t>びょうき</t>
  </si>
  <si>
    <t>byouki</t>
  </si>
  <si>
    <t>illness; disease; sickness</t>
  </si>
  <si>
    <t>茶色</t>
  </si>
  <si>
    <t>ちゃいろ</t>
  </si>
  <si>
    <t>chairo</t>
  </si>
  <si>
    <t>brown</t>
  </si>
  <si>
    <t>茶碗</t>
  </si>
  <si>
    <t>ちゃわん</t>
  </si>
  <si>
    <t>chawan</t>
  </si>
  <si>
    <t>rice bowl; tea cup; teacup</t>
  </si>
  <si>
    <t>父</t>
  </si>
  <si>
    <t>ちち</t>
  </si>
  <si>
    <t>chichi</t>
  </si>
  <si>
    <t>father</t>
  </si>
  <si>
    <t>地下鉄</t>
  </si>
  <si>
    <t>ちかてつ</t>
  </si>
  <si>
    <t>chikatetsu</t>
  </si>
  <si>
    <t>subway; underground train</t>
  </si>
  <si>
    <t>地図</t>
  </si>
  <si>
    <t>ちず</t>
  </si>
  <si>
    <t>chizu</t>
  </si>
  <si>
    <t>map</t>
  </si>
  <si>
    <t>台所</t>
  </si>
  <si>
    <t>だいどころ</t>
  </si>
  <si>
    <t>daidokoro</t>
  </si>
  <si>
    <t>kitchen</t>
  </si>
  <si>
    <t>大学</t>
  </si>
  <si>
    <t>だいがく</t>
  </si>
  <si>
    <t>daigaku</t>
  </si>
  <si>
    <t>university; college</t>
  </si>
  <si>
    <t>出口</t>
  </si>
  <si>
    <t>でぐち</t>
  </si>
  <si>
    <t>deguchi</t>
  </si>
  <si>
    <t>exit; gateway; way out</t>
  </si>
  <si>
    <t>電気</t>
  </si>
  <si>
    <t>でんき</t>
  </si>
  <si>
    <t>denki</t>
  </si>
  <si>
    <t>electricity</t>
  </si>
  <si>
    <t>電車</t>
  </si>
  <si>
    <t>でんしゃ</t>
  </si>
  <si>
    <t>densha</t>
  </si>
  <si>
    <t>train; electric train</t>
  </si>
  <si>
    <t>電話</t>
  </si>
  <si>
    <t>でんわ</t>
  </si>
  <si>
    <t>denwa</t>
  </si>
  <si>
    <t>telephone (call / device)l</t>
  </si>
  <si>
    <t>デパート</t>
  </si>
  <si>
    <t>depaato</t>
  </si>
  <si>
    <t>department store</t>
  </si>
  <si>
    <t>ドア</t>
  </si>
  <si>
    <t>doa</t>
  </si>
  <si>
    <t>door</t>
  </si>
  <si>
    <t>どなた</t>
  </si>
  <si>
    <t>donata</t>
  </si>
  <si>
    <t>who</t>
  </si>
  <si>
    <t>動物</t>
  </si>
  <si>
    <t>どうぶつ</t>
  </si>
  <si>
    <t>doubutsu</t>
  </si>
  <si>
    <t>animal</t>
  </si>
  <si>
    <t>土曜日</t>
  </si>
  <si>
    <t>どようび</t>
  </si>
  <si>
    <t>doyoubi</t>
  </si>
  <si>
    <t>Saturday</t>
  </si>
  <si>
    <t>絵</t>
  </si>
  <si>
    <t>え</t>
  </si>
  <si>
    <t>e</t>
  </si>
  <si>
    <t>picture</t>
  </si>
  <si>
    <t>ええ</t>
  </si>
  <si>
    <t>ee</t>
  </si>
  <si>
    <t>yes; that is correct; right</t>
  </si>
  <si>
    <t>映画</t>
  </si>
  <si>
    <t>えいが</t>
  </si>
  <si>
    <t>eiga</t>
  </si>
  <si>
    <t>movie; film</t>
  </si>
  <si>
    <t>映画館</t>
  </si>
  <si>
    <t>えいがかん</t>
  </si>
  <si>
    <t>eigakan</t>
  </si>
  <si>
    <t>movie theater; cinema</t>
  </si>
  <si>
    <t>英語</t>
  </si>
  <si>
    <t>えいご</t>
  </si>
  <si>
    <t>eigo</t>
  </si>
  <si>
    <t>English language</t>
  </si>
  <si>
    <t>駅</t>
  </si>
  <si>
    <t>えき</t>
  </si>
  <si>
    <t>eki</t>
  </si>
  <si>
    <t>station</t>
  </si>
  <si>
    <t>鉛筆</t>
  </si>
  <si>
    <t>えんぴつ</t>
  </si>
  <si>
    <t>enpitsu</t>
  </si>
  <si>
    <t>pencil</t>
  </si>
  <si>
    <t>エレベーター</t>
  </si>
  <si>
    <t>erebeetaa</t>
  </si>
  <si>
    <t>elevator</t>
  </si>
  <si>
    <t>フィルム</t>
  </si>
  <si>
    <t>firumu</t>
  </si>
  <si>
    <t>film</t>
  </si>
  <si>
    <t>フォーク</t>
  </si>
  <si>
    <t>fooku</t>
  </si>
  <si>
    <t>fork</t>
  </si>
  <si>
    <t>服</t>
  </si>
  <si>
    <t>ふく</t>
  </si>
  <si>
    <t>fuku</t>
  </si>
  <si>
    <t>clothes</t>
  </si>
  <si>
    <t>二人</t>
  </si>
  <si>
    <t>ふたり</t>
  </si>
  <si>
    <t>futari</t>
  </si>
  <si>
    <t>two people; pair; couple</t>
  </si>
  <si>
    <t>二つ</t>
  </si>
  <si>
    <t>ふたつ</t>
  </si>
  <si>
    <t>futatsu</t>
  </si>
  <si>
    <t>two; 2</t>
  </si>
  <si>
    <t>二日</t>
  </si>
  <si>
    <t>ふつか</t>
  </si>
  <si>
    <t>futsuka</t>
  </si>
  <si>
    <t>2nd day of month / 2 days</t>
  </si>
  <si>
    <t>封筒</t>
  </si>
  <si>
    <t>ふうとう</t>
  </si>
  <si>
    <t>fuutou</t>
  </si>
  <si>
    <t>envelope</t>
  </si>
  <si>
    <t>冬</t>
  </si>
  <si>
    <t>ふゆ</t>
  </si>
  <si>
    <t>fuyu</t>
  </si>
  <si>
    <t>winter</t>
  </si>
  <si>
    <t>外国</t>
  </si>
  <si>
    <t>がいこく</t>
  </si>
  <si>
    <t>gaikoku</t>
  </si>
  <si>
    <t>foreign country</t>
  </si>
  <si>
    <t>外国人</t>
  </si>
  <si>
    <t>がいこくじん</t>
  </si>
  <si>
    <t>gaikokujin</t>
  </si>
  <si>
    <t>foreigner</t>
  </si>
  <si>
    <t>学校</t>
  </si>
  <si>
    <t>がっこう</t>
  </si>
  <si>
    <t>gakkou</t>
  </si>
  <si>
    <t>school</t>
  </si>
  <si>
    <t>学生</t>
  </si>
  <si>
    <t>がくせい</t>
  </si>
  <si>
    <t>gakusei</t>
  </si>
  <si>
    <t>student</t>
  </si>
  <si>
    <t>玄関</t>
  </si>
  <si>
    <t>げんかん</t>
  </si>
  <si>
    <t>genkan</t>
  </si>
  <si>
    <t>entrance</t>
  </si>
  <si>
    <t>元気</t>
  </si>
  <si>
    <t>げんき</t>
  </si>
  <si>
    <t>genki</t>
  </si>
  <si>
    <t>lively; energetic; healthy</t>
  </si>
  <si>
    <t>月曜日</t>
  </si>
  <si>
    <t>げつようび</t>
  </si>
  <si>
    <t>getsuyoubi</t>
  </si>
  <si>
    <t>Monday</t>
  </si>
  <si>
    <t>銀行</t>
  </si>
  <si>
    <t>ぎんこう</t>
  </si>
  <si>
    <t>ginkou</t>
  </si>
  <si>
    <t>bank</t>
  </si>
  <si>
    <t>ギター</t>
  </si>
  <si>
    <t>gitaa</t>
  </si>
  <si>
    <t>guitar</t>
  </si>
  <si>
    <t>五</t>
  </si>
  <si>
    <t>ご</t>
  </si>
  <si>
    <t>go</t>
  </si>
  <si>
    <t>five; 5</t>
  </si>
  <si>
    <t>午後</t>
  </si>
  <si>
    <t>ごご</t>
  </si>
  <si>
    <t>gogo</t>
  </si>
  <si>
    <t>afternoon; p.m.</t>
  </si>
  <si>
    <t>ご飯</t>
  </si>
  <si>
    <t>ごはん</t>
  </si>
  <si>
    <t>gohan</t>
  </si>
  <si>
    <t>cooked rice, meal</t>
  </si>
  <si>
    <t>午前</t>
  </si>
  <si>
    <t>ごぜん</t>
  </si>
  <si>
    <t>gozen</t>
  </si>
  <si>
    <t>morning; a.m.</t>
  </si>
  <si>
    <t>グラム</t>
  </si>
  <si>
    <t>guramu</t>
  </si>
  <si>
    <t>gram</t>
  </si>
  <si>
    <t>牛肉</t>
  </si>
  <si>
    <t>ぎゅうにく</t>
  </si>
  <si>
    <t>gyuuniku</t>
  </si>
  <si>
    <t>beef</t>
  </si>
  <si>
    <t>牛乳</t>
  </si>
  <si>
    <t>ぎゅうにゅう</t>
  </si>
  <si>
    <t>gyuunyuu</t>
  </si>
  <si>
    <t>(cow's) milk</t>
  </si>
  <si>
    <t>歯</t>
  </si>
  <si>
    <t>は</t>
  </si>
  <si>
    <t>ha</t>
  </si>
  <si>
    <t>tooth</t>
  </si>
  <si>
    <t>八</t>
  </si>
  <si>
    <t>はち</t>
  </si>
  <si>
    <t>hachi</t>
  </si>
  <si>
    <t>eight: 8</t>
  </si>
  <si>
    <t>葉書</t>
  </si>
  <si>
    <t>はがき</t>
  </si>
  <si>
    <t>hagaki</t>
  </si>
  <si>
    <t>postcard</t>
  </si>
  <si>
    <t>母</t>
  </si>
  <si>
    <t>はは</t>
  </si>
  <si>
    <t>haha</t>
  </si>
  <si>
    <t>mother</t>
  </si>
  <si>
    <t>はい</t>
  </si>
  <si>
    <t>hai</t>
  </si>
  <si>
    <t>yes; that is correct</t>
  </si>
  <si>
    <t>灰皿</t>
  </si>
  <si>
    <t>はいざら</t>
  </si>
  <si>
    <t>haizara</t>
  </si>
  <si>
    <t>ashtray</t>
  </si>
  <si>
    <t>箱</t>
  </si>
  <si>
    <t>はこ</t>
  </si>
  <si>
    <t>hako</t>
  </si>
  <si>
    <t>box; crate</t>
  </si>
  <si>
    <t>半</t>
  </si>
  <si>
    <t>はん</t>
  </si>
  <si>
    <t>han</t>
  </si>
  <si>
    <t>half; semi-; half-past</t>
  </si>
  <si>
    <t>花</t>
  </si>
  <si>
    <t>はな</t>
  </si>
  <si>
    <t>hana</t>
  </si>
  <si>
    <t>flower</t>
  </si>
  <si>
    <t>鼻</t>
  </si>
  <si>
    <t>nose</t>
  </si>
  <si>
    <t>話</t>
  </si>
  <si>
    <t>はなし</t>
  </si>
  <si>
    <t>hanashi</t>
  </si>
  <si>
    <t>talk; speech; conversation</t>
  </si>
  <si>
    <t>半分</t>
  </si>
  <si>
    <t>はんぶん</t>
  </si>
  <si>
    <t>hanbun</t>
  </si>
  <si>
    <t>half</t>
  </si>
  <si>
    <t>ハンカチ</t>
  </si>
  <si>
    <t>hankachi</t>
  </si>
  <si>
    <t>handkerchief</t>
  </si>
  <si>
    <t>晴れ</t>
  </si>
  <si>
    <t>はれ</t>
  </si>
  <si>
    <t>hare</t>
  </si>
  <si>
    <t>clear weather</t>
  </si>
  <si>
    <t>春</t>
  </si>
  <si>
    <t>はる</t>
  </si>
  <si>
    <t>haru</t>
  </si>
  <si>
    <t>spring; springtime</t>
  </si>
  <si>
    <t>箸</t>
  </si>
  <si>
    <t>はし</t>
  </si>
  <si>
    <t>hashi</t>
  </si>
  <si>
    <t>chopsticks</t>
  </si>
  <si>
    <t>橋</t>
  </si>
  <si>
    <t>bridge</t>
  </si>
  <si>
    <t>二十歳</t>
  </si>
  <si>
    <t>はたち</t>
  </si>
  <si>
    <t>hatachi</t>
  </si>
  <si>
    <t>20 years old</t>
  </si>
  <si>
    <t>二十日</t>
  </si>
  <si>
    <t>はつか</t>
  </si>
  <si>
    <t>hatsuka</t>
  </si>
  <si>
    <t>20th day of month</t>
  </si>
  <si>
    <t>辺</t>
  </si>
  <si>
    <t>へん</t>
  </si>
  <si>
    <t>hen</t>
  </si>
  <si>
    <t>area</t>
  </si>
  <si>
    <t>下手</t>
  </si>
  <si>
    <t>へた</t>
  </si>
  <si>
    <t>heta</t>
  </si>
  <si>
    <t>unskillful; poor; awkward</t>
  </si>
  <si>
    <t>部屋</t>
  </si>
  <si>
    <t>へや</t>
  </si>
  <si>
    <t>heya</t>
  </si>
  <si>
    <t>room</t>
  </si>
  <si>
    <t>左</t>
  </si>
  <si>
    <t>ひだり</t>
  </si>
  <si>
    <t>hidari</t>
  </si>
  <si>
    <t>left; left hand side</t>
  </si>
  <si>
    <t>東</t>
  </si>
  <si>
    <t>ひがし</t>
  </si>
  <si>
    <t>higashi</t>
  </si>
  <si>
    <t>east</t>
  </si>
  <si>
    <t>飛行機</t>
  </si>
  <si>
    <t>ひこうき</t>
  </si>
  <si>
    <t>hikouki</t>
  </si>
  <si>
    <t>airplane; aircraft</t>
  </si>
  <si>
    <t>暇</t>
  </si>
  <si>
    <t>ひま</t>
  </si>
  <si>
    <t>hima</t>
  </si>
  <si>
    <t>free time</t>
  </si>
  <si>
    <t>昼</t>
  </si>
  <si>
    <t>ひる</t>
  </si>
  <si>
    <t>hiru</t>
  </si>
  <si>
    <t>noon; midday; lunch</t>
  </si>
  <si>
    <t>昼ご飯</t>
  </si>
  <si>
    <t>ひるごはん</t>
  </si>
  <si>
    <t>hirugohan</t>
  </si>
  <si>
    <t>lunch</t>
  </si>
  <si>
    <t>人</t>
  </si>
  <si>
    <t>ひと</t>
  </si>
  <si>
    <t>hito</t>
  </si>
  <si>
    <t>person; human</t>
  </si>
  <si>
    <t>一人</t>
  </si>
  <si>
    <t>ひとり</t>
  </si>
  <si>
    <t>hitori</t>
  </si>
  <si>
    <t>one person; alone; single</t>
  </si>
  <si>
    <t>一つ</t>
  </si>
  <si>
    <t>ひとつ</t>
  </si>
  <si>
    <t>hitotsu</t>
  </si>
  <si>
    <t>one thing; only</t>
  </si>
  <si>
    <t>ほか</t>
  </si>
  <si>
    <t>hoka</t>
  </si>
  <si>
    <t>other (place, thing, person)</t>
  </si>
  <si>
    <t>本</t>
  </si>
  <si>
    <t>ほん</t>
  </si>
  <si>
    <t>hon</t>
  </si>
  <si>
    <t>book; volume; script</t>
  </si>
  <si>
    <t>本棚</t>
  </si>
  <si>
    <t>ほんだな</t>
  </si>
  <si>
    <t>hondana</t>
  </si>
  <si>
    <t>bookshelf; bookcase</t>
  </si>
  <si>
    <t>本当</t>
  </si>
  <si>
    <t>ほんとう</t>
  </si>
  <si>
    <t>hontou</t>
  </si>
  <si>
    <t>truth; reality; actuality; fact</t>
  </si>
  <si>
    <t>ホテル</t>
  </si>
  <si>
    <t>hoteru</t>
  </si>
  <si>
    <t>hotel</t>
  </si>
  <si>
    <t>百</t>
  </si>
  <si>
    <t>ひゃく</t>
  </si>
  <si>
    <t>hyaku</t>
  </si>
  <si>
    <t>100; hundred</t>
  </si>
  <si>
    <t>一</t>
  </si>
  <si>
    <t>いち</t>
  </si>
  <si>
    <t>ichi</t>
  </si>
  <si>
    <t>one; best; first; foremost</t>
  </si>
  <si>
    <t>一番</t>
  </si>
  <si>
    <t>いちばん</t>
  </si>
  <si>
    <t>ichiban</t>
  </si>
  <si>
    <t>number one; 1st; best</t>
  </si>
  <si>
    <t>一日</t>
  </si>
  <si>
    <t>いちにち</t>
  </si>
  <si>
    <t>ichinichi</t>
  </si>
  <si>
    <t>one day, all day</t>
  </si>
  <si>
    <t>家</t>
  </si>
  <si>
    <t>いえ</t>
  </si>
  <si>
    <t>ie</t>
  </si>
  <si>
    <t>house, residence, family</t>
  </si>
  <si>
    <t>池</t>
  </si>
  <si>
    <t>いけ</t>
  </si>
  <si>
    <t>ike</t>
  </si>
  <si>
    <t>pond</t>
  </si>
  <si>
    <t>いくら</t>
  </si>
  <si>
    <t>ikura</t>
  </si>
  <si>
    <t>how much?; how many?</t>
  </si>
  <si>
    <t>今</t>
  </si>
  <si>
    <t>いま</t>
  </si>
  <si>
    <t>ima</t>
  </si>
  <si>
    <t>now; soon</t>
  </si>
  <si>
    <t>意味</t>
  </si>
  <si>
    <t>いみ</t>
  </si>
  <si>
    <t>imi</t>
  </si>
  <si>
    <t>meaning; significance</t>
  </si>
  <si>
    <t>妹</t>
  </si>
  <si>
    <t>いもうと</t>
  </si>
  <si>
    <t>imouto</t>
  </si>
  <si>
    <t>younger sister</t>
  </si>
  <si>
    <t>犬</t>
  </si>
  <si>
    <t>いぬ</t>
  </si>
  <si>
    <t>inu</t>
  </si>
  <si>
    <t>dog</t>
  </si>
  <si>
    <t>入口</t>
  </si>
  <si>
    <t>いりぐち</t>
  </si>
  <si>
    <t>iriguchi</t>
  </si>
  <si>
    <t>entrance; entry; gate</t>
  </si>
  <si>
    <t>色</t>
  </si>
  <si>
    <t>いろ</t>
  </si>
  <si>
    <t>iro</t>
  </si>
  <si>
    <t>colour; color</t>
  </si>
  <si>
    <t>色々</t>
  </si>
  <si>
    <t>いろいろ</t>
  </si>
  <si>
    <t>iroiro</t>
  </si>
  <si>
    <t>various</t>
  </si>
  <si>
    <t>医者</t>
  </si>
  <si>
    <t>いしゃ</t>
  </si>
  <si>
    <t>isha</t>
  </si>
  <si>
    <t>(medical) doctor; physician</t>
  </si>
  <si>
    <t>一緒</t>
  </si>
  <si>
    <t>いっしょ</t>
  </si>
  <si>
    <t>issho</t>
  </si>
  <si>
    <t>together; same</t>
  </si>
  <si>
    <t>椅子</t>
  </si>
  <si>
    <t>いす</t>
  </si>
  <si>
    <t>isu</t>
  </si>
  <si>
    <t>chair</t>
  </si>
  <si>
    <t>五日</t>
  </si>
  <si>
    <t>いつか</t>
  </si>
  <si>
    <t>itsuka</t>
  </si>
  <si>
    <t>the fifth day of the month</t>
  </si>
  <si>
    <t>五つ</t>
  </si>
  <si>
    <t>いつつ</t>
  </si>
  <si>
    <t>itsutsu</t>
  </si>
  <si>
    <t>嫌</t>
  </si>
  <si>
    <t>いや</t>
  </si>
  <si>
    <t>iya</t>
  </si>
  <si>
    <t>unpleasant</t>
  </si>
  <si>
    <t>字引</t>
  </si>
  <si>
    <t>じびき</t>
  </si>
  <si>
    <t>jibiki</t>
  </si>
  <si>
    <t>dictionary</t>
  </si>
  <si>
    <t>自動車</t>
  </si>
  <si>
    <t>じどうしゃ</t>
  </si>
  <si>
    <t>jidousha</t>
  </si>
  <si>
    <t>automobile</t>
  </si>
  <si>
    <t>時間</t>
  </si>
  <si>
    <t>じかん</t>
  </si>
  <si>
    <t>jikan</t>
  </si>
  <si>
    <t>time; hour(s)</t>
  </si>
  <si>
    <t>辞書</t>
  </si>
  <si>
    <t>じしょ</t>
  </si>
  <si>
    <t>jisho</t>
  </si>
  <si>
    <t>自転車</t>
  </si>
  <si>
    <t>じてんしゃ</t>
  </si>
  <si>
    <t>jitensha</t>
  </si>
  <si>
    <t>bicycle</t>
  </si>
  <si>
    <t>上手</t>
  </si>
  <si>
    <t>じょうず</t>
  </si>
  <si>
    <t>jouzu</t>
  </si>
  <si>
    <t>skillful; skilled; good (at)</t>
  </si>
  <si>
    <t>授業</t>
  </si>
  <si>
    <t>じゅぎょう</t>
  </si>
  <si>
    <t>jugyou</t>
  </si>
  <si>
    <t>lesson; class work</t>
  </si>
  <si>
    <t>十</t>
  </si>
  <si>
    <t>じゅう</t>
  </si>
  <si>
    <t>juu</t>
  </si>
  <si>
    <t>ten; 10</t>
  </si>
  <si>
    <t>かばん</t>
  </si>
  <si>
    <t>kaban</t>
  </si>
  <si>
    <t>bag; basket</t>
  </si>
  <si>
    <t>花瓶</t>
  </si>
  <si>
    <t>かびん</t>
  </si>
  <si>
    <t>kabin</t>
  </si>
  <si>
    <t>a vase</t>
  </si>
  <si>
    <t>角</t>
  </si>
  <si>
    <t>かど</t>
  </si>
  <si>
    <t>kado</t>
  </si>
  <si>
    <t>a corner; angle</t>
  </si>
  <si>
    <t>鍵</t>
  </si>
  <si>
    <t>かぎ</t>
  </si>
  <si>
    <t>kagi</t>
  </si>
  <si>
    <t>key</t>
  </si>
  <si>
    <t>階段</t>
  </si>
  <si>
    <t>かいだん</t>
  </si>
  <si>
    <t>kaidan</t>
  </si>
  <si>
    <t>stairs; stairway; staircase</t>
  </si>
  <si>
    <t>買い物</t>
  </si>
  <si>
    <t>かいもの</t>
  </si>
  <si>
    <t>kaimono</t>
  </si>
  <si>
    <t>shopping</t>
  </si>
  <si>
    <t>会社</t>
  </si>
  <si>
    <t>かいしゃ</t>
  </si>
  <si>
    <t>kaisha</t>
  </si>
  <si>
    <t>company; corporation</t>
  </si>
  <si>
    <t>カメラ</t>
  </si>
  <si>
    <t>kamera</t>
  </si>
  <si>
    <t>camera</t>
  </si>
  <si>
    <t>紙</t>
  </si>
  <si>
    <t>かみ</t>
  </si>
  <si>
    <t>kami</t>
  </si>
  <si>
    <t>paper</t>
  </si>
  <si>
    <t>漢字</t>
  </si>
  <si>
    <t>かんじ</t>
  </si>
  <si>
    <t>kanji</t>
  </si>
  <si>
    <t>カップ</t>
  </si>
  <si>
    <t>kappu</t>
  </si>
  <si>
    <t>cup</t>
  </si>
  <si>
    <t>体</t>
  </si>
  <si>
    <t>からだ</t>
  </si>
  <si>
    <t>karada</t>
  </si>
  <si>
    <t>body</t>
  </si>
  <si>
    <t>カレー</t>
  </si>
  <si>
    <t>karee</t>
  </si>
  <si>
    <t>curry</t>
  </si>
  <si>
    <t>カレンダー</t>
  </si>
  <si>
    <t>karendaa</t>
  </si>
  <si>
    <t>calendar</t>
  </si>
  <si>
    <t>傘</t>
  </si>
  <si>
    <t>かさ</t>
  </si>
  <si>
    <t>kasa</t>
  </si>
  <si>
    <t>umbrella</t>
  </si>
  <si>
    <t>方</t>
  </si>
  <si>
    <t>かた</t>
  </si>
  <si>
    <t>kata</t>
  </si>
  <si>
    <t>way of doing something</t>
  </si>
  <si>
    <t>家庭</t>
  </si>
  <si>
    <t>かてい</t>
  </si>
  <si>
    <t>katei</t>
  </si>
  <si>
    <t>household</t>
  </si>
  <si>
    <t>川</t>
  </si>
  <si>
    <t>かわ</t>
  </si>
  <si>
    <t>kawa</t>
  </si>
  <si>
    <t>river; stream</t>
  </si>
  <si>
    <t>火曜日</t>
  </si>
  <si>
    <t>かようび</t>
  </si>
  <si>
    <t>kayoubi</t>
  </si>
  <si>
    <t>Tuesday</t>
  </si>
  <si>
    <t>風邪</t>
  </si>
  <si>
    <t>かぜ</t>
  </si>
  <si>
    <t>kaze</t>
  </si>
  <si>
    <t>a cold</t>
  </si>
  <si>
    <t>風</t>
  </si>
  <si>
    <t>wind</t>
  </si>
  <si>
    <t>家族</t>
  </si>
  <si>
    <t>かぞく</t>
  </si>
  <si>
    <t>kazoku</t>
  </si>
  <si>
    <t>family</t>
  </si>
  <si>
    <t>警官</t>
  </si>
  <si>
    <t>けいかん</t>
  </si>
  <si>
    <t>keikan</t>
  </si>
  <si>
    <t>policeman; police officer</t>
  </si>
  <si>
    <t>結婚</t>
  </si>
  <si>
    <t>けっこん</t>
  </si>
  <si>
    <t>kekkon</t>
  </si>
  <si>
    <t>marriage</t>
  </si>
  <si>
    <t>結構</t>
  </si>
  <si>
    <t>けっこう</t>
  </si>
  <si>
    <t>kekkou</t>
  </si>
  <si>
    <t>splendid, enough</t>
  </si>
  <si>
    <t>今朝</t>
  </si>
  <si>
    <t>けさ</t>
  </si>
  <si>
    <t>kesa</t>
  </si>
  <si>
    <t>this morning</t>
  </si>
  <si>
    <t>木</t>
  </si>
  <si>
    <t>き</t>
  </si>
  <si>
    <t>ki</t>
  </si>
  <si>
    <t>tree; wood; timber</t>
  </si>
  <si>
    <t>昨日</t>
  </si>
  <si>
    <t>きのう</t>
  </si>
  <si>
    <t>kinou</t>
  </si>
  <si>
    <t>yesterday</t>
  </si>
  <si>
    <t>金曜日</t>
  </si>
  <si>
    <t>きんようび</t>
  </si>
  <si>
    <t>kinyoubi</t>
  </si>
  <si>
    <t>Friday</t>
  </si>
  <si>
    <t>切符</t>
  </si>
  <si>
    <t>きっぷ</t>
  </si>
  <si>
    <t>kippu</t>
  </si>
  <si>
    <t>ticket</t>
  </si>
  <si>
    <t>嫌い</t>
  </si>
  <si>
    <t>きらい</t>
  </si>
  <si>
    <t>kirai</t>
  </si>
  <si>
    <t>hate</t>
  </si>
  <si>
    <t>キログラム</t>
  </si>
  <si>
    <t>kiro guramu</t>
  </si>
  <si>
    <t>kilogram</t>
  </si>
  <si>
    <t>キロメートル</t>
  </si>
  <si>
    <t>kiro meetoru</t>
  </si>
  <si>
    <t>kilometer</t>
  </si>
  <si>
    <t>喫茶店</t>
  </si>
  <si>
    <t>きっさてん</t>
  </si>
  <si>
    <t>kissaten</t>
  </si>
  <si>
    <t>coffee shop; tearoom; cafe</t>
  </si>
  <si>
    <t>北</t>
  </si>
  <si>
    <t>きた</t>
  </si>
  <si>
    <t>kita</t>
  </si>
  <si>
    <t>north</t>
  </si>
  <si>
    <t>切手</t>
  </si>
  <si>
    <t>きって</t>
  </si>
  <si>
    <t>kitte</t>
  </si>
  <si>
    <t>stamp (postage)</t>
  </si>
  <si>
    <t>こっち</t>
  </si>
  <si>
    <t>kocchi</t>
  </si>
  <si>
    <t>this person or way</t>
  </si>
  <si>
    <t>こちら</t>
  </si>
  <si>
    <t>kochira</t>
  </si>
  <si>
    <t>this way; this direction</t>
  </si>
  <si>
    <t>子供</t>
  </si>
  <si>
    <t>こども</t>
  </si>
  <si>
    <t>kodomo</t>
  </si>
  <si>
    <t>child</t>
  </si>
  <si>
    <t>声</t>
  </si>
  <si>
    <t>こえ</t>
  </si>
  <si>
    <t>koe</t>
  </si>
  <si>
    <t>voice</t>
  </si>
  <si>
    <t>九日</t>
  </si>
  <si>
    <t>ここのか</t>
  </si>
  <si>
    <t>kokonoka</t>
  </si>
  <si>
    <t>ninth day of the month</t>
  </si>
  <si>
    <t>九つ</t>
  </si>
  <si>
    <t>ここのつ</t>
  </si>
  <si>
    <t>kokonotsu</t>
  </si>
  <si>
    <t>nine; 9</t>
  </si>
  <si>
    <t>今晩</t>
  </si>
  <si>
    <t>こんばん</t>
  </si>
  <si>
    <t>konban</t>
  </si>
  <si>
    <t>tonight; this evening</t>
  </si>
  <si>
    <t>今月</t>
  </si>
  <si>
    <t>こんげつ</t>
  </si>
  <si>
    <t>kongetsu</t>
  </si>
  <si>
    <t>this month</t>
  </si>
  <si>
    <t>今週</t>
  </si>
  <si>
    <t>こんしゅう</t>
  </si>
  <si>
    <t>konshuu</t>
  </si>
  <si>
    <t>this week</t>
  </si>
  <si>
    <t>コーヒー</t>
  </si>
  <si>
    <t>koohii</t>
  </si>
  <si>
    <t>Coffee</t>
  </si>
  <si>
    <t>コート</t>
  </si>
  <si>
    <t>kooto</t>
  </si>
  <si>
    <t>coat</t>
  </si>
  <si>
    <t>コピー</t>
  </si>
  <si>
    <t>kopii</t>
  </si>
  <si>
    <t>copy; photocopy</t>
  </si>
  <si>
    <t>コップ</t>
  </si>
  <si>
    <t>koppu</t>
  </si>
  <si>
    <t>glass (drinking vessel)</t>
  </si>
  <si>
    <t>言葉</t>
  </si>
  <si>
    <t>ことば</t>
  </si>
  <si>
    <t>kotoba</t>
  </si>
  <si>
    <t>word; words</t>
  </si>
  <si>
    <t>今年</t>
  </si>
  <si>
    <t>ことし</t>
  </si>
  <si>
    <t>kotoshi</t>
  </si>
  <si>
    <t>this year</t>
  </si>
  <si>
    <t>交番</t>
  </si>
  <si>
    <t>こうばん</t>
  </si>
  <si>
    <t>kouban</t>
  </si>
  <si>
    <t>police box</t>
  </si>
  <si>
    <t>紅茶</t>
  </si>
  <si>
    <t>こうちゃ</t>
  </si>
  <si>
    <t>koucha</t>
  </si>
  <si>
    <t>black tea</t>
  </si>
  <si>
    <t>公園</t>
  </si>
  <si>
    <t>こうえん</t>
  </si>
  <si>
    <t>kouen</t>
  </si>
  <si>
    <t>park</t>
  </si>
  <si>
    <t>交差点</t>
  </si>
  <si>
    <t>こうさてん</t>
  </si>
  <si>
    <t>kousaten</t>
  </si>
  <si>
    <t>intersection</t>
  </si>
  <si>
    <t>口</t>
  </si>
  <si>
    <t>くち</t>
  </si>
  <si>
    <t>kuchi</t>
  </si>
  <si>
    <t>mouth, opening</t>
  </si>
  <si>
    <t>果物</t>
  </si>
  <si>
    <t>くだもの</t>
  </si>
  <si>
    <t>kudamono</t>
  </si>
  <si>
    <t>fruit</t>
  </si>
  <si>
    <t>曇り</t>
  </si>
  <si>
    <t>くもり</t>
  </si>
  <si>
    <t>kumori</t>
  </si>
  <si>
    <t>cloudiness; cloudy weather</t>
  </si>
  <si>
    <t>国</t>
  </si>
  <si>
    <t>くに</t>
  </si>
  <si>
    <t>kuni</t>
  </si>
  <si>
    <t>country; state; region</t>
  </si>
  <si>
    <t>クラス</t>
  </si>
  <si>
    <t>kurasu</t>
  </si>
  <si>
    <t>class</t>
  </si>
  <si>
    <t>黒</t>
  </si>
  <si>
    <t>くろ</t>
  </si>
  <si>
    <t>kuro</t>
  </si>
  <si>
    <t>black</t>
  </si>
  <si>
    <t>車</t>
  </si>
  <si>
    <t>くるま</t>
  </si>
  <si>
    <t>kuruma</t>
  </si>
  <si>
    <t>car; automobile; vehicle</t>
  </si>
  <si>
    <t>薬</t>
  </si>
  <si>
    <t>くすり</t>
  </si>
  <si>
    <t>kusuri</t>
  </si>
  <si>
    <t>medicine</t>
  </si>
  <si>
    <t>靴</t>
  </si>
  <si>
    <t>くつ</t>
  </si>
  <si>
    <t>kutsu</t>
  </si>
  <si>
    <t>shoes</t>
  </si>
  <si>
    <t>靴下</t>
  </si>
  <si>
    <t>くつした</t>
  </si>
  <si>
    <t>kutsushita</t>
  </si>
  <si>
    <t>socks</t>
  </si>
  <si>
    <t>去年</t>
  </si>
  <si>
    <t>きょねん</t>
  </si>
  <si>
    <t>kyonen</t>
  </si>
  <si>
    <t>last year</t>
  </si>
  <si>
    <t>今日</t>
  </si>
  <si>
    <t>きょう</t>
  </si>
  <si>
    <t>kyou</t>
  </si>
  <si>
    <t>today; this day</t>
  </si>
  <si>
    <t>兄弟</t>
  </si>
  <si>
    <t>きょうだい</t>
  </si>
  <si>
    <t>kyoudai</t>
  </si>
  <si>
    <t>siblings</t>
  </si>
  <si>
    <t>教室</t>
  </si>
  <si>
    <t>きょうしつ</t>
  </si>
  <si>
    <t>kyoushitsu</t>
  </si>
  <si>
    <t>classroom</t>
  </si>
  <si>
    <t>九</t>
  </si>
  <si>
    <t>きゅう</t>
  </si>
  <si>
    <t>kyuu</t>
  </si>
  <si>
    <t>マッチ</t>
  </si>
  <si>
    <t>macchi</t>
  </si>
  <si>
    <t>match</t>
  </si>
  <si>
    <t>町</t>
  </si>
  <si>
    <t>まち</t>
  </si>
  <si>
    <t>machi</t>
  </si>
  <si>
    <t>town; block; neighborhood</t>
  </si>
  <si>
    <t>窓</t>
  </si>
  <si>
    <t>まど</t>
  </si>
  <si>
    <t>mado</t>
  </si>
  <si>
    <t>window</t>
  </si>
  <si>
    <t>前</t>
  </si>
  <si>
    <t>まえ</t>
  </si>
  <si>
    <t>mae</t>
  </si>
  <si>
    <t>previous; before; in front</t>
  </si>
  <si>
    <t>毎朝</t>
  </si>
  <si>
    <t>まいあさ</t>
  </si>
  <si>
    <t>maiasa</t>
  </si>
  <si>
    <t>every morning</t>
  </si>
  <si>
    <t>毎晩</t>
  </si>
  <si>
    <t>まいばん</t>
  </si>
  <si>
    <t>maiban</t>
  </si>
  <si>
    <t>every night</t>
  </si>
  <si>
    <t>毎日</t>
  </si>
  <si>
    <t>まいにち</t>
  </si>
  <si>
    <t>mainichi</t>
  </si>
  <si>
    <t>every day</t>
  </si>
  <si>
    <t>毎週</t>
  </si>
  <si>
    <t>まいしゅう</t>
  </si>
  <si>
    <t>maishuu</t>
  </si>
  <si>
    <t>every week</t>
  </si>
  <si>
    <t>毎年</t>
  </si>
  <si>
    <t>まいとし</t>
  </si>
  <si>
    <t>maitoshi</t>
  </si>
  <si>
    <t>every year; yearly; annually</t>
  </si>
  <si>
    <t>毎月</t>
  </si>
  <si>
    <t>まいつき</t>
  </si>
  <si>
    <t>maitsuki</t>
  </si>
  <si>
    <t>every month; monthly</t>
  </si>
  <si>
    <t>万</t>
  </si>
  <si>
    <t>まん</t>
  </si>
  <si>
    <t>man</t>
  </si>
  <si>
    <t>10,000; ten thousand</t>
  </si>
  <si>
    <t>万年筆</t>
  </si>
  <si>
    <t>まんねんひつ</t>
  </si>
  <si>
    <t>mannenhitsu</t>
  </si>
  <si>
    <t>fountain pen</t>
  </si>
  <si>
    <t>真っ直ぐ</t>
  </si>
  <si>
    <t>まっすぐ</t>
  </si>
  <si>
    <t>massugu</t>
  </si>
  <si>
    <t>straight ahead, direct</t>
  </si>
  <si>
    <t>目</t>
  </si>
  <si>
    <t>め</t>
  </si>
  <si>
    <t>me</t>
  </si>
  <si>
    <t>eye</t>
  </si>
  <si>
    <t>メートル</t>
  </si>
  <si>
    <t>meetoru</t>
  </si>
  <si>
    <t>meter</t>
  </si>
  <si>
    <t>眼鏡</t>
  </si>
  <si>
    <t>めがね</t>
  </si>
  <si>
    <t>megane</t>
  </si>
  <si>
    <t>glasses</t>
  </si>
  <si>
    <t>道</t>
  </si>
  <si>
    <t>みち</t>
  </si>
  <si>
    <t>michi</t>
  </si>
  <si>
    <t>road; street</t>
  </si>
  <si>
    <t>緑</t>
  </si>
  <si>
    <t>みどり</t>
  </si>
  <si>
    <t>midori</t>
  </si>
  <si>
    <t>green</t>
  </si>
  <si>
    <t>右</t>
  </si>
  <si>
    <t>みぎ</t>
  </si>
  <si>
    <t>migi</t>
  </si>
  <si>
    <t>right; right hand side</t>
  </si>
  <si>
    <t>三日</t>
  </si>
  <si>
    <t>みっか</t>
  </si>
  <si>
    <t>mikka</t>
  </si>
  <si>
    <t>the third day of the month</t>
  </si>
  <si>
    <t>耳</t>
  </si>
  <si>
    <t>みみ</t>
  </si>
  <si>
    <t>mimi</t>
  </si>
  <si>
    <t>ear; hearing</t>
  </si>
  <si>
    <t>南</t>
  </si>
  <si>
    <t>みなみ</t>
  </si>
  <si>
    <t>minami</t>
  </si>
  <si>
    <t>south</t>
  </si>
  <si>
    <t>皆さん</t>
  </si>
  <si>
    <t>みなさん</t>
  </si>
  <si>
    <t>minasan</t>
  </si>
  <si>
    <t>everyone</t>
  </si>
  <si>
    <t>みんな</t>
  </si>
  <si>
    <t>minna</t>
  </si>
  <si>
    <t>all; everyone; everybody</t>
  </si>
  <si>
    <t>店</t>
  </si>
  <si>
    <t>みせ</t>
  </si>
  <si>
    <t>mise</t>
  </si>
  <si>
    <t>store; shop</t>
  </si>
  <si>
    <t>三つ</t>
  </si>
  <si>
    <t>みっつ</t>
  </si>
  <si>
    <t>mittsu</t>
  </si>
  <si>
    <t>three; 3</t>
  </si>
  <si>
    <t>水</t>
  </si>
  <si>
    <t>みず</t>
  </si>
  <si>
    <t>mizu</t>
  </si>
  <si>
    <t>water; fluid; liquid</t>
  </si>
  <si>
    <t>木曜日</t>
  </si>
  <si>
    <t>もくようび</t>
  </si>
  <si>
    <t>mokuyoubi</t>
  </si>
  <si>
    <t>Thursday</t>
  </si>
  <si>
    <t>門</t>
  </si>
  <si>
    <t>もん</t>
  </si>
  <si>
    <t>mon</t>
  </si>
  <si>
    <t>gate</t>
  </si>
  <si>
    <t>問題</t>
  </si>
  <si>
    <t>もんだい</t>
  </si>
  <si>
    <t>mondai</t>
  </si>
  <si>
    <t>problem; question</t>
  </si>
  <si>
    <t>物</t>
  </si>
  <si>
    <t>もの</t>
  </si>
  <si>
    <t>mono</t>
  </si>
  <si>
    <t>thing</t>
  </si>
  <si>
    <t>六日</t>
  </si>
  <si>
    <t>むいか</t>
  </si>
  <si>
    <t>muika</t>
  </si>
  <si>
    <t>sixth day of the month</t>
  </si>
  <si>
    <t>向こう</t>
  </si>
  <si>
    <t>むこう</t>
  </si>
  <si>
    <t>mukou</t>
  </si>
  <si>
    <t>over there</t>
  </si>
  <si>
    <t>村</t>
  </si>
  <si>
    <t>むら</t>
  </si>
  <si>
    <t>mura</t>
  </si>
  <si>
    <t>village</t>
  </si>
  <si>
    <t>六つ</t>
  </si>
  <si>
    <t>むっつ</t>
  </si>
  <si>
    <t>muttsu</t>
  </si>
  <si>
    <t>six; 6</t>
  </si>
  <si>
    <t>ナイフ</t>
  </si>
  <si>
    <t>naifu</t>
  </si>
  <si>
    <t>knife</t>
  </si>
  <si>
    <t>中</t>
  </si>
  <si>
    <t>なか</t>
  </si>
  <si>
    <t>naka</t>
  </si>
  <si>
    <t>inside; in; within; center</t>
  </si>
  <si>
    <t>名前</t>
  </si>
  <si>
    <t>なまえ</t>
  </si>
  <si>
    <t>namae</t>
  </si>
  <si>
    <t>name; full name</t>
  </si>
  <si>
    <t>七つ</t>
  </si>
  <si>
    <t>ななつ</t>
  </si>
  <si>
    <t>nanatsu</t>
  </si>
  <si>
    <t>seven; 7</t>
  </si>
  <si>
    <t>七日</t>
  </si>
  <si>
    <t>なのか</t>
  </si>
  <si>
    <t>nanoka</t>
  </si>
  <si>
    <t>seventh day of the month</t>
  </si>
  <si>
    <t>夏</t>
  </si>
  <si>
    <t>なつ</t>
  </si>
  <si>
    <t>natsu</t>
  </si>
  <si>
    <t>summer</t>
  </si>
  <si>
    <t>夏休み</t>
  </si>
  <si>
    <t>なつやすみ</t>
  </si>
  <si>
    <t>natsuyasumi</t>
  </si>
  <si>
    <t>summer vacation / holiday</t>
  </si>
  <si>
    <t>猫</t>
  </si>
  <si>
    <t>ねこ</t>
  </si>
  <si>
    <t>neko</t>
  </si>
  <si>
    <t>cat</t>
  </si>
  <si>
    <t>ネクタイ</t>
  </si>
  <si>
    <t>nekutai</t>
  </si>
  <si>
    <t>tie; necktie</t>
  </si>
  <si>
    <t>二</t>
  </si>
  <si>
    <t>に</t>
  </si>
  <si>
    <t>ni</t>
  </si>
  <si>
    <t>日曜日</t>
  </si>
  <si>
    <t>にちようび</t>
  </si>
  <si>
    <t>nichiyoubi</t>
  </si>
  <si>
    <t>Sunday</t>
  </si>
  <si>
    <t>日記</t>
  </si>
  <si>
    <t>にっき</t>
  </si>
  <si>
    <t>nikki</t>
  </si>
  <si>
    <t>diary; journal</t>
  </si>
  <si>
    <t>肉</t>
  </si>
  <si>
    <t>にく</t>
  </si>
  <si>
    <t>niku</t>
  </si>
  <si>
    <t>meat</t>
  </si>
  <si>
    <t>荷物</t>
  </si>
  <si>
    <t>にもつ</t>
  </si>
  <si>
    <t>nimotsu</t>
  </si>
  <si>
    <t>luggage; baggage</t>
  </si>
  <si>
    <t>西</t>
  </si>
  <si>
    <t>にし</t>
  </si>
  <si>
    <t>nishi</t>
  </si>
  <si>
    <t>west</t>
  </si>
  <si>
    <t>庭</t>
  </si>
  <si>
    <t>にわ</t>
  </si>
  <si>
    <t>niwa</t>
  </si>
  <si>
    <t>garden</t>
  </si>
  <si>
    <t>飲み物</t>
  </si>
  <si>
    <t>のみもの</t>
  </si>
  <si>
    <t>nomimono</t>
  </si>
  <si>
    <t>drink; beverage</t>
  </si>
  <si>
    <t>ノート</t>
  </si>
  <si>
    <t>nooto</t>
  </si>
  <si>
    <t>notebook</t>
  </si>
  <si>
    <t>ニュース</t>
  </si>
  <si>
    <t>nyuusu</t>
  </si>
  <si>
    <t>news</t>
  </si>
  <si>
    <t>おばあさん</t>
  </si>
  <si>
    <t>obaasan</t>
  </si>
  <si>
    <t>grandmother</t>
  </si>
  <si>
    <t>伯母さん</t>
  </si>
  <si>
    <t>おばさん</t>
  </si>
  <si>
    <t>obasan</t>
  </si>
  <si>
    <t>aunt; old lady</t>
  </si>
  <si>
    <t>お弁当</t>
  </si>
  <si>
    <t>おべんとう</t>
  </si>
  <si>
    <t>obentou</t>
  </si>
  <si>
    <t>lunch box</t>
  </si>
  <si>
    <t>お茶</t>
  </si>
  <si>
    <t>おちゃ</t>
  </si>
  <si>
    <t>ocha</t>
  </si>
  <si>
    <t>tea</t>
  </si>
  <si>
    <t>お風呂</t>
  </si>
  <si>
    <t>おふろ</t>
  </si>
  <si>
    <t>ofuro</t>
  </si>
  <si>
    <t>bath</t>
  </si>
  <si>
    <t>伯父さん</t>
  </si>
  <si>
    <t>おじさん</t>
  </si>
  <si>
    <t>ojisan</t>
  </si>
  <si>
    <t>uncle; old man; mister</t>
  </si>
  <si>
    <t>お母さん</t>
  </si>
  <si>
    <t>おかあさん</t>
  </si>
  <si>
    <t>okaasan</t>
  </si>
  <si>
    <t>mother; mom; mum; ma</t>
  </si>
  <si>
    <t>お金</t>
  </si>
  <si>
    <t>おかね</t>
  </si>
  <si>
    <t>okane</t>
  </si>
  <si>
    <t>money</t>
  </si>
  <si>
    <t>お菓子</t>
  </si>
  <si>
    <t>おかし</t>
  </si>
  <si>
    <t>okashi</t>
  </si>
  <si>
    <t>confections; sweets; candy</t>
  </si>
  <si>
    <t>奥さん</t>
  </si>
  <si>
    <t>おくさん</t>
  </si>
  <si>
    <t>okusan</t>
  </si>
  <si>
    <t>wife; your wife; his wife</t>
  </si>
  <si>
    <t>お巡りさん</t>
  </si>
  <si>
    <t>おまわりさん</t>
  </si>
  <si>
    <t>omawari san</t>
  </si>
  <si>
    <t>police officer</t>
  </si>
  <si>
    <t>同じ</t>
  </si>
  <si>
    <t>おなじ</t>
  </si>
  <si>
    <t>onaji</t>
  </si>
  <si>
    <t>same</t>
  </si>
  <si>
    <t>お腹</t>
  </si>
  <si>
    <t>おなか</t>
  </si>
  <si>
    <t>onaka</t>
  </si>
  <si>
    <t>stomach</t>
  </si>
  <si>
    <t>お姉さん</t>
  </si>
  <si>
    <t>おねえさん</t>
  </si>
  <si>
    <t>oneesan</t>
  </si>
  <si>
    <t>elder sister; miss; ma'am</t>
  </si>
  <si>
    <t>音楽</t>
  </si>
  <si>
    <t>おんがく</t>
  </si>
  <si>
    <t>ongaku</t>
  </si>
  <si>
    <t>music</t>
  </si>
  <si>
    <t>お兄さん</t>
  </si>
  <si>
    <t>おにいさん</t>
  </si>
  <si>
    <t>oniisan</t>
  </si>
  <si>
    <t>elder brother; young man</t>
  </si>
  <si>
    <t>女</t>
  </si>
  <si>
    <t>おんな</t>
  </si>
  <si>
    <t>onna</t>
  </si>
  <si>
    <t>woman; female sex</t>
  </si>
  <si>
    <t>女の子</t>
  </si>
  <si>
    <t>おんなのこ</t>
  </si>
  <si>
    <t>onnanoko</t>
  </si>
  <si>
    <t>girl; young women</t>
  </si>
  <si>
    <t>大勢</t>
  </si>
  <si>
    <t>おおぜい</t>
  </si>
  <si>
    <t>oozei</t>
  </si>
  <si>
    <t>crowd of people</t>
  </si>
  <si>
    <t>お酒</t>
  </si>
  <si>
    <t>おさけ</t>
  </si>
  <si>
    <t>osake</t>
  </si>
  <si>
    <t>alcohol</t>
  </si>
  <si>
    <t>お皿</t>
  </si>
  <si>
    <t>おさら</t>
  </si>
  <si>
    <t>osara</t>
  </si>
  <si>
    <t>plate, dish</t>
  </si>
  <si>
    <t>お手洗い</t>
  </si>
  <si>
    <t>おてあらい</t>
  </si>
  <si>
    <t>otearai</t>
  </si>
  <si>
    <t>toilet; restroom; bathroom</t>
  </si>
  <si>
    <t>男</t>
  </si>
  <si>
    <t>おとこ</t>
  </si>
  <si>
    <t>otoko</t>
  </si>
  <si>
    <t>man; male</t>
  </si>
  <si>
    <t>男の子</t>
  </si>
  <si>
    <t>おとこのこ</t>
  </si>
  <si>
    <t>otokonoko</t>
  </si>
  <si>
    <t>boy; male child; baby boy</t>
  </si>
  <si>
    <t>大人</t>
  </si>
  <si>
    <t>おとな</t>
  </si>
  <si>
    <t>otona</t>
  </si>
  <si>
    <t>adult</t>
  </si>
  <si>
    <t>一昨日</t>
  </si>
  <si>
    <t>おととい</t>
  </si>
  <si>
    <t>ototoi</t>
  </si>
  <si>
    <t>day before yesterday</t>
  </si>
  <si>
    <t>一昨年</t>
  </si>
  <si>
    <t>おととし</t>
  </si>
  <si>
    <t>ototoshi</t>
  </si>
  <si>
    <t>year before last</t>
  </si>
  <si>
    <t>お父さん</t>
  </si>
  <si>
    <t>おとうさん</t>
  </si>
  <si>
    <t>otousan</t>
  </si>
  <si>
    <t>father; dad</t>
  </si>
  <si>
    <t>弟</t>
  </si>
  <si>
    <t>おとうと</t>
  </si>
  <si>
    <t>otouto</t>
  </si>
  <si>
    <t>younger brother</t>
  </si>
  <si>
    <t>パーティー</t>
  </si>
  <si>
    <t>paatii</t>
  </si>
  <si>
    <t>party</t>
  </si>
  <si>
    <t>パン</t>
  </si>
  <si>
    <t>pan</t>
  </si>
  <si>
    <t>bread</t>
  </si>
  <si>
    <t>ページ</t>
  </si>
  <si>
    <t>peeji</t>
  </si>
  <si>
    <t>page</t>
  </si>
  <si>
    <t>ペン</t>
  </si>
  <si>
    <t>pen</t>
  </si>
  <si>
    <t>ペット</t>
  </si>
  <si>
    <t>petto</t>
  </si>
  <si>
    <t>pet</t>
  </si>
  <si>
    <t>ポケット</t>
  </si>
  <si>
    <t>poketto</t>
  </si>
  <si>
    <t>pocket</t>
  </si>
  <si>
    <t>ポスト</t>
  </si>
  <si>
    <t>posuto</t>
  </si>
  <si>
    <t>post</t>
  </si>
  <si>
    <t>プール</t>
  </si>
  <si>
    <t>puuru</t>
  </si>
  <si>
    <t>swimming pool</t>
  </si>
  <si>
    <t>来月</t>
  </si>
  <si>
    <t>らいげつ</t>
  </si>
  <si>
    <t>raigetsu</t>
  </si>
  <si>
    <t>next month</t>
  </si>
  <si>
    <t>来年</t>
  </si>
  <si>
    <t>らいねん</t>
  </si>
  <si>
    <t>rainen</t>
  </si>
  <si>
    <t>next year</t>
  </si>
  <si>
    <t>来週</t>
  </si>
  <si>
    <t>らいしゅう</t>
  </si>
  <si>
    <t>raishuu</t>
  </si>
  <si>
    <t>next week</t>
  </si>
  <si>
    <t>ラジオ</t>
  </si>
  <si>
    <t>rajiio</t>
  </si>
  <si>
    <t>radio</t>
  </si>
  <si>
    <t>零</t>
  </si>
  <si>
    <t>れい</t>
  </si>
  <si>
    <t>rei</t>
  </si>
  <si>
    <t>zero</t>
  </si>
  <si>
    <t>冷蔵庫</t>
  </si>
  <si>
    <t>れいぞうこ</t>
  </si>
  <si>
    <t>reizouko</t>
  </si>
  <si>
    <t>refrigerator</t>
  </si>
  <si>
    <t>レコード</t>
  </si>
  <si>
    <t>rekoodo</t>
  </si>
  <si>
    <t>record</t>
  </si>
  <si>
    <t>練習</t>
  </si>
  <si>
    <t>れんしゅう</t>
  </si>
  <si>
    <t>renshuu</t>
  </si>
  <si>
    <t>practice; practicing</t>
  </si>
  <si>
    <t>レストラン</t>
  </si>
  <si>
    <t>resutoran</t>
  </si>
  <si>
    <t>restaurant</t>
  </si>
  <si>
    <t>六</t>
  </si>
  <si>
    <t>ろく</t>
  </si>
  <si>
    <t>roku</t>
  </si>
  <si>
    <t>廊下</t>
  </si>
  <si>
    <t>ろうか</t>
  </si>
  <si>
    <t>rouka</t>
  </si>
  <si>
    <t>corridor; hallway</t>
  </si>
  <si>
    <t>旅行</t>
  </si>
  <si>
    <t>りょこう</t>
  </si>
  <si>
    <t>ryokou</t>
  </si>
  <si>
    <t>travel; trip; journey</t>
  </si>
  <si>
    <t>料理</t>
  </si>
  <si>
    <t>りょうり</t>
  </si>
  <si>
    <t>ryouri</t>
  </si>
  <si>
    <t>cuisine; food</t>
  </si>
  <si>
    <t>両親</t>
  </si>
  <si>
    <t>りょうしん</t>
  </si>
  <si>
    <t>ryoushin</t>
  </si>
  <si>
    <t>parents; both parents</t>
  </si>
  <si>
    <t>留学生</t>
  </si>
  <si>
    <t>りゅうがくせい</t>
  </si>
  <si>
    <t>ryuugakusei</t>
  </si>
  <si>
    <t>exchange student</t>
  </si>
  <si>
    <t>財布</t>
  </si>
  <si>
    <t>さいふ</t>
  </si>
  <si>
    <t>saifu</t>
  </si>
  <si>
    <t>purse; wallet</t>
  </si>
  <si>
    <t>魚</t>
  </si>
  <si>
    <t>さかな</t>
  </si>
  <si>
    <t>sakana</t>
  </si>
  <si>
    <t>fish</t>
  </si>
  <si>
    <t>先</t>
  </si>
  <si>
    <t>さき</t>
  </si>
  <si>
    <t>saki</t>
  </si>
  <si>
    <t>previous; prior; first; earlier</t>
  </si>
  <si>
    <t>作文</t>
  </si>
  <si>
    <t>さくぶん</t>
  </si>
  <si>
    <t>sakubun</t>
  </si>
  <si>
    <t>writing; composition</t>
  </si>
  <si>
    <t>三</t>
  </si>
  <si>
    <t>さん</t>
  </si>
  <si>
    <t>san</t>
  </si>
  <si>
    <t>散歩</t>
  </si>
  <si>
    <t>さんぽ</t>
  </si>
  <si>
    <t>sanpo</t>
  </si>
  <si>
    <t>walk; stroll</t>
  </si>
  <si>
    <t>再来年</t>
  </si>
  <si>
    <t>さらいねん</t>
  </si>
  <si>
    <t>sarainen</t>
  </si>
  <si>
    <t>year after next</t>
  </si>
  <si>
    <t>砂糖</t>
  </si>
  <si>
    <t>さとう</t>
  </si>
  <si>
    <t>satou</t>
  </si>
  <si>
    <t>sugar</t>
  </si>
  <si>
    <t>背</t>
  </si>
  <si>
    <t>せ</t>
  </si>
  <si>
    <t>se</t>
  </si>
  <si>
    <t>height; stature; back; spine</t>
  </si>
  <si>
    <t>背広</t>
  </si>
  <si>
    <t>せびろ</t>
  </si>
  <si>
    <t>sebiro</t>
  </si>
  <si>
    <t>business suit</t>
  </si>
  <si>
    <t>セーター</t>
  </si>
  <si>
    <t>seetaa</t>
  </si>
  <si>
    <t>sweater; jumper</t>
  </si>
  <si>
    <t>生徒</t>
  </si>
  <si>
    <t>せいと</t>
  </si>
  <si>
    <t>seito</t>
  </si>
  <si>
    <t>pupil; student</t>
  </si>
  <si>
    <t>石鹼</t>
  </si>
  <si>
    <t>せっけん</t>
  </si>
  <si>
    <t>sekken</t>
  </si>
  <si>
    <t>soap</t>
  </si>
  <si>
    <t>千</t>
  </si>
  <si>
    <t>せん</t>
  </si>
  <si>
    <t>sen</t>
  </si>
  <si>
    <t>1,000; thousand</t>
  </si>
  <si>
    <t>先月</t>
  </si>
  <si>
    <t>せんげつ</t>
  </si>
  <si>
    <t>sengetsu</t>
  </si>
  <si>
    <t>last month</t>
  </si>
  <si>
    <t>先生</t>
  </si>
  <si>
    <t>せんせい</t>
  </si>
  <si>
    <t>sensei</t>
  </si>
  <si>
    <t>teacher; instructor; master</t>
  </si>
  <si>
    <t>先週</t>
  </si>
  <si>
    <t>せんしゅう</t>
  </si>
  <si>
    <t>senshuu</t>
  </si>
  <si>
    <t>last week</t>
  </si>
  <si>
    <t>洗濯</t>
  </si>
  <si>
    <t>せんたく</t>
  </si>
  <si>
    <t>sentaku</t>
  </si>
  <si>
    <t>washing; laundry</t>
  </si>
  <si>
    <t>写真</t>
  </si>
  <si>
    <t>しゃしん</t>
  </si>
  <si>
    <t>shashin</t>
  </si>
  <si>
    <t>photograph; photo</t>
  </si>
  <si>
    <t>シャツ</t>
  </si>
  <si>
    <t>shatsu</t>
  </si>
  <si>
    <t>shirt</t>
  </si>
  <si>
    <t>シャワー</t>
  </si>
  <si>
    <t>shawaa</t>
  </si>
  <si>
    <t>shower</t>
  </si>
  <si>
    <t>四</t>
  </si>
  <si>
    <t>し</t>
  </si>
  <si>
    <t>shi</t>
  </si>
  <si>
    <t>four; 4</t>
  </si>
  <si>
    <t>七</t>
  </si>
  <si>
    <t>しち</t>
  </si>
  <si>
    <t>shichi</t>
  </si>
  <si>
    <t>仕事</t>
  </si>
  <si>
    <t>しごと</t>
  </si>
  <si>
    <t>shigoto</t>
  </si>
  <si>
    <t>work; job; business</t>
  </si>
  <si>
    <t>新聞</t>
  </si>
  <si>
    <t>しんぶん</t>
  </si>
  <si>
    <t>shinbun</t>
  </si>
  <si>
    <t>newspaper</t>
  </si>
  <si>
    <t>塩</t>
  </si>
  <si>
    <t>しお</t>
  </si>
  <si>
    <t>shio</t>
  </si>
  <si>
    <t>salt</t>
  </si>
  <si>
    <t>白</t>
  </si>
  <si>
    <t>しろ</t>
  </si>
  <si>
    <t>shiro</t>
  </si>
  <si>
    <t>white; innocence</t>
  </si>
  <si>
    <t>下</t>
  </si>
  <si>
    <t>した</t>
  </si>
  <si>
    <t>shita</t>
  </si>
  <si>
    <t>below; down; under</t>
  </si>
  <si>
    <t>質問</t>
  </si>
  <si>
    <t>しつもん</t>
  </si>
  <si>
    <t>shitsumon</t>
  </si>
  <si>
    <t>question; inquiry</t>
  </si>
  <si>
    <t>食堂</t>
  </si>
  <si>
    <t>しょくどう</t>
  </si>
  <si>
    <t>shokudou</t>
  </si>
  <si>
    <t>cafeteria; dining room</t>
  </si>
  <si>
    <t>醬油</t>
  </si>
  <si>
    <t>しょうゆ</t>
  </si>
  <si>
    <t>shouyu</t>
  </si>
  <si>
    <t>soy sauce</t>
  </si>
  <si>
    <t>宿題</t>
  </si>
  <si>
    <t>しゅくだい</t>
  </si>
  <si>
    <t>shukudai</t>
  </si>
  <si>
    <t>homework; assignment</t>
  </si>
  <si>
    <t>そば</t>
  </si>
  <si>
    <t>soba</t>
  </si>
  <si>
    <t>near; beside</t>
  </si>
  <si>
    <t>空</t>
  </si>
  <si>
    <t>そら</t>
  </si>
  <si>
    <t>sora</t>
  </si>
  <si>
    <t>sky; the air</t>
  </si>
  <si>
    <t>外</t>
  </si>
  <si>
    <t>そと</t>
  </si>
  <si>
    <t>soto</t>
  </si>
  <si>
    <t>outside; exterior;</t>
  </si>
  <si>
    <t>掃除</t>
  </si>
  <si>
    <t>そうじ</t>
  </si>
  <si>
    <t>souji</t>
  </si>
  <si>
    <t>to clean, to sweep</t>
  </si>
  <si>
    <t>水曜日</t>
  </si>
  <si>
    <t>すいようび</t>
  </si>
  <si>
    <t>suiyoubi</t>
  </si>
  <si>
    <t>Wednesday</t>
  </si>
  <si>
    <t>スカート</t>
  </si>
  <si>
    <t>sukaato</t>
  </si>
  <si>
    <t>skirt</t>
  </si>
  <si>
    <t>好き</t>
  </si>
  <si>
    <t>すき</t>
  </si>
  <si>
    <t>suki</t>
  </si>
  <si>
    <t>like</t>
  </si>
  <si>
    <t>少し</t>
  </si>
  <si>
    <t>すこし</t>
  </si>
  <si>
    <t>sukoshi</t>
  </si>
  <si>
    <t>a little (bit); small quantity</t>
  </si>
  <si>
    <t>スポーツ</t>
  </si>
  <si>
    <t>supootsu</t>
  </si>
  <si>
    <t>sport; sports</t>
  </si>
  <si>
    <t>スプーン</t>
  </si>
  <si>
    <t>supuun</t>
  </si>
  <si>
    <t>spoon</t>
  </si>
  <si>
    <t>スリッパ</t>
  </si>
  <si>
    <t>surippa</t>
  </si>
  <si>
    <t>slipper; slippers</t>
  </si>
  <si>
    <t>ストーブ</t>
  </si>
  <si>
    <t>sutoobu</t>
  </si>
  <si>
    <t>heater; stove</t>
  </si>
  <si>
    <t>たばこ</t>
  </si>
  <si>
    <t>tabako</t>
  </si>
  <si>
    <t>tobacco; cigarette</t>
  </si>
  <si>
    <t>大変</t>
  </si>
  <si>
    <t>たいへん</t>
  </si>
  <si>
    <t>taihen</t>
  </si>
  <si>
    <t>very; greatly; difficult</t>
  </si>
  <si>
    <t>大切</t>
  </si>
  <si>
    <t>たいせつ</t>
  </si>
  <si>
    <t>taisetsu</t>
  </si>
  <si>
    <t>important; indispensable</t>
  </si>
  <si>
    <t>大使館</t>
  </si>
  <si>
    <t>たいしかん</t>
  </si>
  <si>
    <t>taishikan</t>
  </si>
  <si>
    <t>embassy</t>
  </si>
  <si>
    <t>沢山</t>
  </si>
  <si>
    <t>たくさん</t>
  </si>
  <si>
    <t>takusan</t>
  </si>
  <si>
    <t>many</t>
  </si>
  <si>
    <t>タクシー</t>
  </si>
  <si>
    <t>takushii</t>
  </si>
  <si>
    <t>taxi</t>
  </si>
  <si>
    <t>卵</t>
  </si>
  <si>
    <t>たまご</t>
  </si>
  <si>
    <t>tamago</t>
  </si>
  <si>
    <t>eggs; egg</t>
  </si>
  <si>
    <t>誕生日</t>
  </si>
  <si>
    <t>たんじょうび</t>
  </si>
  <si>
    <t>tanjoubi</t>
  </si>
  <si>
    <t>birthday</t>
  </si>
  <si>
    <t>縦</t>
  </si>
  <si>
    <t>たて</t>
  </si>
  <si>
    <t>tate</t>
  </si>
  <si>
    <t>length; height</t>
  </si>
  <si>
    <t>建物</t>
  </si>
  <si>
    <t>たてもの</t>
  </si>
  <si>
    <t>tatemono</t>
  </si>
  <si>
    <t>building</t>
  </si>
  <si>
    <t>手</t>
  </si>
  <si>
    <t>て</t>
  </si>
  <si>
    <t>te</t>
  </si>
  <si>
    <t>hand; arm</t>
  </si>
  <si>
    <t>テーブル</t>
  </si>
  <si>
    <t>teeburu</t>
  </si>
  <si>
    <t>table</t>
  </si>
  <si>
    <t>テープ</t>
  </si>
  <si>
    <t>teepu</t>
  </si>
  <si>
    <t>tape</t>
  </si>
  <si>
    <t>テープレコーダー</t>
  </si>
  <si>
    <t>teepu rekoodaa</t>
  </si>
  <si>
    <t>tape recorder</t>
  </si>
  <si>
    <t>手紙</t>
  </si>
  <si>
    <t>てがみ</t>
  </si>
  <si>
    <t>tegami</t>
  </si>
  <si>
    <t>Letter (message)</t>
  </si>
  <si>
    <t>天気</t>
  </si>
  <si>
    <t>てんき</t>
  </si>
  <si>
    <t>tenki</t>
  </si>
  <si>
    <t>weather; the elements</t>
  </si>
  <si>
    <t>テレビ</t>
  </si>
  <si>
    <t>terebi</t>
  </si>
  <si>
    <t>television; TV</t>
  </si>
  <si>
    <t>テスト</t>
  </si>
  <si>
    <t>tesuto</t>
  </si>
  <si>
    <t>examination; quiz; test</t>
  </si>
  <si>
    <t>戸</t>
  </si>
  <si>
    <t>と</t>
  </si>
  <si>
    <t>to</t>
  </si>
  <si>
    <t>Japanese style door</t>
  </si>
  <si>
    <t>トイレ</t>
  </si>
  <si>
    <t>toire</t>
  </si>
  <si>
    <t>toilet</t>
  </si>
  <si>
    <t>時計</t>
  </si>
  <si>
    <t>とけい</t>
  </si>
  <si>
    <t>tokei</t>
  </si>
  <si>
    <t>watch; clock; timepiece</t>
  </si>
  <si>
    <t>時</t>
  </si>
  <si>
    <t>とき</t>
  </si>
  <si>
    <t>toki</t>
  </si>
  <si>
    <t>time; moment</t>
  </si>
  <si>
    <t>時々</t>
  </si>
  <si>
    <t>ときどき</t>
  </si>
  <si>
    <t>tokidoki</t>
  </si>
  <si>
    <t>sometimes; at times</t>
  </si>
  <si>
    <t>所</t>
  </si>
  <si>
    <t>ところ</t>
  </si>
  <si>
    <t>tokoro</t>
  </si>
  <si>
    <t>place</t>
  </si>
  <si>
    <t>友達</t>
  </si>
  <si>
    <t>ともだち</t>
  </si>
  <si>
    <t>tomodachi</t>
  </si>
  <si>
    <t>friend; companion</t>
  </si>
  <si>
    <t>隣</t>
  </si>
  <si>
    <t>となり</t>
  </si>
  <si>
    <t>tonari</t>
  </si>
  <si>
    <t>next door to</t>
  </si>
  <si>
    <t>十日</t>
  </si>
  <si>
    <t>とおか</t>
  </si>
  <si>
    <t>tooka</t>
  </si>
  <si>
    <t>tenth day of the month</t>
  </si>
  <si>
    <t>鳥</t>
  </si>
  <si>
    <t>とり</t>
  </si>
  <si>
    <t>tori</t>
  </si>
  <si>
    <t>bird</t>
  </si>
  <si>
    <t>鶏肉</t>
  </si>
  <si>
    <t>とりにく</t>
  </si>
  <si>
    <t>toriniku</t>
  </si>
  <si>
    <t>chicken meat</t>
  </si>
  <si>
    <t>年</t>
  </si>
  <si>
    <t>とし</t>
  </si>
  <si>
    <t>toshi</t>
  </si>
  <si>
    <t>year; age</t>
  </si>
  <si>
    <t>図書館</t>
  </si>
  <si>
    <t>としょかん</t>
  </si>
  <si>
    <t>toshokan</t>
  </si>
  <si>
    <t>library</t>
  </si>
  <si>
    <t>次</t>
  </si>
  <si>
    <t>つぎ</t>
  </si>
  <si>
    <t>tsugi</t>
  </si>
  <si>
    <t>next</t>
  </si>
  <si>
    <t>ついたち</t>
  </si>
  <si>
    <t>tsuitachi</t>
  </si>
  <si>
    <t>first day of the month</t>
  </si>
  <si>
    <t>机</t>
  </si>
  <si>
    <t>つくえ</t>
  </si>
  <si>
    <t>tsukue</t>
  </si>
  <si>
    <t>desk</t>
  </si>
  <si>
    <t>上</t>
  </si>
  <si>
    <t>うえ</t>
  </si>
  <si>
    <t>ue</t>
  </si>
  <si>
    <t>above; up; over; top</t>
  </si>
  <si>
    <t>海</t>
  </si>
  <si>
    <t>うみ</t>
  </si>
  <si>
    <t>umi</t>
  </si>
  <si>
    <t>sea</t>
  </si>
  <si>
    <t>後ろ</t>
  </si>
  <si>
    <t>うしろ</t>
  </si>
  <si>
    <t>ushiro</t>
  </si>
  <si>
    <t>back; behind; rear</t>
  </si>
  <si>
    <t>歌</t>
  </si>
  <si>
    <t>うた</t>
  </si>
  <si>
    <t>uta</t>
  </si>
  <si>
    <t>song</t>
  </si>
  <si>
    <t>上着</t>
  </si>
  <si>
    <t>うわぎ</t>
  </si>
  <si>
    <t>uwagi</t>
  </si>
  <si>
    <t>coat; jacket</t>
  </si>
  <si>
    <t>ワイシャツ</t>
  </si>
  <si>
    <t>wai shatsu</t>
  </si>
  <si>
    <t>山</t>
  </si>
  <si>
    <t>やま</t>
  </si>
  <si>
    <t>yama</t>
  </si>
  <si>
    <t>mountain; hill</t>
  </si>
  <si>
    <t>八百屋</t>
  </si>
  <si>
    <t>やおや</t>
  </si>
  <si>
    <t>yaoya</t>
  </si>
  <si>
    <t>greengrocer</t>
  </si>
  <si>
    <t>野菜</t>
  </si>
  <si>
    <t>やさい</t>
  </si>
  <si>
    <t>yasai</t>
  </si>
  <si>
    <t>vegetable</t>
  </si>
  <si>
    <t>休み</t>
  </si>
  <si>
    <t>やすみ</t>
  </si>
  <si>
    <t>yasumi</t>
  </si>
  <si>
    <t>rest; vacation; holiday</t>
  </si>
  <si>
    <t>八つ</t>
  </si>
  <si>
    <t>やっつ</t>
  </si>
  <si>
    <t>yattsu</t>
  </si>
  <si>
    <t>四日</t>
  </si>
  <si>
    <t>よっか</t>
  </si>
  <si>
    <t>yokka</t>
  </si>
  <si>
    <t>fourth day of the month</t>
  </si>
  <si>
    <t>横</t>
  </si>
  <si>
    <t>よこ</t>
  </si>
  <si>
    <t>yoko</t>
  </si>
  <si>
    <t>beside,side,width</t>
  </si>
  <si>
    <t>夜</t>
  </si>
  <si>
    <t>よる</t>
  </si>
  <si>
    <t>yoru</t>
  </si>
  <si>
    <t>evening; night</t>
  </si>
  <si>
    <t>四つ</t>
  </si>
  <si>
    <t>よつ</t>
  </si>
  <si>
    <t>yotsu</t>
  </si>
  <si>
    <t>洋服</t>
  </si>
  <si>
    <t>ようふく</t>
  </si>
  <si>
    <t>youfuku</t>
  </si>
  <si>
    <t>western clothes</t>
  </si>
  <si>
    <t>八日</t>
  </si>
  <si>
    <t>ようか</t>
  </si>
  <si>
    <t>youka</t>
  </si>
  <si>
    <t>eighth day of the month</t>
  </si>
  <si>
    <t>雪</t>
  </si>
  <si>
    <t>ゆき</t>
  </si>
  <si>
    <t>yuki</t>
  </si>
  <si>
    <t>snow</t>
  </si>
  <si>
    <t>昨夜</t>
  </si>
  <si>
    <t>ゆうべ</t>
  </si>
  <si>
    <t>yuube</t>
  </si>
  <si>
    <t>last night</t>
  </si>
  <si>
    <t>郵便局</t>
  </si>
  <si>
    <t>ゆうびんきょく</t>
  </si>
  <si>
    <t>yuubinkyoku</t>
  </si>
  <si>
    <t>post office</t>
  </si>
  <si>
    <t>夕方</t>
  </si>
  <si>
    <t>ゆうがた</t>
  </si>
  <si>
    <t>yuugata</t>
  </si>
  <si>
    <t>evening; dusk</t>
  </si>
  <si>
    <t>夕飯</t>
  </si>
  <si>
    <t>ゆうはん</t>
  </si>
  <si>
    <t>yuuhan</t>
  </si>
  <si>
    <t>evening meal</t>
  </si>
  <si>
    <t>有名</t>
  </si>
  <si>
    <t>ゆうめい</t>
  </si>
  <si>
    <t>yuumei</t>
  </si>
  <si>
    <t>famous</t>
  </si>
  <si>
    <t>雑誌</t>
  </si>
  <si>
    <t>ざっし</t>
  </si>
  <si>
    <t>zasshi</t>
  </si>
  <si>
    <t>magazine</t>
  </si>
  <si>
    <t>全部</t>
  </si>
  <si>
    <t>ぜんぶ</t>
  </si>
  <si>
    <t>zenbu</t>
  </si>
  <si>
    <t>all</t>
  </si>
  <si>
    <t>ゼロ</t>
  </si>
  <si>
    <t>ズボン</t>
  </si>
  <si>
    <t>zubon</t>
  </si>
  <si>
    <t>trousers; pants</t>
  </si>
  <si>
    <t>だけ</t>
  </si>
  <si>
    <t>dake</t>
  </si>
  <si>
    <t>only; just; as much as~</t>
  </si>
  <si>
    <t>が</t>
  </si>
  <si>
    <t>ga</t>
  </si>
  <si>
    <t>subject marker; however; but~</t>
  </si>
  <si>
    <t>か</t>
  </si>
  <si>
    <t>ka</t>
  </si>
  <si>
    <t>question particle</t>
  </si>
  <si>
    <t>か～か</t>
  </si>
  <si>
    <t>ka~ka</t>
  </si>
  <si>
    <t>or</t>
  </si>
  <si>
    <t>から</t>
  </si>
  <si>
    <t>kara</t>
  </si>
  <si>
    <t>because; since; from</t>
  </si>
  <si>
    <t>けど</t>
  </si>
  <si>
    <t>kedo</t>
  </si>
  <si>
    <t>but; however; although~</t>
  </si>
  <si>
    <t>けれども</t>
  </si>
  <si>
    <t>keredo mo</t>
  </si>
  <si>
    <t>まで</t>
  </si>
  <si>
    <t>made</t>
  </si>
  <si>
    <t>until; as far as; even~</t>
  </si>
  <si>
    <t>も</t>
  </si>
  <si>
    <t>mo</t>
  </si>
  <si>
    <t>too; also; as well</t>
  </si>
  <si>
    <t>なあ</t>
  </si>
  <si>
    <t>naa</t>
  </si>
  <si>
    <t>sentence ending; confirm; admiration</t>
  </si>
  <si>
    <t>んです</t>
  </si>
  <si>
    <t>ndesu</t>
  </si>
  <si>
    <t>to explain something; emphasis</t>
  </si>
  <si>
    <t>ね</t>
  </si>
  <si>
    <t>ne</t>
  </si>
  <si>
    <t>isn't it? right? eh?</t>
  </si>
  <si>
    <t>destination particle; in/at/on/to</t>
  </si>
  <si>
    <t>に/へ</t>
  </si>
  <si>
    <t>ni/e</t>
  </si>
  <si>
    <t>to (direction / destination)</t>
  </si>
  <si>
    <t>の</t>
  </si>
  <si>
    <t>no</t>
  </si>
  <si>
    <t>possessive particle</t>
  </si>
  <si>
    <t>のです</t>
  </si>
  <si>
    <t>no desu</t>
  </si>
  <si>
    <t>ので</t>
  </si>
  <si>
    <t>node</t>
  </si>
  <si>
    <t>because of; given that; since</t>
  </si>
  <si>
    <t>お / ご</t>
  </si>
  <si>
    <t>o / go</t>
  </si>
  <si>
    <t>polite marker; honorific prefix</t>
  </si>
  <si>
    <t>を</t>
  </si>
  <si>
    <t>o / wo</t>
  </si>
  <si>
    <t>object marker particle</t>
  </si>
  <si>
    <t>たり～たり</t>
  </si>
  <si>
    <t>tari~tari</t>
  </si>
  <si>
    <t>do such things as A and B</t>
  </si>
  <si>
    <t>and; with; connecting particle</t>
  </si>
  <si>
    <t>wa</t>
  </si>
  <si>
    <t>topic marker</t>
  </si>
  <si>
    <t>や</t>
  </si>
  <si>
    <t>ya</t>
  </si>
  <si>
    <t>and; or; connecting particle</t>
  </si>
  <si>
    <t>よ</t>
  </si>
  <si>
    <t>yo</t>
  </si>
  <si>
    <t>you know; ending emphasis</t>
  </si>
  <si>
    <t>より～ほうが</t>
  </si>
  <si>
    <t>yori ~hou ga</t>
  </si>
  <si>
    <t>[A] is more than [B]</t>
  </si>
  <si>
    <t>kiroguramu</t>
  </si>
  <si>
    <t>kiromeetoru</t>
  </si>
  <si>
    <t>glass; cup</t>
  </si>
  <si>
    <t>metre; meter</t>
  </si>
  <si>
    <t>teepurekoodaa</t>
  </si>
  <si>
    <t>waishatsu</t>
  </si>
  <si>
    <t>ちょっと</t>
  </si>
  <si>
    <t>chotto</t>
  </si>
  <si>
    <t>a little</t>
  </si>
  <si>
    <t>丁度</t>
  </si>
  <si>
    <t>ちょうど</t>
  </si>
  <si>
    <t>choudo</t>
  </si>
  <si>
    <t>exactly</t>
  </si>
  <si>
    <t>大丈夫</t>
  </si>
  <si>
    <t>だいじょうぶ</t>
  </si>
  <si>
    <t>daijoubu</t>
  </si>
  <si>
    <t>OK; okay; alright</t>
  </si>
  <si>
    <t>だんだん</t>
  </si>
  <si>
    <t>dandan</t>
  </si>
  <si>
    <t>gradually</t>
  </si>
  <si>
    <t>どう</t>
  </si>
  <si>
    <t>dou</t>
  </si>
  <si>
    <t>how (about); in what way</t>
  </si>
  <si>
    <t>どうも</t>
  </si>
  <si>
    <t>doumo</t>
  </si>
  <si>
    <t>much (thanks); very (sorry)</t>
  </si>
  <si>
    <t>どうして</t>
  </si>
  <si>
    <t>doushite</t>
  </si>
  <si>
    <t>why; for what reason</t>
  </si>
  <si>
    <t>どうぞ</t>
  </si>
  <si>
    <t>douzo</t>
  </si>
  <si>
    <t>please</t>
  </si>
  <si>
    <t>初めて</t>
  </si>
  <si>
    <t>はじめて</t>
  </si>
  <si>
    <t>hajimete</t>
  </si>
  <si>
    <t>for the first time</t>
  </si>
  <si>
    <t>by oneself; alone</t>
  </si>
  <si>
    <t>number one; 1st, best; most</t>
  </si>
  <si>
    <t>いかが</t>
  </si>
  <si>
    <t>ikaga</t>
  </si>
  <si>
    <t>how about; in what way</t>
  </si>
  <si>
    <t>いくつ</t>
  </si>
  <si>
    <t>ikutsu</t>
  </si>
  <si>
    <t>how many?, how old?</t>
  </si>
  <si>
    <t>一緒に</t>
  </si>
  <si>
    <t>いっしょに</t>
  </si>
  <si>
    <t>issho ni</t>
  </si>
  <si>
    <t>together</t>
  </si>
  <si>
    <t>いつも</t>
  </si>
  <si>
    <t>itsumo</t>
  </si>
  <si>
    <t>always; usually</t>
  </si>
  <si>
    <t>まだ</t>
  </si>
  <si>
    <t>mada</t>
  </si>
  <si>
    <t>still; not yet</t>
  </si>
  <si>
    <t>まだ～ていません</t>
  </si>
  <si>
    <t>mada ~te imasen</t>
  </si>
  <si>
    <t>have not yet~</t>
  </si>
  <si>
    <t>前に</t>
  </si>
  <si>
    <t>まえに</t>
  </si>
  <si>
    <t>mae ni</t>
  </si>
  <si>
    <t>before; in front of~</t>
  </si>
  <si>
    <t>もっと</t>
  </si>
  <si>
    <t>motto</t>
  </si>
  <si>
    <t>more; longer; further</t>
  </si>
  <si>
    <t>もう</t>
  </si>
  <si>
    <t>mou</t>
  </si>
  <si>
    <t>already; anymore; again</t>
  </si>
  <si>
    <t>何故</t>
  </si>
  <si>
    <t>なぜ</t>
  </si>
  <si>
    <t>naze</t>
  </si>
  <si>
    <t>why; how</t>
  </si>
  <si>
    <t>直ぐに</t>
  </si>
  <si>
    <t>すぐに</t>
  </si>
  <si>
    <t>sugu ni</t>
  </si>
  <si>
    <t>immediately; instantly</t>
  </si>
  <si>
    <t>a little (bit); few;</t>
  </si>
  <si>
    <t>多分</t>
  </si>
  <si>
    <t>たぶん</t>
  </si>
  <si>
    <t>tabun</t>
  </si>
  <si>
    <t>perhaps; probably</t>
  </si>
  <si>
    <t>very; greatly; terribly</t>
  </si>
  <si>
    <t>とても</t>
  </si>
  <si>
    <t>totemo</t>
  </si>
  <si>
    <t>very; exceedingly</t>
  </si>
  <si>
    <t>よく</t>
  </si>
  <si>
    <t>yoku</t>
  </si>
  <si>
    <t>often, well</t>
  </si>
  <si>
    <t>ゆっくり</t>
  </si>
  <si>
    <t>yukkuri</t>
  </si>
  <si>
    <t>slowly</t>
  </si>
  <si>
    <t>危ない</t>
  </si>
  <si>
    <t>あぶない</t>
  </si>
  <si>
    <t>abunai</t>
  </si>
  <si>
    <t>dangerous</t>
  </si>
  <si>
    <t>赤い</t>
  </si>
  <si>
    <t>あかい</t>
  </si>
  <si>
    <t>akai</t>
  </si>
  <si>
    <t>明るい</t>
  </si>
  <si>
    <t>あかるい</t>
  </si>
  <si>
    <t>akarui</t>
  </si>
  <si>
    <t>bright; light</t>
  </si>
  <si>
    <t>甘い</t>
  </si>
  <si>
    <t>あまい</t>
  </si>
  <si>
    <t>amai</t>
  </si>
  <si>
    <t>sweet; sugary; naive</t>
  </si>
  <si>
    <t>青い</t>
  </si>
  <si>
    <t>あおい</t>
  </si>
  <si>
    <t>aoi</t>
  </si>
  <si>
    <t>新しい</t>
  </si>
  <si>
    <t>あたらしい</t>
  </si>
  <si>
    <t>atarashii</t>
  </si>
  <si>
    <t>new; fresh; recent; latest</t>
  </si>
  <si>
    <t>暖かい</t>
  </si>
  <si>
    <t>あたたかい</t>
  </si>
  <si>
    <t>atatakai</t>
  </si>
  <si>
    <t>warm</t>
  </si>
  <si>
    <t>厚い</t>
  </si>
  <si>
    <t>あつい</t>
  </si>
  <si>
    <t>atsui</t>
  </si>
  <si>
    <t>thick</t>
  </si>
  <si>
    <t>暑い</t>
  </si>
  <si>
    <t>hot; sultry (weather)</t>
  </si>
  <si>
    <t>熱い</t>
  </si>
  <si>
    <t>hot (temperature)</t>
  </si>
  <si>
    <t>小さい</t>
  </si>
  <si>
    <t>ちいさい</t>
  </si>
  <si>
    <t>chiisai</t>
  </si>
  <si>
    <t>small; little; tiny</t>
  </si>
  <si>
    <t>近い</t>
  </si>
  <si>
    <t>ちかい</t>
  </si>
  <si>
    <t>chikai</t>
  </si>
  <si>
    <t>near; close</t>
  </si>
  <si>
    <t>古い</t>
  </si>
  <si>
    <t>ふるい</t>
  </si>
  <si>
    <t>furui</t>
  </si>
  <si>
    <t>old (not used for people)</t>
  </si>
  <si>
    <t>太い</t>
  </si>
  <si>
    <t>ふとい</t>
  </si>
  <si>
    <t>futoi</t>
  </si>
  <si>
    <t>fat; thick</t>
  </si>
  <si>
    <t>早い</t>
  </si>
  <si>
    <t>はやい</t>
  </si>
  <si>
    <t>hayai</t>
  </si>
  <si>
    <t>fast; early</t>
  </si>
  <si>
    <t>速い</t>
  </si>
  <si>
    <t>fast; quick; hasty; brisk</t>
  </si>
  <si>
    <t>低い</t>
  </si>
  <si>
    <t>ひくい</t>
  </si>
  <si>
    <t>hikui</t>
  </si>
  <si>
    <t>short,low</t>
  </si>
  <si>
    <t>広い</t>
  </si>
  <si>
    <t>ひろい</t>
  </si>
  <si>
    <t>hiroi</t>
  </si>
  <si>
    <t>spacious; vast; wide</t>
  </si>
  <si>
    <t>欲しい</t>
  </si>
  <si>
    <t>ほしい</t>
  </si>
  <si>
    <t>hoshii</t>
  </si>
  <si>
    <t>want</t>
  </si>
  <si>
    <t>細い</t>
  </si>
  <si>
    <t>ほそい</t>
  </si>
  <si>
    <t>hosoi</t>
  </si>
  <si>
    <t>thin; slender</t>
  </si>
  <si>
    <t>忙しい</t>
  </si>
  <si>
    <t>いそがしい</t>
  </si>
  <si>
    <t>isogashii</t>
  </si>
  <si>
    <t>busy</t>
  </si>
  <si>
    <t>痛い</t>
  </si>
  <si>
    <t>いたい</t>
  </si>
  <si>
    <t>itai</t>
  </si>
  <si>
    <t>painful; sore</t>
  </si>
  <si>
    <t>辛い</t>
  </si>
  <si>
    <t>からい</t>
  </si>
  <si>
    <t>karai</t>
  </si>
  <si>
    <t>spicy</t>
  </si>
  <si>
    <t>軽い</t>
  </si>
  <si>
    <t>かるい</t>
  </si>
  <si>
    <t>karui</t>
  </si>
  <si>
    <t>light</t>
  </si>
  <si>
    <t>可愛い</t>
  </si>
  <si>
    <t>かわいい</t>
  </si>
  <si>
    <t>kawaii</t>
  </si>
  <si>
    <t>cute</t>
  </si>
  <si>
    <t>黄色い</t>
  </si>
  <si>
    <t>きいろい</t>
  </si>
  <si>
    <t>kiiroi</t>
  </si>
  <si>
    <t>yellow</t>
  </si>
  <si>
    <t>汚い</t>
  </si>
  <si>
    <t>きたない</t>
  </si>
  <si>
    <t>kitanai</t>
  </si>
  <si>
    <t>dirty</t>
  </si>
  <si>
    <t>暗い</t>
  </si>
  <si>
    <t>くらい</t>
  </si>
  <si>
    <t>kurai</t>
  </si>
  <si>
    <t>dark; gloomy; murky</t>
  </si>
  <si>
    <t>黒い</t>
  </si>
  <si>
    <t>くろい</t>
  </si>
  <si>
    <t>kuroi</t>
  </si>
  <si>
    <t>丸い</t>
  </si>
  <si>
    <t>まるい</t>
  </si>
  <si>
    <t>marui</t>
  </si>
  <si>
    <t>round,circular</t>
  </si>
  <si>
    <t>不味い</t>
  </si>
  <si>
    <t>まずい</t>
  </si>
  <si>
    <t>mazui</t>
  </si>
  <si>
    <t>短い</t>
  </si>
  <si>
    <t>みじかい</t>
  </si>
  <si>
    <t>mijikai</t>
  </si>
  <si>
    <t>short</t>
  </si>
  <si>
    <t>難しい</t>
  </si>
  <si>
    <t>むずかしい</t>
  </si>
  <si>
    <t>muzukashii</t>
  </si>
  <si>
    <t>difficult</t>
  </si>
  <si>
    <t>長い</t>
  </si>
  <si>
    <t>ながい</t>
  </si>
  <si>
    <t>nagai</t>
  </si>
  <si>
    <t>long (distance); long (time)</t>
  </si>
  <si>
    <t>温い</t>
  </si>
  <si>
    <t>ぬるい</t>
  </si>
  <si>
    <t>nurui</t>
  </si>
  <si>
    <t>luke warm</t>
  </si>
  <si>
    <t>美味しい</t>
  </si>
  <si>
    <t>おいしい</t>
  </si>
  <si>
    <t>oishii</t>
  </si>
  <si>
    <t>delicious</t>
  </si>
  <si>
    <t>重い</t>
  </si>
  <si>
    <t>おもい</t>
  </si>
  <si>
    <t>omoi</t>
  </si>
  <si>
    <t>heavy</t>
  </si>
  <si>
    <t>面白い</t>
  </si>
  <si>
    <t>おもしろい</t>
  </si>
  <si>
    <t>omoshiroi</t>
  </si>
  <si>
    <t>interesting</t>
  </si>
  <si>
    <t>多い</t>
  </si>
  <si>
    <t>おおい</t>
  </si>
  <si>
    <t>ooi</t>
  </si>
  <si>
    <t>many; numerous</t>
  </si>
  <si>
    <t>大きい</t>
  </si>
  <si>
    <t>おおきい</t>
  </si>
  <si>
    <t>ookii</t>
  </si>
  <si>
    <t>big; large; great; important</t>
  </si>
  <si>
    <t>遅い</t>
  </si>
  <si>
    <t>おそい</t>
  </si>
  <si>
    <t>osoi</t>
  </si>
  <si>
    <t>slow; time-consuming; late</t>
  </si>
  <si>
    <t>寒い</t>
  </si>
  <si>
    <t>さむい</t>
  </si>
  <si>
    <t>samui</t>
  </si>
  <si>
    <t>cold</t>
  </si>
  <si>
    <t>狭い</t>
  </si>
  <si>
    <t>せまい</t>
  </si>
  <si>
    <t>semai</t>
  </si>
  <si>
    <t>narrow</t>
  </si>
  <si>
    <t>白い</t>
  </si>
  <si>
    <t>しろい</t>
  </si>
  <si>
    <t>shiroi</t>
  </si>
  <si>
    <t>white</t>
  </si>
  <si>
    <t>少ない</t>
  </si>
  <si>
    <t>すくない</t>
  </si>
  <si>
    <t>sukunai</t>
  </si>
  <si>
    <t>few; a little; scarce</t>
  </si>
  <si>
    <t>涼しい</t>
  </si>
  <si>
    <t>すずしい</t>
  </si>
  <si>
    <t>suzushii</t>
  </si>
  <si>
    <t>refreshing, cool</t>
  </si>
  <si>
    <t>高い</t>
  </si>
  <si>
    <t>たかい</t>
  </si>
  <si>
    <t>takai</t>
  </si>
  <si>
    <t>high; tall; expensive</t>
  </si>
  <si>
    <t>楽しい</t>
  </si>
  <si>
    <t>たのしい</t>
  </si>
  <si>
    <t>tanoshii</t>
  </si>
  <si>
    <t>enjoyable; fun</t>
  </si>
  <si>
    <t>遠い</t>
  </si>
  <si>
    <t>とおい</t>
  </si>
  <si>
    <t>tooi</t>
  </si>
  <si>
    <t>far</t>
  </si>
  <si>
    <t>詰まらない</t>
  </si>
  <si>
    <t>つまらない</t>
  </si>
  <si>
    <t>tsumaranai</t>
  </si>
  <si>
    <t>boring</t>
  </si>
  <si>
    <t>冷たい</t>
  </si>
  <si>
    <t>つめたい</t>
  </si>
  <si>
    <t>tsumetai</t>
  </si>
  <si>
    <t>cold to the touch</t>
  </si>
  <si>
    <t>強い</t>
  </si>
  <si>
    <t>つよい</t>
  </si>
  <si>
    <t>tsuyoi</t>
  </si>
  <si>
    <t>powerful</t>
  </si>
  <si>
    <t>煩い</t>
  </si>
  <si>
    <t>うるさい</t>
  </si>
  <si>
    <t>urusai</t>
  </si>
  <si>
    <t>noisy, annoying</t>
  </si>
  <si>
    <t>薄い</t>
  </si>
  <si>
    <t>うすい</t>
  </si>
  <si>
    <t>usui</t>
  </si>
  <si>
    <t>thin; weak</t>
  </si>
  <si>
    <t>若い</t>
  </si>
  <si>
    <t>わかい</t>
  </si>
  <si>
    <t>wakai</t>
  </si>
  <si>
    <t>young</t>
  </si>
  <si>
    <t>悪い</t>
  </si>
  <si>
    <t>わるい</t>
  </si>
  <si>
    <t>warui</t>
  </si>
  <si>
    <t>bad; poor; undesirable</t>
  </si>
  <si>
    <t>易しい</t>
  </si>
  <si>
    <t>やさしい</t>
  </si>
  <si>
    <t>yasashii</t>
  </si>
  <si>
    <t>easy, simple</t>
  </si>
  <si>
    <t>安い</t>
  </si>
  <si>
    <t>やすい</t>
  </si>
  <si>
    <t>yasui</t>
  </si>
  <si>
    <t>cheap; inexpensive</t>
  </si>
  <si>
    <t>良い</t>
  </si>
  <si>
    <t>よい / いい</t>
  </si>
  <si>
    <t>yoi / ii</t>
  </si>
  <si>
    <t>good</t>
  </si>
  <si>
    <t>弱い</t>
  </si>
  <si>
    <t>よわい</t>
  </si>
  <si>
    <t>yowai</t>
  </si>
  <si>
    <t>weak</t>
  </si>
  <si>
    <t>便利</t>
  </si>
  <si>
    <t>べんり</t>
  </si>
  <si>
    <t>benri</t>
  </si>
  <si>
    <t>convenient; handy; useful</t>
  </si>
  <si>
    <t>OK; alright</t>
  </si>
  <si>
    <t>大好き</t>
  </si>
  <si>
    <t>だいすき</t>
  </si>
  <si>
    <t>daisuki</t>
  </si>
  <si>
    <t>love; like; like very much</t>
  </si>
  <si>
    <t>truth; reality; fact</t>
  </si>
  <si>
    <t>丈夫</t>
  </si>
  <si>
    <t>じょうぶ</t>
  </si>
  <si>
    <t>joubu</t>
  </si>
  <si>
    <t>strong, durable</t>
  </si>
  <si>
    <t>綺麗</t>
  </si>
  <si>
    <t>きれい</t>
  </si>
  <si>
    <t>kirei</t>
  </si>
  <si>
    <t>pretty; lovely; beautiful</t>
  </si>
  <si>
    <t>straight ahead,direct</t>
  </si>
  <si>
    <t>賑やか</t>
  </si>
  <si>
    <t>にぎやか</t>
  </si>
  <si>
    <t>nigiyaka</t>
  </si>
  <si>
    <t>bustling, busy</t>
  </si>
  <si>
    <t>立派</t>
  </si>
  <si>
    <t>りっぱ</t>
  </si>
  <si>
    <t>rippa</t>
  </si>
  <si>
    <t>splendid</t>
  </si>
  <si>
    <t>静か</t>
  </si>
  <si>
    <t>しずか</t>
  </si>
  <si>
    <t>shizuka</t>
  </si>
  <si>
    <t>quiet</t>
  </si>
  <si>
    <t>important; beloved</t>
  </si>
  <si>
    <t>Kanji</t>
  </si>
  <si>
    <t>Onyomi</t>
  </si>
  <si>
    <t>Kunyomi</t>
  </si>
  <si>
    <t>日</t>
  </si>
  <si>
    <t>ニチ, ジツ</t>
  </si>
  <si>
    <t>ひ, -び, -か</t>
  </si>
  <si>
    <t>day, sun, Japan, counter for days</t>
  </si>
  <si>
    <t>イチ</t>
  </si>
  <si>
    <t>ひと(つ)</t>
  </si>
  <si>
    <t>one</t>
  </si>
  <si>
    <t>コク</t>
  </si>
  <si>
    <t>country</t>
  </si>
  <si>
    <t>ジン、ニン</t>
  </si>
  <si>
    <t>person</t>
  </si>
  <si>
    <t>ネン</t>
  </si>
  <si>
    <t>year, counter for years</t>
  </si>
  <si>
    <t>大</t>
  </si>
  <si>
    <t>ダイ、タイ</t>
  </si>
  <si>
    <t>おお(きい)</t>
  </si>
  <si>
    <t>large, big</t>
  </si>
  <si>
    <t>ジュウ</t>
  </si>
  <si>
    <t>とお、と</t>
  </si>
  <si>
    <t>ten, 10</t>
  </si>
  <si>
    <t>ニ、ジ</t>
  </si>
  <si>
    <t>ふた(つ)、ふたたび</t>
  </si>
  <si>
    <t>two, 2</t>
  </si>
  <si>
    <t>ホン</t>
  </si>
  <si>
    <t>もと</t>
  </si>
  <si>
    <t>book, present, true, counter for long cylindrical things</t>
  </si>
  <si>
    <t>チュウ</t>
  </si>
  <si>
    <t>なか、うち</t>
  </si>
  <si>
    <t>in, inside, middle, mean, center</t>
  </si>
  <si>
    <t>長</t>
  </si>
  <si>
    <t>チョウ</t>
  </si>
  <si>
    <t>なが(い)、おさ</t>
  </si>
  <si>
    <t>long, leader, superior, senior</t>
  </si>
  <si>
    <t>出</t>
  </si>
  <si>
    <t>シュツ、スイ</t>
  </si>
  <si>
    <t>で(る)、だ(す)</t>
  </si>
  <si>
    <t>exit, leave, go out</t>
  </si>
  <si>
    <t>サン</t>
  </si>
  <si>
    <t>み(つ)</t>
  </si>
  <si>
    <t>three, 3</t>
  </si>
  <si>
    <t>ジ</t>
  </si>
  <si>
    <t>とき、 -どき</t>
  </si>
  <si>
    <t>time, hour</t>
  </si>
  <si>
    <t>行</t>
  </si>
  <si>
    <t>コウ、ギョウ</t>
  </si>
  <si>
    <t>い(く)、ゆ(く)、おこな(う)</t>
  </si>
  <si>
    <t>going, journey, carry out, line, row</t>
  </si>
  <si>
    <t>見</t>
  </si>
  <si>
    <t>ケン</t>
  </si>
  <si>
    <t>み(る)、み(せる)</t>
  </si>
  <si>
    <t>see, hopes, chances, idea, opinion, visible</t>
  </si>
  <si>
    <t>月</t>
  </si>
  <si>
    <t>ゲツ、ガツ</t>
  </si>
  <si>
    <t>つき</t>
  </si>
  <si>
    <t>month, moon</t>
  </si>
  <si>
    <t>分</t>
  </si>
  <si>
    <t>ブン、フン、ブ</t>
  </si>
  <si>
    <t>わ(ける)</t>
  </si>
  <si>
    <t>part, minute of time, understand</t>
  </si>
  <si>
    <t>ゴ、コウ</t>
  </si>
  <si>
    <t>のち、うし(ろ)、あと</t>
  </si>
  <si>
    <t>behind, back, later</t>
  </si>
  <si>
    <t>ゼン</t>
  </si>
  <si>
    <t>in front, before</t>
  </si>
  <si>
    <t>生</t>
  </si>
  <si>
    <t>セイ、ショウ</t>
  </si>
  <si>
    <t>い(きる)、う(む)、お(う)、は(える)、なま</t>
  </si>
  <si>
    <t>life, genuine, birth</t>
  </si>
  <si>
    <t>ゴ</t>
  </si>
  <si>
    <t>いつ(つ)</t>
  </si>
  <si>
    <t>five, 5</t>
  </si>
  <si>
    <t>間</t>
  </si>
  <si>
    <t>カン、ケン</t>
  </si>
  <si>
    <t>あいだ、ま、あい</t>
  </si>
  <si>
    <t>interval, space</t>
  </si>
  <si>
    <t>ジョウ、ショウ、シャン</t>
  </si>
  <si>
    <t>うえ、うわ-、かみ、あ(げる)、のぼ(る)</t>
  </si>
  <si>
    <t>above, up</t>
  </si>
  <si>
    <t>トウ</t>
  </si>
  <si>
    <t>シ</t>
  </si>
  <si>
    <t>よ(つ)、よん</t>
  </si>
  <si>
    <t>four, 4</t>
  </si>
  <si>
    <t>コン、キン</t>
  </si>
  <si>
    <t>now; the present</t>
  </si>
  <si>
    <t>金</t>
  </si>
  <si>
    <t>キン、コン、ゴン</t>
  </si>
  <si>
    <t>かね、かな-、 -がね</t>
  </si>
  <si>
    <t>gold</t>
  </si>
  <si>
    <t>キュウ、ク</t>
  </si>
  <si>
    <t>ここの(つ)</t>
  </si>
  <si>
    <t>nine, 9</t>
  </si>
  <si>
    <t>入</t>
  </si>
  <si>
    <t>ニュウ</t>
  </si>
  <si>
    <t>い(る)、はい(る)</t>
  </si>
  <si>
    <t>enter, insert</t>
  </si>
  <si>
    <t>学</t>
  </si>
  <si>
    <t>ガク</t>
  </si>
  <si>
    <t>まな(ぶ)</t>
  </si>
  <si>
    <t>study, learning, science</t>
  </si>
  <si>
    <t>高</t>
  </si>
  <si>
    <t>コウ</t>
  </si>
  <si>
    <t>たか(い)</t>
  </si>
  <si>
    <t>tall, high, expensive</t>
  </si>
  <si>
    <t>円</t>
  </si>
  <si>
    <t>エン</t>
  </si>
  <si>
    <t>まる(い)</t>
  </si>
  <si>
    <t>circle, yen, round</t>
  </si>
  <si>
    <t>子</t>
  </si>
  <si>
    <t>シ、ス、ツ</t>
  </si>
  <si>
    <t>こ、ね</t>
  </si>
  <si>
    <t>ガイ、ゲ</t>
  </si>
  <si>
    <t>そと、ほか、はず(す)</t>
  </si>
  <si>
    <t>outside</t>
  </si>
  <si>
    <t>ハチ</t>
  </si>
  <si>
    <t>や(つ)、よう</t>
  </si>
  <si>
    <t>eight, 8</t>
  </si>
  <si>
    <t>ロク</t>
  </si>
  <si>
    <t>む(つ)、むい</t>
  </si>
  <si>
    <t>six, 6</t>
  </si>
  <si>
    <t>カ、ゲ</t>
  </si>
  <si>
    <t>した、しも、もと、さ(げる)、くだ(る)、お(ろす)</t>
  </si>
  <si>
    <t>below, down, descend, give, low, inferior</t>
  </si>
  <si>
    <t>来</t>
  </si>
  <si>
    <t>ライ、タイ</t>
  </si>
  <si>
    <t>く(る)、き、こ</t>
  </si>
  <si>
    <t>come, due, next, cause, become</t>
  </si>
  <si>
    <t>気</t>
  </si>
  <si>
    <t>キ、ケ</t>
  </si>
  <si>
    <t>いき</t>
  </si>
  <si>
    <t>spirit, mind, air,
 atmosphere, mood</t>
  </si>
  <si>
    <t>小</t>
  </si>
  <si>
    <t>ショウ</t>
  </si>
  <si>
    <t>ちい(さい)、こ</t>
  </si>
  <si>
    <t>little, small</t>
  </si>
  <si>
    <t>シチ</t>
  </si>
  <si>
    <t>なな(つ)、なの</t>
  </si>
  <si>
    <t>seven, 7</t>
  </si>
  <si>
    <t>サン、セン</t>
  </si>
  <si>
    <t>mountain</t>
  </si>
  <si>
    <t>ワ</t>
  </si>
  <si>
    <t>はな(す)、はなし</t>
  </si>
  <si>
    <t>tale, talk</t>
  </si>
  <si>
    <t>ジョ</t>
  </si>
  <si>
    <t>おんな、め</t>
  </si>
  <si>
    <t>woman, female</t>
  </si>
  <si>
    <t>ホク</t>
  </si>
  <si>
    <t>午</t>
  </si>
  <si>
    <t>うま</t>
  </si>
  <si>
    <t>noon, sign of the horse</t>
  </si>
  <si>
    <t>ヒャク、ビャク</t>
  </si>
  <si>
    <t>もも</t>
  </si>
  <si>
    <t>hundred</t>
  </si>
  <si>
    <t>書</t>
  </si>
  <si>
    <t>ショ</t>
  </si>
  <si>
    <t>か(く)</t>
  </si>
  <si>
    <t>write</t>
  </si>
  <si>
    <t>セン</t>
  </si>
  <si>
    <t>さき、ま(ず)</t>
  </si>
  <si>
    <t>before, ahead, previous, future, precedence</t>
  </si>
  <si>
    <t>名</t>
  </si>
  <si>
    <t>メイ、ミョウ</t>
  </si>
  <si>
    <t>な</t>
  </si>
  <si>
    <t>name, noted,
 distinguished, reputation</t>
  </si>
  <si>
    <t>river, stream</t>
  </si>
  <si>
    <t>ち</t>
  </si>
  <si>
    <t>thousand</t>
  </si>
  <si>
    <t>聞</t>
  </si>
  <si>
    <t>ブン、モン</t>
  </si>
  <si>
    <t>き(く)</t>
  </si>
  <si>
    <t>to hear; to listen; to ask</t>
  </si>
  <si>
    <t>スイ</t>
  </si>
  <si>
    <t>water</t>
  </si>
  <si>
    <t>ハン</t>
  </si>
  <si>
    <t>なか(ば)</t>
  </si>
  <si>
    <t>half, middle, odd number, semi-</t>
  </si>
  <si>
    <t>ダン、ナン</t>
  </si>
  <si>
    <t>おとこ、お</t>
  </si>
  <si>
    <t>male; man</t>
  </si>
  <si>
    <t>セイ、サイ</t>
  </si>
  <si>
    <t>電</t>
  </si>
  <si>
    <t>デン</t>
  </si>
  <si>
    <t>-</t>
  </si>
  <si>
    <t>electricity; electric
 powered</t>
  </si>
  <si>
    <t>語</t>
  </si>
  <si>
    <t>かた(る)</t>
  </si>
  <si>
    <t>word, speech, language</t>
  </si>
  <si>
    <t>土</t>
  </si>
  <si>
    <t>ド、ト</t>
  </si>
  <si>
    <t>つち</t>
  </si>
  <si>
    <t>soil, earth, ground</t>
  </si>
  <si>
    <t>ボク、モク</t>
  </si>
  <si>
    <t>き、こ-</t>
  </si>
  <si>
    <t>tree, wood</t>
  </si>
  <si>
    <t>食</t>
  </si>
  <si>
    <t>ショク、ジキ</t>
  </si>
  <si>
    <t>く(う)、た(べる)</t>
  </si>
  <si>
    <t>eat, food</t>
  </si>
  <si>
    <t>シャ</t>
  </si>
  <si>
    <t>car, wheel</t>
  </si>
  <si>
    <t>何</t>
  </si>
  <si>
    <t>カ</t>
  </si>
  <si>
    <t>なに、なん</t>
  </si>
  <si>
    <t>what</t>
  </si>
  <si>
    <t>ナン、ナ</t>
  </si>
  <si>
    <t>マン、バン</t>
  </si>
  <si>
    <t>ten thousand, 10,000</t>
  </si>
  <si>
    <t>校</t>
  </si>
  <si>
    <t>school, exam</t>
  </si>
  <si>
    <t>毎</t>
  </si>
  <si>
    <t>マイ</t>
  </si>
  <si>
    <t>ごと(に)</t>
  </si>
  <si>
    <t>every</t>
  </si>
  <si>
    <t>ハク、ビャク</t>
  </si>
  <si>
    <t>しろ(い)</t>
  </si>
  <si>
    <t>天</t>
  </si>
  <si>
    <t>テン</t>
  </si>
  <si>
    <t>あまつ</t>
  </si>
  <si>
    <t>heavens, sky, imperial</t>
  </si>
  <si>
    <t>ボ</t>
  </si>
  <si>
    <t>はは、かあ</t>
  </si>
  <si>
    <t>火</t>
  </si>
  <si>
    <t>ひ、 -び、ほ-</t>
  </si>
  <si>
    <t>fire</t>
  </si>
  <si>
    <t>ウ、ユウ</t>
  </si>
  <si>
    <t>right (direction)</t>
  </si>
  <si>
    <t>読</t>
  </si>
  <si>
    <t>ドク、トク、トウ</t>
  </si>
  <si>
    <t>よ(む)</t>
  </si>
  <si>
    <t>to read</t>
  </si>
  <si>
    <t>友</t>
  </si>
  <si>
    <t>ユウ</t>
  </si>
  <si>
    <t>とも</t>
  </si>
  <si>
    <t>friend</t>
  </si>
  <si>
    <t>サ、シャ</t>
  </si>
  <si>
    <t>left</t>
  </si>
  <si>
    <t>休</t>
  </si>
  <si>
    <t>キュウ</t>
  </si>
  <si>
    <t>やす(む)</t>
  </si>
  <si>
    <t>rest, day off, retire, sleep</t>
  </si>
  <si>
    <t>フ</t>
  </si>
  <si>
    <t>ちち、とう</t>
  </si>
  <si>
    <t>ウ</t>
  </si>
  <si>
    <t>あめ、あま</t>
  </si>
  <si>
    <t>Grammar</t>
  </si>
  <si>
    <t>Checked</t>
  </si>
  <si>
    <t>ちゃいけない</t>
  </si>
  <si>
    <t>cha ikenai / ja ikenai</t>
  </si>
  <si>
    <t>must not do (spoken Japanese)</t>
  </si>
  <si>
    <t>だ・です</t>
  </si>
  <si>
    <t>da / desu</t>
  </si>
  <si>
    <t>to be (am, is, are, were, used to)</t>
  </si>
  <si>
    <t>only; just; as much as</t>
  </si>
  <si>
    <t>だろう</t>
  </si>
  <si>
    <t>darou</t>
  </si>
  <si>
    <t>I think; it seems; probably; right?</t>
  </si>
  <si>
    <t>で</t>
  </si>
  <si>
    <t>de</t>
  </si>
  <si>
    <t>in; at; on; by; with; via</t>
  </si>
  <si>
    <t>でも</t>
  </si>
  <si>
    <t>demo</t>
  </si>
  <si>
    <t>but; however</t>
  </si>
  <si>
    <t>でしょう</t>
  </si>
  <si>
    <t>deshou</t>
  </si>
  <si>
    <t>どんな</t>
  </si>
  <si>
    <t>donna</t>
  </si>
  <si>
    <t>what kind of; what sort of</t>
  </si>
  <si>
    <t>why; for what reason; how</t>
  </si>
  <si>
    <t>どうやって</t>
  </si>
  <si>
    <t>douyatte</t>
  </si>
  <si>
    <t>how; in what way; by what means​</t>
  </si>
  <si>
    <t>subject marker; however; but</t>
  </si>
  <si>
    <t>があります</t>
  </si>
  <si>
    <t>ga arimasu</t>
  </si>
  <si>
    <t>there is; is (non-living things)</t>
  </si>
  <si>
    <t>がほしい</t>
  </si>
  <si>
    <t>ga hoshii</t>
  </si>
  <si>
    <t>to want something</t>
  </si>
  <si>
    <t>がいます</t>
  </si>
  <si>
    <t>ga imasu</t>
  </si>
  <si>
    <t>there is; to be; is (living things)</t>
  </si>
  <si>
    <t>ほうがいい</t>
  </si>
  <si>
    <t>hou ga ii</t>
  </si>
  <si>
    <t>had better; it'd be better to; should~</t>
  </si>
  <si>
    <t>い-adjectives</t>
  </si>
  <si>
    <t>i-adjectives</t>
  </si>
  <si>
    <t>the most; the best</t>
  </si>
  <si>
    <t>always; usually; habitually</t>
  </si>
  <si>
    <t>じゃない</t>
  </si>
  <si>
    <t>janai / dewa nai</t>
  </si>
  <si>
    <t>to not be (am not; is not; are not)</t>
  </si>
  <si>
    <t>way of doing something; how to do</t>
  </si>
  <si>
    <t>but; however; although</t>
  </si>
  <si>
    <t>have not yet</t>
  </si>
  <si>
    <t>until ~; as far as ~; to (an extent)</t>
  </si>
  <si>
    <t>before ~; in front of ~</t>
  </si>
  <si>
    <t>ませんか</t>
  </si>
  <si>
    <t>masen ka</t>
  </si>
  <si>
    <t>would you; do you want to; shall we~</t>
  </si>
  <si>
    <t>ましょう</t>
  </si>
  <si>
    <t>mashou</t>
  </si>
  <si>
    <t>let's ~; shall we ~</t>
  </si>
  <si>
    <t>ましょうか</t>
  </si>
  <si>
    <t>mashouka</t>
  </si>
  <si>
    <t>shall I ~; used to offer help</t>
  </si>
  <si>
    <t>already; anymore; again; other</t>
  </si>
  <si>
    <t>な-adjectives</t>
  </si>
  <si>
    <t>na-adjectives</t>
  </si>
  <si>
    <t>confirmation; admiration, etc</t>
  </si>
  <si>
    <t>ないで</t>
  </si>
  <si>
    <t>naide</t>
  </si>
  <si>
    <t>without doing~</t>
  </si>
  <si>
    <t>ないでください</t>
  </si>
  <si>
    <t>naide kudasai</t>
  </si>
  <si>
    <t>please don't do</t>
  </si>
  <si>
    <t>ないといけない</t>
  </si>
  <si>
    <t>naito ikenai</t>
  </si>
  <si>
    <t>must do; have an obligation to do</t>
  </si>
  <si>
    <t>なくてもいい</t>
  </si>
  <si>
    <t>naku temo ii</t>
  </si>
  <si>
    <t>don't have to</t>
  </si>
  <si>
    <t>なくちゃ</t>
  </si>
  <si>
    <t>nakucha</t>
  </si>
  <si>
    <t>must do; need to; gotta do</t>
  </si>
  <si>
    <t>なくてはいけない</t>
  </si>
  <si>
    <t>nakute wa ikenai</t>
  </si>
  <si>
    <t>must do; need to do</t>
  </si>
  <si>
    <t>なくてはならない</t>
  </si>
  <si>
    <t>nakute wa naranai</t>
  </si>
  <si>
    <t>なる</t>
  </si>
  <si>
    <t>naru</t>
  </si>
  <si>
    <t>to become</t>
  </si>
  <si>
    <t>destination particle; in; at; on; to</t>
  </si>
  <si>
    <t>にいく</t>
  </si>
  <si>
    <t>ni iku</t>
  </si>
  <si>
    <t>go to do</t>
  </si>
  <si>
    <t>にする</t>
  </si>
  <si>
    <t>ni suru</t>
  </si>
  <si>
    <t>to decide on</t>
  </si>
  <si>
    <t>to (indicates direction / destination)</t>
  </si>
  <si>
    <t>のが下手</t>
  </si>
  <si>
    <t>no ga heta</t>
  </si>
  <si>
    <t>to be bad at doing something</t>
  </si>
  <si>
    <t>のが上手</t>
  </si>
  <si>
    <t>no ga jouzu</t>
  </si>
  <si>
    <t>to be good at</t>
  </si>
  <si>
    <t>のが好き</t>
  </si>
  <si>
    <t>no ga suki</t>
  </si>
  <si>
    <t>to like doing something</t>
  </si>
  <si>
    <t>の中で[A]が一番</t>
  </si>
  <si>
    <t>no naka de [A] ga ichiban</t>
  </si>
  <si>
    <t>out of this group, [A] is best</t>
  </si>
  <si>
    <t>polite marker; honorific prefix particle</t>
  </si>
  <si>
    <t>をください</t>
  </si>
  <si>
    <t>o kudasai</t>
  </si>
  <si>
    <t>please give me~</t>
  </si>
  <si>
    <t>しかし</t>
  </si>
  <si>
    <t>shikashi</t>
  </si>
  <si>
    <t>それから</t>
  </si>
  <si>
    <t>sore kara</t>
  </si>
  <si>
    <t>and then; after that; since then</t>
  </si>
  <si>
    <t>そして</t>
  </si>
  <si>
    <t>soshite</t>
  </si>
  <si>
    <t>and then; thus; and now~</t>
  </si>
  <si>
    <t>すぎる</t>
  </si>
  <si>
    <t>sugiru</t>
  </si>
  <si>
    <t>too much</t>
  </si>
  <si>
    <t>たことがある</t>
  </si>
  <si>
    <t>ta koto ga aru</t>
  </si>
  <si>
    <t>to have done something before</t>
  </si>
  <si>
    <t>たい</t>
  </si>
  <si>
    <t>tai</t>
  </si>
  <si>
    <t>want to do something</t>
  </si>
  <si>
    <t>てある</t>
  </si>
  <si>
    <t>te aru</t>
  </si>
  <si>
    <t>is/has been done (resulting state)</t>
  </si>
  <si>
    <t>ている</t>
  </si>
  <si>
    <t>te iru</t>
  </si>
  <si>
    <t>ongoing action or current state</t>
  </si>
  <si>
    <t>てから</t>
  </si>
  <si>
    <t>te kara</t>
  </si>
  <si>
    <t>after doing~</t>
  </si>
  <si>
    <t>てください</t>
  </si>
  <si>
    <t>te kudasai</t>
  </si>
  <si>
    <t>please do</t>
  </si>
  <si>
    <t>てはいけない</t>
  </si>
  <si>
    <t>te wa ikenai</t>
  </si>
  <si>
    <t>must not; may not; cannot</t>
  </si>
  <si>
    <t>てもいいです</t>
  </si>
  <si>
    <t>temo ii desu</t>
  </si>
  <si>
    <t>is OK to..; is alright to..; may I..?</t>
  </si>
  <si>
    <t>and; with; as; connecting particle</t>
  </si>
  <si>
    <t>when; at this time</t>
  </si>
  <si>
    <t>very; awfully; exceedingly​</t>
  </si>
  <si>
    <t>つもり</t>
  </si>
  <si>
    <t>tsumori</t>
  </si>
  <si>
    <t>plan to ~; intend to ~</t>
  </si>
  <si>
    <t>wa - topic marker</t>
  </si>
  <si>
    <t>は〜より・・・です</t>
  </si>
  <si>
    <t>wa ~yori... desu</t>
  </si>
  <si>
    <t>[A] is more ~ than [B]</t>
  </si>
  <si>
    <t>はどうですか</t>
  </si>
  <si>
    <t>wa dou desu ka</t>
  </si>
  <si>
    <t>how about; how is</t>
  </si>
  <si>
    <t>you know; emphasis (ending particle)</t>
  </si>
  <si>
    <t>Plain</t>
  </si>
  <si>
    <t>浴びる</t>
  </si>
  <si>
    <t>あびる</t>
  </si>
  <si>
    <t>abiru</t>
  </si>
  <si>
    <t>to bathe, to shower</t>
  </si>
  <si>
    <t>上げる</t>
  </si>
  <si>
    <t>あげる</t>
  </si>
  <si>
    <t>ageru</t>
  </si>
  <si>
    <t>to raise; to elevate; to give</t>
  </si>
  <si>
    <t>開ける</t>
  </si>
  <si>
    <t>あける</t>
  </si>
  <si>
    <t>akeru</t>
  </si>
  <si>
    <t>to open (a door, etc.); to unwrap (e.g. parcel, package); to unlock</t>
  </si>
  <si>
    <t>開く</t>
  </si>
  <si>
    <t>あく</t>
  </si>
  <si>
    <t>aku</t>
  </si>
  <si>
    <t>to open (e.g. doors, business, etc)</t>
  </si>
  <si>
    <t>洗う</t>
  </si>
  <si>
    <t>あらう</t>
  </si>
  <si>
    <t>arau</t>
  </si>
  <si>
    <t>to wash</t>
  </si>
  <si>
    <t>ある</t>
  </si>
  <si>
    <t>aru</t>
  </si>
  <si>
    <t>to be, to have</t>
  </si>
  <si>
    <t>歩く</t>
  </si>
  <si>
    <t>あるく</t>
  </si>
  <si>
    <t>aruku</t>
  </si>
  <si>
    <t>to walk</t>
  </si>
  <si>
    <t>遊ぶ</t>
  </si>
  <si>
    <t>あそぶ</t>
  </si>
  <si>
    <t>asobu</t>
  </si>
  <si>
    <t>to play; to enjoy oneself</t>
  </si>
  <si>
    <t>会う</t>
  </si>
  <si>
    <t>あう</t>
  </si>
  <si>
    <t>au</t>
  </si>
  <si>
    <t>to meet; to encounter; to see</t>
  </si>
  <si>
    <t>違う</t>
  </si>
  <si>
    <t>ちがう</t>
  </si>
  <si>
    <t>chigau</t>
  </si>
  <si>
    <t>to differ</t>
  </si>
  <si>
    <t>出す</t>
  </si>
  <si>
    <t>だす</t>
  </si>
  <si>
    <t>dasu</t>
  </si>
  <si>
    <t>to take out; to get out; to put out; to reveal</t>
  </si>
  <si>
    <t>出かける</t>
  </si>
  <si>
    <t>でかける</t>
  </si>
  <si>
    <t>dekakeru</t>
  </si>
  <si>
    <t>to go out; to leave; to depart</t>
  </si>
  <si>
    <t>telephone (call / device)l; phone call</t>
  </si>
  <si>
    <t>出る</t>
  </si>
  <si>
    <t>でる</t>
  </si>
  <si>
    <t>deru</t>
  </si>
  <si>
    <t>to leave; to exit; to appear; to go out</t>
  </si>
  <si>
    <t>吹く</t>
  </si>
  <si>
    <t>to blow (of the wind)</t>
  </si>
  <si>
    <t>降る</t>
  </si>
  <si>
    <t>ふる</t>
  </si>
  <si>
    <t>furu</t>
  </si>
  <si>
    <t>to fall</t>
  </si>
  <si>
    <t>入る</t>
  </si>
  <si>
    <t>はいる</t>
  </si>
  <si>
    <t>hairu</t>
  </si>
  <si>
    <t>to enter; to go into</t>
  </si>
  <si>
    <t>始まる</t>
  </si>
  <si>
    <t>はじまる</t>
  </si>
  <si>
    <t>hajimaru</t>
  </si>
  <si>
    <t>to begin</t>
  </si>
  <si>
    <t>履く</t>
  </si>
  <si>
    <t>はく</t>
  </si>
  <si>
    <t>haku</t>
  </si>
  <si>
    <t>to wear, to put on trousers</t>
  </si>
  <si>
    <t>話す</t>
  </si>
  <si>
    <t>はなす</t>
  </si>
  <si>
    <t>hanasu</t>
  </si>
  <si>
    <t>to speak; to talk; to converse</t>
  </si>
  <si>
    <t>晴れる</t>
  </si>
  <si>
    <t>はれる</t>
  </si>
  <si>
    <t>hareru</t>
  </si>
  <si>
    <t>to be sunny</t>
  </si>
  <si>
    <t>貼る</t>
  </si>
  <si>
    <t>to stick; to paste</t>
  </si>
  <si>
    <t>走る</t>
  </si>
  <si>
    <t>はしる</t>
  </si>
  <si>
    <t>hashiru</t>
  </si>
  <si>
    <t>to run</t>
  </si>
  <si>
    <t>働く</t>
  </si>
  <si>
    <t>はたらく</t>
  </si>
  <si>
    <t>hataraku</t>
  </si>
  <si>
    <t>to work</t>
  </si>
  <si>
    <t>引く</t>
  </si>
  <si>
    <t>ひく</t>
  </si>
  <si>
    <t>hiku</t>
  </si>
  <si>
    <t>to pull</t>
  </si>
  <si>
    <t>弾く</t>
  </si>
  <si>
    <t>to play</t>
  </si>
  <si>
    <t>行く</t>
  </si>
  <si>
    <t>いく</t>
  </si>
  <si>
    <t>iku</t>
  </si>
  <si>
    <t>to go; to move</t>
  </si>
  <si>
    <t>入れる</t>
  </si>
  <si>
    <t>いれる</t>
  </si>
  <si>
    <t>ireru</t>
  </si>
  <si>
    <t>to put in; to let in; to take in; to bring in; to insert; to install</t>
  </si>
  <si>
    <t>要る</t>
  </si>
  <si>
    <t>いる</t>
  </si>
  <si>
    <t>iru</t>
  </si>
  <si>
    <t>to be needed</t>
  </si>
  <si>
    <t>居る</t>
  </si>
  <si>
    <t>言う</t>
  </si>
  <si>
    <t>いう</t>
  </si>
  <si>
    <t>iu</t>
  </si>
  <si>
    <t>to say; to call</t>
  </si>
  <si>
    <t>帰る</t>
  </si>
  <si>
    <t>かえる</t>
  </si>
  <si>
    <t>kaeru</t>
  </si>
  <si>
    <t>to go back​</t>
  </si>
  <si>
    <t>返す</t>
  </si>
  <si>
    <t>かえす</t>
  </si>
  <si>
    <t>kaesu</t>
  </si>
  <si>
    <t>to return something</t>
  </si>
  <si>
    <t>掛かる</t>
  </si>
  <si>
    <t>かかる</t>
  </si>
  <si>
    <t>kakaru</t>
  </si>
  <si>
    <t>to take (a resource, e.g. time or money)</t>
  </si>
  <si>
    <t>掛ける</t>
  </si>
  <si>
    <t>かける</t>
  </si>
  <si>
    <t>kakeru</t>
  </si>
  <si>
    <t>to hang up; to make (a call)​;</t>
  </si>
  <si>
    <t>書く</t>
  </si>
  <si>
    <t>かく</t>
  </si>
  <si>
    <t>kaku</t>
  </si>
  <si>
    <t>to write; to compose; to pen; to draw</t>
  </si>
  <si>
    <t>借りる</t>
  </si>
  <si>
    <t>かりる</t>
  </si>
  <si>
    <t>kariru</t>
  </si>
  <si>
    <t>to borrow</t>
  </si>
  <si>
    <t>貸す</t>
  </si>
  <si>
    <t>かす</t>
  </si>
  <si>
    <t>kasu</t>
  </si>
  <si>
    <t>to lend; to loan</t>
  </si>
  <si>
    <t>買う</t>
  </si>
  <si>
    <t>かう</t>
  </si>
  <si>
    <t>kau</t>
  </si>
  <si>
    <t>to buy; to purchase</t>
  </si>
  <si>
    <t>消す</t>
  </si>
  <si>
    <t>けす</t>
  </si>
  <si>
    <t>kesu</t>
  </si>
  <si>
    <t>to erase, to turn off power</t>
  </si>
  <si>
    <t>消える</t>
  </si>
  <si>
    <t>きえる</t>
  </si>
  <si>
    <t>kieru</t>
  </si>
  <si>
    <t>to disappear</t>
  </si>
  <si>
    <t>聞く</t>
  </si>
  <si>
    <t>きく</t>
  </si>
  <si>
    <t>kiku</t>
  </si>
  <si>
    <t>to hear; to listen (to music); to ask; to learn of</t>
  </si>
  <si>
    <t>切る</t>
  </si>
  <si>
    <t>きる</t>
  </si>
  <si>
    <t>kiru</t>
  </si>
  <si>
    <t>to cut</t>
  </si>
  <si>
    <t>着る</t>
  </si>
  <si>
    <t>to wear</t>
  </si>
  <si>
    <t>困る</t>
  </si>
  <si>
    <t>こまる</t>
  </si>
  <si>
    <t>komaru</t>
  </si>
  <si>
    <t>to be troubled</t>
  </si>
  <si>
    <t>コピ</t>
  </si>
  <si>
    <t>答える</t>
  </si>
  <si>
    <t>こたえる</t>
  </si>
  <si>
    <t>kotaeru</t>
  </si>
  <si>
    <t>to answer</t>
  </si>
  <si>
    <t>曇る</t>
  </si>
  <si>
    <t>くもる</t>
  </si>
  <si>
    <t>kumoru</t>
  </si>
  <si>
    <t>to become cloudy, to become dim</t>
  </si>
  <si>
    <t>来る</t>
  </si>
  <si>
    <t>くる</t>
  </si>
  <si>
    <t>kuru</t>
  </si>
  <si>
    <t>to come</t>
  </si>
  <si>
    <t>曲がる</t>
  </si>
  <si>
    <t>まがる</t>
  </si>
  <si>
    <t>magaru</t>
  </si>
  <si>
    <t>to turn, to bend</t>
  </si>
  <si>
    <t>待つ</t>
  </si>
  <si>
    <t>まつ</t>
  </si>
  <si>
    <t>matsu</t>
  </si>
  <si>
    <t>to wait​</t>
  </si>
  <si>
    <t>磨く</t>
  </si>
  <si>
    <t>みがく</t>
  </si>
  <si>
    <t>migaku</t>
  </si>
  <si>
    <t>to polish; to shine; to brush (e.g. teeth)</t>
  </si>
  <si>
    <t>見る</t>
  </si>
  <si>
    <t>みる</t>
  </si>
  <si>
    <t>miru</t>
  </si>
  <si>
    <t>to see; to look; to watch; to view; to observe</t>
  </si>
  <si>
    <t>見せる</t>
  </si>
  <si>
    <t>みせる</t>
  </si>
  <si>
    <t>miseru</t>
  </si>
  <si>
    <t>to show; to display</t>
  </si>
  <si>
    <t>持つ</t>
  </si>
  <si>
    <t>もつ</t>
  </si>
  <si>
    <t>motsu</t>
  </si>
  <si>
    <t>to hold</t>
  </si>
  <si>
    <t>鳴く</t>
  </si>
  <si>
    <t>なく</t>
  </si>
  <si>
    <t>naku</t>
  </si>
  <si>
    <t>animal noise. to chirp</t>
  </si>
  <si>
    <t>無くす</t>
  </si>
  <si>
    <t>なくす</t>
  </si>
  <si>
    <t>nakusu</t>
  </si>
  <si>
    <t>to lose (something)</t>
  </si>
  <si>
    <t>並べる</t>
  </si>
  <si>
    <t>ならべる</t>
  </si>
  <si>
    <t>naraberu</t>
  </si>
  <si>
    <t>to line up,to set up</t>
  </si>
  <si>
    <t>並ぶ</t>
  </si>
  <si>
    <t>ならぶ</t>
  </si>
  <si>
    <t>narabu</t>
  </si>
  <si>
    <t>to line up,to stand in a line</t>
  </si>
  <si>
    <t>習う</t>
  </si>
  <si>
    <t>ならう</t>
  </si>
  <si>
    <t>narau</t>
  </si>
  <si>
    <t>to be taught; to learn (from a teacher)</t>
  </si>
  <si>
    <t>寝る</t>
  </si>
  <si>
    <t>ねる</t>
  </si>
  <si>
    <t>neru</t>
  </si>
  <si>
    <t>to sleep; to go to bed; to lie down</t>
  </si>
  <si>
    <t>登る</t>
  </si>
  <si>
    <t>のぼる</t>
  </si>
  <si>
    <t>noboru</t>
  </si>
  <si>
    <t>to climb</t>
  </si>
  <si>
    <t>飲む</t>
  </si>
  <si>
    <t>のむ</t>
  </si>
  <si>
    <t>nomu</t>
  </si>
  <si>
    <t>to drink</t>
  </si>
  <si>
    <t>乗る</t>
  </si>
  <si>
    <t>のる</t>
  </si>
  <si>
    <t>noru</t>
  </si>
  <si>
    <t>to get on (train, plane, bus, ship, etc.)</t>
  </si>
  <si>
    <t>脱ぐ</t>
  </si>
  <si>
    <t>ぬぐ</t>
  </si>
  <si>
    <t>nugu</t>
  </si>
  <si>
    <t>to take off clothes</t>
  </si>
  <si>
    <t>覚える</t>
  </si>
  <si>
    <t>おぼえる</t>
  </si>
  <si>
    <t>oboeru</t>
  </si>
  <si>
    <t>to remember</t>
  </si>
  <si>
    <t>起きる</t>
  </si>
  <si>
    <t>おきる</t>
  </si>
  <si>
    <t>okiru</t>
  </si>
  <si>
    <t>to get up; to wake up</t>
  </si>
  <si>
    <t>置く</t>
  </si>
  <si>
    <t>おく</t>
  </si>
  <si>
    <t>oku</t>
  </si>
  <si>
    <t>to put; to place​</t>
  </si>
  <si>
    <t>降りる</t>
  </si>
  <si>
    <t>おりる</t>
  </si>
  <si>
    <t>oriru</t>
  </si>
  <si>
    <t>to get off</t>
  </si>
  <si>
    <t>教える</t>
  </si>
  <si>
    <t>おしえる</t>
  </si>
  <si>
    <t>oshieru</t>
  </si>
  <si>
    <t>to teach</t>
  </si>
  <si>
    <t>押す</t>
  </si>
  <si>
    <t>おす</t>
  </si>
  <si>
    <t>osu</t>
  </si>
  <si>
    <t>to push; to press​</t>
  </si>
  <si>
    <t>終わる</t>
  </si>
  <si>
    <t>おわる</t>
  </si>
  <si>
    <t>owaru</t>
  </si>
  <si>
    <t>to finish; to end</t>
  </si>
  <si>
    <t>泳ぐ</t>
  </si>
  <si>
    <t>およぐ</t>
  </si>
  <si>
    <t>oyogu</t>
  </si>
  <si>
    <t>to swim</t>
  </si>
  <si>
    <t>travel; trip; journey; excursion; tour</t>
  </si>
  <si>
    <t>cuisine</t>
  </si>
  <si>
    <t>咲く</t>
  </si>
  <si>
    <t>さく</t>
  </si>
  <si>
    <t>saku</t>
  </si>
  <si>
    <t>to bloom</t>
  </si>
  <si>
    <t>差す</t>
  </si>
  <si>
    <t>さす</t>
  </si>
  <si>
    <t>sasu</t>
  </si>
  <si>
    <t>to stretch out hands, to raise an umbrella</t>
  </si>
  <si>
    <t>閉まる</t>
  </si>
  <si>
    <t>しまる</t>
  </si>
  <si>
    <t>shimaru</t>
  </si>
  <si>
    <t>to close, to be closed</t>
  </si>
  <si>
    <t>閉める</t>
  </si>
  <si>
    <t>しめる</t>
  </si>
  <si>
    <t>shimeru</t>
  </si>
  <si>
    <t>to close; to shut</t>
  </si>
  <si>
    <t>締める</t>
  </si>
  <si>
    <t>to tie; to fasten; to tighten​</t>
  </si>
  <si>
    <t>死ぬ</t>
  </si>
  <si>
    <t>しぬ</t>
  </si>
  <si>
    <t>shinu</t>
  </si>
  <si>
    <t>to die</t>
  </si>
  <si>
    <t>知る</t>
  </si>
  <si>
    <t>しる</t>
  </si>
  <si>
    <t>shiru</t>
  </si>
  <si>
    <t>to know</t>
  </si>
  <si>
    <t>住む</t>
  </si>
  <si>
    <t>すむ</t>
  </si>
  <si>
    <t>sumu</t>
  </si>
  <si>
    <t>to live in; to reside; to inhabit; to dwell; to abide</t>
  </si>
  <si>
    <t>吸う</t>
  </si>
  <si>
    <t>すう</t>
  </si>
  <si>
    <t>suu</t>
  </si>
  <si>
    <t>to smoke, to suck</t>
  </si>
  <si>
    <t>座る</t>
  </si>
  <si>
    <t>すわる</t>
  </si>
  <si>
    <t>suwaru</t>
  </si>
  <si>
    <t>to sit</t>
  </si>
  <si>
    <t>食べる</t>
  </si>
  <si>
    <t>たべる</t>
  </si>
  <si>
    <t>taberu</t>
  </si>
  <si>
    <t>to eat</t>
  </si>
  <si>
    <t>頼む</t>
  </si>
  <si>
    <t>たのむ</t>
  </si>
  <si>
    <t>tanomu</t>
  </si>
  <si>
    <t>to ask</t>
  </si>
  <si>
    <t>立つ</t>
  </si>
  <si>
    <t>たつ</t>
  </si>
  <si>
    <t>tatsu</t>
  </si>
  <si>
    <t>to stand; to stand up​</t>
  </si>
  <si>
    <t>飛ぶ</t>
  </si>
  <si>
    <t>とぶ</t>
  </si>
  <si>
    <t>tobu</t>
  </si>
  <si>
    <t>to fly; to hop</t>
  </si>
  <si>
    <t>止まる</t>
  </si>
  <si>
    <t>とまる</t>
  </si>
  <si>
    <t>tomaru</t>
  </si>
  <si>
    <t>to stop; to come to a halt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</si>
</sst>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1.0"/>
      <color rgb="FF212529"/>
      <name val="&quot;Open Sans&quot;"/>
    </font>
    <font>
      <b/>
      <sz val="11.0"/>
      <color rgb="FF212529"/>
      <name val="&quot;MS PGothic&quot;"/>
    </font>
    <font>
      <b/>
      <sz val="11.0"/>
      <color rgb="FF000000"/>
      <name val="&quot;MS PGothic&quot;"/>
    </font>
    <font>
      <b/>
      <sz val="11.0"/>
      <color rgb="FF000000"/>
      <name val="Georgia"/>
    </font>
    <font>
      <b/>
      <sz val="11.0"/>
      <color rgb="FF212529"/>
      <name val="Georgia"/>
    </font>
    <font>
      <color theme="1"/>
      <name val="Arial"/>
      <scheme val="minor"/>
    </font>
    <font>
      <sz val="11.0"/>
      <color rgb="FF212529"/>
      <name val="&quot;Open Sans&quot;"/>
    </font>
    <font>
      <sz val="11.0"/>
      <color rgb="FF212529"/>
      <name val="&quot;MS PGothic&quot;"/>
    </font>
    <font>
      <sz val="11.0"/>
      <color rgb="FF000000"/>
      <name val="&quot;MS PGothic&quot;"/>
    </font>
    <font>
      <sz val="11.0"/>
      <color rgb="FF000000"/>
      <name val="Georgia"/>
    </font>
    <font>
      <color rgb="FF000000"/>
      <name val="Arial"/>
      <scheme val="minor"/>
    </font>
    <font>
      <sz val="11.0"/>
      <color rgb="FF1155CC"/>
      <name val="Arial"/>
    </font>
    <font>
      <sz val="11.0"/>
      <color rgb="FF000000"/>
      <name val="Arial"/>
    </font>
    <font>
      <color rgb="FF000000"/>
      <name val="Georgia"/>
    </font>
    <font>
      <color rgb="FF000000"/>
      <name val="&quot;MS PGothic&quot;"/>
    </font>
    <font>
      <sz val="9.0"/>
      <color rgb="FF212529"/>
      <name val="&quot;MS PGothic&quot;"/>
    </font>
    <font>
      <sz val="9.0"/>
      <color rgb="FF000000"/>
      <name val="Georgia"/>
    </font>
    <font>
      <color theme="1"/>
      <name val="Arial"/>
    </font>
    <font>
      <b/>
      <sz val="11.0"/>
      <color theme="1"/>
      <name val="&quot;Open Sans&quot;"/>
    </font>
    <font>
      <b/>
      <sz val="11.0"/>
      <color theme="1"/>
      <name val="&quot;MS PGothic&quot;"/>
    </font>
    <font>
      <b/>
      <sz val="11.0"/>
      <color theme="1"/>
      <name val="Georgia"/>
    </font>
    <font>
      <sz val="11.0"/>
      <color theme="1"/>
      <name val="&quot;MS PGothic&quot;"/>
    </font>
    <font>
      <sz val="11.0"/>
      <color rgb="FF000000"/>
      <name val="Calibri"/>
    </font>
    <font>
      <color rgb="FF000000"/>
      <name val="Roboto"/>
    </font>
    <font>
      <b/>
      <color theme="1"/>
      <name val="Arial"/>
      <scheme val="minor"/>
    </font>
    <font>
      <b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2" fillId="2" fontId="2" numFmtId="0" xfId="0" applyAlignment="1" applyBorder="1" applyFont="1">
      <alignment horizontal="center" readingOrder="0" vertical="bottom"/>
    </xf>
    <xf borderId="2" fillId="2" fontId="3" numFmtId="0" xfId="0" applyAlignment="1" applyBorder="1" applyFont="1">
      <alignment horizontal="center" readingOrder="0" vertical="bottom"/>
    </xf>
    <xf borderId="2" fillId="2" fontId="4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left" readingOrder="0"/>
    </xf>
    <xf borderId="0" fillId="0" fontId="6" numFmtId="0" xfId="0" applyAlignment="1" applyFont="1">
      <alignment horizontal="center" readingOrder="0" vertical="center"/>
    </xf>
    <xf borderId="3" fillId="3" fontId="7" numFmtId="0" xfId="0" applyAlignment="1" applyBorder="1" applyFill="1" applyFont="1">
      <alignment horizontal="center" readingOrder="0" vertical="top"/>
    </xf>
    <xf borderId="4" fillId="3" fontId="8" numFmtId="0" xfId="0" applyAlignment="1" applyBorder="1" applyFont="1">
      <alignment horizontal="left" readingOrder="0" vertical="bottom"/>
    </xf>
    <xf borderId="4" fillId="3" fontId="9" numFmtId="0" xfId="0" applyAlignment="1" applyBorder="1" applyFont="1">
      <alignment horizontal="left" readingOrder="0" vertical="bottom"/>
    </xf>
    <xf borderId="4" fillId="3" fontId="10" numFmtId="0" xfId="0" applyAlignment="1" applyBorder="1" applyFont="1">
      <alignment horizontal="left" readingOrder="0"/>
    </xf>
    <xf borderId="4" fillId="3" fontId="6" numFmtId="0" xfId="0" applyAlignment="1" applyBorder="1" applyFont="1">
      <alignment readingOrder="0" vertical="top"/>
    </xf>
    <xf borderId="0" fillId="0" fontId="6" numFmtId="0" xfId="0" applyFont="1"/>
    <xf borderId="3" fillId="0" fontId="7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left" readingOrder="0" vertical="bottom"/>
    </xf>
    <xf borderId="4" fillId="0" fontId="9" numFmtId="0" xfId="0" applyAlignment="1" applyBorder="1" applyFont="1">
      <alignment horizontal="left" readingOrder="0" vertical="bottom"/>
    </xf>
    <xf borderId="4" fillId="0" fontId="10" numFmtId="0" xfId="0" applyAlignment="1" applyBorder="1" applyFont="1">
      <alignment horizontal="left" readingOrder="0"/>
    </xf>
    <xf borderId="4" fillId="0" fontId="6" numFmtId="0" xfId="0" applyAlignment="1" applyBorder="1" applyFont="1">
      <alignment readingOrder="0" vertical="top"/>
    </xf>
    <xf borderId="0" fillId="0" fontId="6" numFmtId="0" xfId="0" applyAlignment="1" applyFont="1">
      <alignment readingOrder="0"/>
    </xf>
    <xf borderId="3" fillId="0" fontId="7" numFmtId="0" xfId="0" applyAlignment="1" applyBorder="1" applyFont="1">
      <alignment horizontal="center" readingOrder="0" vertical="top"/>
    </xf>
    <xf borderId="4" fillId="0" fontId="11" numFmtId="0" xfId="0" applyAlignment="1" applyBorder="1" applyFont="1">
      <alignment vertical="top"/>
    </xf>
    <xf borderId="1" fillId="0" fontId="7" numFmtId="0" xfId="0" applyAlignment="1" applyBorder="1" applyFont="1">
      <alignment horizontal="center" readingOrder="0" vertical="top"/>
    </xf>
    <xf borderId="2" fillId="0" fontId="8" numFmtId="0" xfId="0" applyAlignment="1" applyBorder="1" applyFont="1">
      <alignment horizontal="left" readingOrder="0" vertical="bottom"/>
    </xf>
    <xf borderId="2" fillId="0" fontId="9" numFmtId="0" xfId="0" applyAlignment="1" applyBorder="1" applyFont="1">
      <alignment horizontal="left" readingOrder="0" vertical="bottom"/>
    </xf>
    <xf borderId="2" fillId="3" fontId="10" numFmtId="0" xfId="0" applyAlignment="1" applyBorder="1" applyFont="1">
      <alignment horizontal="left" readingOrder="0"/>
    </xf>
    <xf borderId="2" fillId="0" fontId="10" numFmtId="0" xfId="0" applyAlignment="1" applyBorder="1" applyFont="1">
      <alignment horizontal="left" readingOrder="0"/>
    </xf>
    <xf borderId="2" fillId="0" fontId="6" numFmtId="0" xfId="0" applyAlignment="1" applyBorder="1" applyFont="1">
      <alignment readingOrder="0" vertical="top"/>
    </xf>
    <xf borderId="1" fillId="0" fontId="7" numFmtId="0" xfId="0" applyAlignment="1" applyBorder="1" applyFont="1">
      <alignment horizontal="center" readingOrder="0"/>
    </xf>
    <xf borderId="2" fillId="0" fontId="12" numFmtId="0" xfId="0" applyAlignment="1" applyBorder="1" applyFont="1">
      <alignment horizontal="left" readingOrder="0" vertical="top"/>
    </xf>
    <xf borderId="4" fillId="0" fontId="12" numFmtId="0" xfId="0" applyAlignment="1" applyBorder="1" applyFont="1">
      <alignment horizontal="left" readingOrder="0" vertical="top"/>
    </xf>
    <xf borderId="4" fillId="0" fontId="6" numFmtId="0" xfId="0" applyAlignment="1" applyBorder="1" applyFont="1">
      <alignment vertical="top"/>
    </xf>
    <xf borderId="2" fillId="0" fontId="12" numFmtId="0" xfId="0" applyAlignment="1" applyBorder="1" applyFont="1">
      <alignment horizontal="left" vertical="top"/>
    </xf>
    <xf borderId="4" fillId="0" fontId="13" numFmtId="0" xfId="0" applyAlignment="1" applyBorder="1" applyFont="1">
      <alignment horizontal="left" vertical="top"/>
    </xf>
    <xf borderId="2" fillId="0" fontId="11" numFmtId="0" xfId="0" applyAlignment="1" applyBorder="1" applyFont="1">
      <alignment vertical="top"/>
    </xf>
    <xf borderId="2" fillId="0" fontId="6" numFmtId="0" xfId="0" applyAlignment="1" applyBorder="1" applyFont="1">
      <alignment vertical="top"/>
    </xf>
    <xf borderId="4" fillId="0" fontId="12" numFmtId="0" xfId="0" applyAlignment="1" applyBorder="1" applyFont="1">
      <alignment horizontal="left" vertical="top"/>
    </xf>
    <xf borderId="3" fillId="0" fontId="7" numFmtId="0" xfId="0" applyAlignment="1" applyBorder="1" applyFont="1">
      <alignment horizontal="left" readingOrder="0"/>
    </xf>
    <xf borderId="3" fillId="0" fontId="7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left" readingOrder="0" vertical="top"/>
    </xf>
    <xf borderId="2" fillId="0" fontId="13" numFmtId="0" xfId="0" applyAlignment="1" applyBorder="1" applyFont="1">
      <alignment horizontal="left" vertical="top"/>
    </xf>
    <xf borderId="4" fillId="3" fontId="14" numFmtId="0" xfId="0" applyAlignment="1" applyBorder="1" applyFont="1">
      <alignment horizontal="left" readingOrder="0"/>
    </xf>
    <xf borderId="4" fillId="0" fontId="15" numFmtId="0" xfId="0" applyAlignment="1" applyBorder="1" applyFont="1">
      <alignment horizontal="left" readingOrder="0" vertical="bottom"/>
    </xf>
    <xf borderId="4" fillId="0" fontId="16" numFmtId="0" xfId="0" applyAlignment="1" applyBorder="1" applyFont="1">
      <alignment horizontal="left" readingOrder="0"/>
    </xf>
    <xf borderId="4" fillId="3" fontId="17" numFmtId="0" xfId="0" applyAlignment="1" applyBorder="1" applyFont="1">
      <alignment horizontal="left" readingOrder="0"/>
    </xf>
    <xf borderId="0" fillId="0" fontId="6" numFmtId="0" xfId="0" applyFont="1"/>
    <xf borderId="0" fillId="0" fontId="11" numFmtId="0" xfId="0" applyFont="1"/>
    <xf borderId="0" fillId="3" fontId="11" numFmtId="0" xfId="0" applyFont="1"/>
    <xf borderId="0" fillId="0" fontId="11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3" fillId="3" fontId="7" numFmtId="0" xfId="0" applyAlignment="1" applyBorder="1" applyFont="1">
      <alignment horizontal="center" readingOrder="0"/>
    </xf>
    <xf borderId="4" fillId="0" fontId="22" numFmtId="0" xfId="0" applyAlignment="1" applyBorder="1" applyFont="1">
      <alignment readingOrder="0"/>
    </xf>
    <xf borderId="4" fillId="0" fontId="10" numFmtId="0" xfId="0" applyAlignment="1" applyBorder="1" applyFont="1">
      <alignment readingOrder="0"/>
    </xf>
    <xf borderId="4" fillId="3" fontId="10" numFmtId="0" xfId="0" applyAlignment="1" applyBorder="1" applyFont="1">
      <alignment readingOrder="0"/>
    </xf>
    <xf borderId="4" fillId="3" fontId="23" numFmtId="0" xfId="0" applyAlignment="1" applyBorder="1" applyFont="1">
      <alignment readingOrder="0" vertical="top"/>
    </xf>
    <xf borderId="4" fillId="0" fontId="23" numFmtId="0" xfId="0" applyAlignment="1" applyBorder="1" applyFont="1">
      <alignment readingOrder="0" vertical="top"/>
    </xf>
    <xf borderId="2" fillId="0" fontId="22" numFmtId="0" xfId="0" applyAlignment="1" applyBorder="1" applyFont="1">
      <alignment readingOrder="0"/>
    </xf>
    <xf borderId="2" fillId="0" fontId="10" numFmtId="0" xfId="0" applyAlignment="1" applyBorder="1" applyFont="1">
      <alignment readingOrder="0"/>
    </xf>
    <xf borderId="2" fillId="0" fontId="23" numFmtId="0" xfId="0" applyAlignment="1" applyBorder="1" applyFont="1">
      <alignment readingOrder="0" vertical="top"/>
    </xf>
    <xf borderId="0" fillId="0" fontId="23" numFmtId="0" xfId="0" applyFont="1"/>
    <xf borderId="0" fillId="0" fontId="24" numFmtId="0" xfId="0" applyAlignment="1" applyFont="1">
      <alignment readingOrder="0"/>
    </xf>
    <xf borderId="0" fillId="0" fontId="25" numFmtId="0" xfId="0" applyAlignment="1" applyFont="1">
      <alignment horizontal="center" readingOrder="0"/>
    </xf>
    <xf borderId="0" fillId="0" fontId="2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8" numFmtId="0" xfId="0" applyAlignment="1" applyFont="1">
      <alignment horizontal="center"/>
    </xf>
    <xf borderId="0" fillId="0" fontId="2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5" max="5" width="36.0"/>
    <col customWidth="1" min="10" max="10" width="56.13"/>
    <col customWidth="1" min="11" max="11" width="15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K1" s="6" t="s">
        <v>6</v>
      </c>
    </row>
    <row r="2">
      <c r="A2" s="7">
        <v>1.0</v>
      </c>
      <c r="B2" s="8" t="s">
        <v>7</v>
      </c>
      <c r="C2" s="9" t="s">
        <v>8</v>
      </c>
      <c r="D2" s="10" t="s">
        <v>9</v>
      </c>
      <c r="E2" s="10" t="s">
        <v>10</v>
      </c>
      <c r="F2" s="11" t="s">
        <v>11</v>
      </c>
      <c r="K2" s="12" t="str">
        <f>IFERROR(__xludf.DUMMYFUNCTION("FILTER(B2:B985, F2:F985&lt;&gt;""✅"")"),"文章")</f>
        <v>文章</v>
      </c>
      <c r="L2" s="12" t="str">
        <f>IFERROR(__xludf.DUMMYFUNCTION("FILTER(C2:C985, F2:F985&lt;&gt;""✅"")"),"ぶんしょう")</f>
        <v>ぶんしょう</v>
      </c>
      <c r="M2" s="12" t="str">
        <f>IFERROR(__xludf.DUMMYFUNCTION("FILTER(E2:E985, F2:F985&lt;&gt;""✅"")"),"sentence")</f>
        <v>sentence</v>
      </c>
    </row>
    <row r="3">
      <c r="A3" s="13">
        <v>2.0</v>
      </c>
      <c r="B3" s="14" t="s">
        <v>12</v>
      </c>
      <c r="C3" s="15" t="s">
        <v>13</v>
      </c>
      <c r="D3" s="10" t="s">
        <v>14</v>
      </c>
      <c r="E3" s="16" t="s">
        <v>15</v>
      </c>
      <c r="F3" s="17" t="s">
        <v>11</v>
      </c>
      <c r="H3" s="18" t="s">
        <v>16</v>
      </c>
      <c r="K3" s="12" t="str">
        <f>IFERROR(__xludf.DUMMYFUNCTION("""COMPUTED_VALUE"""),"動物")</f>
        <v>動物</v>
      </c>
      <c r="L3" s="12" t="str">
        <f>IFERROR(__xludf.DUMMYFUNCTION("""COMPUTED_VALUE"""),"どうぶつ")</f>
        <v>どうぶつ</v>
      </c>
      <c r="M3" s="12" t="str">
        <f>IFERROR(__xludf.DUMMYFUNCTION("""COMPUTED_VALUE"""),"animal")</f>
        <v>animal</v>
      </c>
    </row>
    <row r="4">
      <c r="A4" s="19">
        <v>3.0</v>
      </c>
      <c r="B4" s="14" t="s">
        <v>17</v>
      </c>
      <c r="C4" s="15" t="s">
        <v>18</v>
      </c>
      <c r="D4" s="10" t="s">
        <v>19</v>
      </c>
      <c r="E4" s="16" t="s">
        <v>20</v>
      </c>
      <c r="F4" s="17" t="s">
        <v>11</v>
      </c>
      <c r="H4" s="18" t="s">
        <v>21</v>
      </c>
      <c r="I4" s="18">
        <f>COUNTIF(K2:K985, "&lt;&gt;")</f>
        <v>77</v>
      </c>
      <c r="K4" s="12" t="str">
        <f>IFERROR(__xludf.DUMMYFUNCTION("""COMPUTED_VALUE"""),"絵")</f>
        <v>絵</v>
      </c>
      <c r="L4" s="12" t="str">
        <f>IFERROR(__xludf.DUMMYFUNCTION("""COMPUTED_VALUE"""),"え")</f>
        <v>え</v>
      </c>
      <c r="M4" s="12" t="str">
        <f>IFERROR(__xludf.DUMMYFUNCTION("""COMPUTED_VALUE"""),"picture")</f>
        <v>picture</v>
      </c>
    </row>
    <row r="5">
      <c r="A5" s="13">
        <v>4.0</v>
      </c>
      <c r="B5" s="14" t="s">
        <v>22</v>
      </c>
      <c r="C5" s="15" t="s">
        <v>18</v>
      </c>
      <c r="D5" s="10" t="s">
        <v>19</v>
      </c>
      <c r="E5" s="16" t="s">
        <v>23</v>
      </c>
      <c r="F5" s="17" t="s">
        <v>11</v>
      </c>
      <c r="H5" s="18" t="s">
        <v>24</v>
      </c>
      <c r="I5" s="12">
        <f>COUNTIF(B2:B985, "&lt;&gt;")</f>
        <v>421</v>
      </c>
      <c r="K5" s="12" t="str">
        <f>IFERROR(__xludf.DUMMYFUNCTION("""COMPUTED_VALUE"""),"鉛筆")</f>
        <v>鉛筆</v>
      </c>
      <c r="L5" s="12" t="str">
        <f>IFERROR(__xludf.DUMMYFUNCTION("""COMPUTED_VALUE"""),"えんぴつ")</f>
        <v>えんぴつ</v>
      </c>
      <c r="M5" s="12" t="str">
        <f>IFERROR(__xludf.DUMMYFUNCTION("""COMPUTED_VALUE"""),"pencil")</f>
        <v>pencil</v>
      </c>
    </row>
    <row r="6">
      <c r="A6" s="19">
        <v>5.0</v>
      </c>
      <c r="B6" s="14" t="s">
        <v>25</v>
      </c>
      <c r="C6" s="15" t="s">
        <v>26</v>
      </c>
      <c r="D6" s="10" t="s">
        <v>27</v>
      </c>
      <c r="E6" s="16" t="s">
        <v>28</v>
      </c>
      <c r="F6" s="17" t="s">
        <v>11</v>
      </c>
      <c r="I6" s="12">
        <f>TRUNC((I4/I5)*100, 1)</f>
        <v>18.2</v>
      </c>
      <c r="K6" s="12" t="str">
        <f>IFERROR(__xludf.DUMMYFUNCTION("""COMPUTED_VALUE"""),"フィルム")</f>
        <v>フィルム</v>
      </c>
      <c r="L6" s="12"/>
      <c r="M6" s="12" t="str">
        <f>IFERROR(__xludf.DUMMYFUNCTION("""COMPUTED_VALUE"""),"film")</f>
        <v>film</v>
      </c>
    </row>
    <row r="7">
      <c r="A7" s="13">
        <v>6.0</v>
      </c>
      <c r="B7" s="14" t="s">
        <v>29</v>
      </c>
      <c r="C7" s="15" t="s">
        <v>30</v>
      </c>
      <c r="D7" s="10" t="s">
        <v>31</v>
      </c>
      <c r="E7" s="16" t="s">
        <v>32</v>
      </c>
      <c r="F7" s="17" t="s">
        <v>11</v>
      </c>
      <c r="H7" s="18" t="s">
        <v>33</v>
      </c>
      <c r="I7" s="12">
        <f>100-I6</f>
        <v>81.8</v>
      </c>
      <c r="K7" s="12" t="str">
        <f>IFERROR(__xludf.DUMMYFUNCTION("""COMPUTED_VALUE"""),"封筒")</f>
        <v>封筒</v>
      </c>
      <c r="L7" s="12" t="str">
        <f>IFERROR(__xludf.DUMMYFUNCTION("""COMPUTED_VALUE"""),"ふうとう")</f>
        <v>ふうとう</v>
      </c>
      <c r="M7" s="12" t="str">
        <f>IFERROR(__xludf.DUMMYFUNCTION("""COMPUTED_VALUE"""),"envelope")</f>
        <v>envelope</v>
      </c>
    </row>
    <row r="8">
      <c r="A8" s="19">
        <v>7.0</v>
      </c>
      <c r="B8" s="14" t="s">
        <v>34</v>
      </c>
      <c r="C8" s="15" t="s">
        <v>35</v>
      </c>
      <c r="D8" s="10" t="s">
        <v>36</v>
      </c>
      <c r="E8" s="16" t="s">
        <v>37</v>
      </c>
      <c r="F8" s="17" t="s">
        <v>11</v>
      </c>
      <c r="H8" s="18" t="s">
        <v>38</v>
      </c>
      <c r="K8" s="12" t="str">
        <f>IFERROR(__xludf.DUMMYFUNCTION("""COMPUTED_VALUE"""),"玄関")</f>
        <v>玄関</v>
      </c>
      <c r="L8" s="12" t="str">
        <f>IFERROR(__xludf.DUMMYFUNCTION("""COMPUTED_VALUE"""),"げんかん")</f>
        <v>げんかん</v>
      </c>
      <c r="M8" s="12" t="str">
        <f>IFERROR(__xludf.DUMMYFUNCTION("""COMPUTED_VALUE"""),"entrance")</f>
        <v>entrance</v>
      </c>
    </row>
    <row r="9">
      <c r="A9" s="13">
        <v>8.0</v>
      </c>
      <c r="B9" s="14" t="s">
        <v>39</v>
      </c>
      <c r="C9" s="20"/>
      <c r="D9" s="10" t="s">
        <v>40</v>
      </c>
      <c r="E9" s="16" t="s">
        <v>41</v>
      </c>
      <c r="F9" s="17" t="s">
        <v>11</v>
      </c>
      <c r="K9" s="12" t="str">
        <f>IFERROR(__xludf.DUMMYFUNCTION("""COMPUTED_VALUE"""),"葉書")</f>
        <v>葉書</v>
      </c>
      <c r="L9" s="12" t="str">
        <f>IFERROR(__xludf.DUMMYFUNCTION("""COMPUTED_VALUE"""),"はがき")</f>
        <v>はがき</v>
      </c>
      <c r="M9" s="12" t="str">
        <f>IFERROR(__xludf.DUMMYFUNCTION("""COMPUTED_VALUE"""),"postcard")</f>
        <v>postcard</v>
      </c>
    </row>
    <row r="10">
      <c r="A10" s="19">
        <v>9.0</v>
      </c>
      <c r="B10" s="14" t="s">
        <v>42</v>
      </c>
      <c r="C10" s="15" t="s">
        <v>43</v>
      </c>
      <c r="D10" s="10" t="s">
        <v>44</v>
      </c>
      <c r="E10" s="16" t="s">
        <v>45</v>
      </c>
      <c r="F10" s="17" t="s">
        <v>11</v>
      </c>
      <c r="K10" s="12" t="str">
        <f>IFERROR(__xludf.DUMMYFUNCTION("""COMPUTED_VALUE"""),"箱")</f>
        <v>箱</v>
      </c>
      <c r="L10" s="12" t="str">
        <f>IFERROR(__xludf.DUMMYFUNCTION("""COMPUTED_VALUE"""),"はこ")</f>
        <v>はこ</v>
      </c>
      <c r="M10" s="12" t="str">
        <f>IFERROR(__xludf.DUMMYFUNCTION("""COMPUTED_VALUE"""),"box; crate")</f>
        <v>box; crate</v>
      </c>
    </row>
    <row r="11">
      <c r="A11" s="13">
        <v>10.0</v>
      </c>
      <c r="B11" s="14" t="s">
        <v>46</v>
      </c>
      <c r="C11" s="15" t="s">
        <v>47</v>
      </c>
      <c r="D11" s="10" t="s">
        <v>48</v>
      </c>
      <c r="E11" s="16" t="s">
        <v>49</v>
      </c>
      <c r="F11" s="17" t="s">
        <v>11</v>
      </c>
      <c r="K11" s="12" t="str">
        <f>IFERROR(__xludf.DUMMYFUNCTION("""COMPUTED_VALUE"""),"鼻")</f>
        <v>鼻</v>
      </c>
      <c r="L11" s="12" t="str">
        <f>IFERROR(__xludf.DUMMYFUNCTION("""COMPUTED_VALUE"""),"はな")</f>
        <v>はな</v>
      </c>
      <c r="M11" s="12" t="str">
        <f>IFERROR(__xludf.DUMMYFUNCTION("""COMPUTED_VALUE"""),"nose")</f>
        <v>nose</v>
      </c>
    </row>
    <row r="12">
      <c r="A12" s="19">
        <v>11.0</v>
      </c>
      <c r="B12" s="14" t="s">
        <v>50</v>
      </c>
      <c r="C12" s="15" t="s">
        <v>51</v>
      </c>
      <c r="D12" s="10" t="s">
        <v>52</v>
      </c>
      <c r="E12" s="16" t="s">
        <v>53</v>
      </c>
      <c r="F12" s="17" t="s">
        <v>11</v>
      </c>
      <c r="K12" s="12" t="str">
        <f>IFERROR(__xludf.DUMMYFUNCTION("""COMPUTED_VALUE"""),"橋")</f>
        <v>橋</v>
      </c>
      <c r="L12" s="12" t="str">
        <f>IFERROR(__xludf.DUMMYFUNCTION("""COMPUTED_VALUE"""),"はし")</f>
        <v>はし</v>
      </c>
      <c r="M12" s="12" t="str">
        <f>IFERROR(__xludf.DUMMYFUNCTION("""COMPUTED_VALUE"""),"bridge")</f>
        <v>bridge</v>
      </c>
    </row>
    <row r="13">
      <c r="A13" s="13">
        <v>12.0</v>
      </c>
      <c r="B13" s="14" t="s">
        <v>54</v>
      </c>
      <c r="C13" s="15" t="s">
        <v>55</v>
      </c>
      <c r="D13" s="10" t="s">
        <v>56</v>
      </c>
      <c r="E13" s="16" t="s">
        <v>57</v>
      </c>
      <c r="F13" s="17" t="s">
        <v>11</v>
      </c>
      <c r="K13" s="12" t="str">
        <f>IFERROR(__xludf.DUMMYFUNCTION("""COMPUTED_VALUE"""),"辺")</f>
        <v>辺</v>
      </c>
      <c r="L13" s="12" t="str">
        <f>IFERROR(__xludf.DUMMYFUNCTION("""COMPUTED_VALUE"""),"へん")</f>
        <v>へん</v>
      </c>
      <c r="M13" s="12" t="str">
        <f>IFERROR(__xludf.DUMMYFUNCTION("""COMPUTED_VALUE"""),"area")</f>
        <v>area</v>
      </c>
    </row>
    <row r="14">
      <c r="A14" s="19">
        <v>13.0</v>
      </c>
      <c r="B14" s="14" t="s">
        <v>58</v>
      </c>
      <c r="C14" s="15" t="s">
        <v>59</v>
      </c>
      <c r="D14" s="10" t="s">
        <v>60</v>
      </c>
      <c r="E14" s="16" t="s">
        <v>61</v>
      </c>
      <c r="F14" s="17" t="s">
        <v>11</v>
      </c>
      <c r="K14" s="12" t="str">
        <f>IFERROR(__xludf.DUMMYFUNCTION("""COMPUTED_VALUE"""),"意味")</f>
        <v>意味</v>
      </c>
      <c r="L14" s="12" t="str">
        <f>IFERROR(__xludf.DUMMYFUNCTION("""COMPUTED_VALUE"""),"いみ")</f>
        <v>いみ</v>
      </c>
      <c r="M14" s="12" t="str">
        <f>IFERROR(__xludf.DUMMYFUNCTION("""COMPUTED_VALUE"""),"meaning; significance")</f>
        <v>meaning; significance</v>
      </c>
    </row>
    <row r="15">
      <c r="A15" s="13">
        <v>14.0</v>
      </c>
      <c r="B15" s="14" t="s">
        <v>62</v>
      </c>
      <c r="C15" s="15" t="s">
        <v>63</v>
      </c>
      <c r="D15" s="10" t="s">
        <v>64</v>
      </c>
      <c r="E15" s="16" t="s">
        <v>65</v>
      </c>
      <c r="F15" s="17" t="s">
        <v>11</v>
      </c>
      <c r="K15" s="12" t="str">
        <f>IFERROR(__xludf.DUMMYFUNCTION("""COMPUTED_VALUE"""),"椅子")</f>
        <v>椅子</v>
      </c>
      <c r="L15" s="12" t="str">
        <f>IFERROR(__xludf.DUMMYFUNCTION("""COMPUTED_VALUE"""),"いす")</f>
        <v>いす</v>
      </c>
      <c r="M15" s="12" t="str">
        <f>IFERROR(__xludf.DUMMYFUNCTION("""COMPUTED_VALUE"""),"chair")</f>
        <v>chair</v>
      </c>
    </row>
    <row r="16">
      <c r="A16" s="19">
        <v>15.0</v>
      </c>
      <c r="B16" s="14" t="s">
        <v>66</v>
      </c>
      <c r="C16" s="15" t="s">
        <v>67</v>
      </c>
      <c r="D16" s="10" t="s">
        <v>68</v>
      </c>
      <c r="E16" s="16" t="s">
        <v>69</v>
      </c>
      <c r="F16" s="17" t="s">
        <v>11</v>
      </c>
      <c r="K16" s="12" t="str">
        <f>IFERROR(__xludf.DUMMYFUNCTION("""COMPUTED_VALUE"""),"嫌")</f>
        <v>嫌</v>
      </c>
      <c r="L16" s="12" t="str">
        <f>IFERROR(__xludf.DUMMYFUNCTION("""COMPUTED_VALUE"""),"いや")</f>
        <v>いや</v>
      </c>
      <c r="M16" s="12" t="str">
        <f>IFERROR(__xludf.DUMMYFUNCTION("""COMPUTED_VALUE"""),"unpleasant")</f>
        <v>unpleasant</v>
      </c>
    </row>
    <row r="17">
      <c r="A17" s="13">
        <v>16.0</v>
      </c>
      <c r="B17" s="14" t="s">
        <v>70</v>
      </c>
      <c r="C17" s="15" t="s">
        <v>71</v>
      </c>
      <c r="D17" s="10" t="s">
        <v>72</v>
      </c>
      <c r="E17" s="16" t="s">
        <v>73</v>
      </c>
      <c r="F17" s="17" t="s">
        <v>11</v>
      </c>
      <c r="K17" s="12" t="str">
        <f>IFERROR(__xludf.DUMMYFUNCTION("""COMPUTED_VALUE"""),"字引")</f>
        <v>字引</v>
      </c>
      <c r="L17" s="12" t="str">
        <f>IFERROR(__xludf.DUMMYFUNCTION("""COMPUTED_VALUE"""),"じびき")</f>
        <v>じびき</v>
      </c>
      <c r="M17" s="12" t="str">
        <f>IFERROR(__xludf.DUMMYFUNCTION("""COMPUTED_VALUE"""),"dictionary")</f>
        <v>dictionary</v>
      </c>
    </row>
    <row r="18">
      <c r="A18" s="21">
        <v>17.0</v>
      </c>
      <c r="B18" s="22" t="s">
        <v>74</v>
      </c>
      <c r="C18" s="23" t="s">
        <v>75</v>
      </c>
      <c r="D18" s="24" t="s">
        <v>76</v>
      </c>
      <c r="E18" s="25" t="s">
        <v>77</v>
      </c>
      <c r="F18" s="26" t="s">
        <v>11</v>
      </c>
      <c r="K18" s="12" t="str">
        <f>IFERROR(__xludf.DUMMYFUNCTION("""COMPUTED_VALUE"""),"辞書")</f>
        <v>辞書</v>
      </c>
      <c r="L18" s="12" t="str">
        <f>IFERROR(__xludf.DUMMYFUNCTION("""COMPUTED_VALUE"""),"じしょ")</f>
        <v>じしょ</v>
      </c>
      <c r="M18" s="12" t="str">
        <f>IFERROR(__xludf.DUMMYFUNCTION("""COMPUTED_VALUE"""),"dictionary")</f>
        <v>dictionary</v>
      </c>
    </row>
    <row r="19">
      <c r="A19" s="13">
        <v>18.0</v>
      </c>
      <c r="B19" s="14" t="s">
        <v>78</v>
      </c>
      <c r="C19" s="20"/>
      <c r="D19" s="10" t="s">
        <v>79</v>
      </c>
      <c r="E19" s="16" t="s">
        <v>80</v>
      </c>
      <c r="F19" s="17" t="s">
        <v>11</v>
      </c>
      <c r="K19" s="12" t="str">
        <f>IFERROR(__xludf.DUMMYFUNCTION("""COMPUTED_VALUE"""),"授業")</f>
        <v>授業</v>
      </c>
      <c r="L19" s="12" t="str">
        <f>IFERROR(__xludf.DUMMYFUNCTION("""COMPUTED_VALUE"""),"じゅぎょう")</f>
        <v>じゅぎょう</v>
      </c>
      <c r="M19" s="12" t="str">
        <f>IFERROR(__xludf.DUMMYFUNCTION("""COMPUTED_VALUE"""),"lesson; class work")</f>
        <v>lesson; class work</v>
      </c>
    </row>
    <row r="20">
      <c r="A20" s="19">
        <v>19.0</v>
      </c>
      <c r="B20" s="14" t="s">
        <v>81</v>
      </c>
      <c r="C20" s="20"/>
      <c r="D20" s="10" t="s">
        <v>82</v>
      </c>
      <c r="E20" s="16" t="s">
        <v>83</v>
      </c>
      <c r="F20" s="17" t="s">
        <v>11</v>
      </c>
      <c r="K20" s="12" t="str">
        <f>IFERROR(__xludf.DUMMYFUNCTION("""COMPUTED_VALUE"""),"鍵")</f>
        <v>鍵</v>
      </c>
      <c r="L20" s="12" t="str">
        <f>IFERROR(__xludf.DUMMYFUNCTION("""COMPUTED_VALUE"""),"かぎ")</f>
        <v>かぎ</v>
      </c>
      <c r="M20" s="12" t="str">
        <f>IFERROR(__xludf.DUMMYFUNCTION("""COMPUTED_VALUE"""),"key")</f>
        <v>key</v>
      </c>
    </row>
    <row r="21">
      <c r="A21" s="13">
        <v>20.0</v>
      </c>
      <c r="B21" s="14" t="s">
        <v>84</v>
      </c>
      <c r="C21" s="20"/>
      <c r="D21" s="10" t="s">
        <v>85</v>
      </c>
      <c r="E21" s="16" t="s">
        <v>86</v>
      </c>
      <c r="F21" s="17" t="s">
        <v>11</v>
      </c>
      <c r="K21" s="12" t="str">
        <f>IFERROR(__xludf.DUMMYFUNCTION("""COMPUTED_VALUE"""),"階段")</f>
        <v>階段</v>
      </c>
      <c r="L21" s="12" t="str">
        <f>IFERROR(__xludf.DUMMYFUNCTION("""COMPUTED_VALUE"""),"かいだん")</f>
        <v>かいだん</v>
      </c>
      <c r="M21" s="12" t="str">
        <f>IFERROR(__xludf.DUMMYFUNCTION("""COMPUTED_VALUE"""),"stairs; stairway; staircase")</f>
        <v>stairs; stairway; staircase</v>
      </c>
    </row>
    <row r="22">
      <c r="A22" s="19">
        <v>21.0</v>
      </c>
      <c r="B22" s="14" t="s">
        <v>87</v>
      </c>
      <c r="C22" s="15" t="s">
        <v>88</v>
      </c>
      <c r="D22" s="10" t="s">
        <v>89</v>
      </c>
      <c r="E22" s="16" t="s">
        <v>90</v>
      </c>
      <c r="F22" s="17" t="s">
        <v>11</v>
      </c>
      <c r="K22" s="12" t="str">
        <f>IFERROR(__xludf.DUMMYFUNCTION("""COMPUTED_VALUE"""),"警官")</f>
        <v>警官</v>
      </c>
      <c r="L22" s="12" t="str">
        <f>IFERROR(__xludf.DUMMYFUNCTION("""COMPUTED_VALUE"""),"けいかん")</f>
        <v>けいかん</v>
      </c>
      <c r="M22" s="12" t="str">
        <f>IFERROR(__xludf.DUMMYFUNCTION("""COMPUTED_VALUE"""),"policeman; police officer")</f>
        <v>policeman; police officer</v>
      </c>
    </row>
    <row r="23">
      <c r="A23" s="13">
        <v>22.0</v>
      </c>
      <c r="B23" s="14" t="s">
        <v>91</v>
      </c>
      <c r="C23" s="20"/>
      <c r="D23" s="10" t="s">
        <v>92</v>
      </c>
      <c r="E23" s="16" t="s">
        <v>93</v>
      </c>
      <c r="F23" s="17" t="s">
        <v>11</v>
      </c>
      <c r="K23" s="12" t="str">
        <f>IFERROR(__xludf.DUMMYFUNCTION("""COMPUTED_VALUE"""),"結婚")</f>
        <v>結婚</v>
      </c>
      <c r="L23" s="12" t="str">
        <f>IFERROR(__xludf.DUMMYFUNCTION("""COMPUTED_VALUE"""),"けっこん")</f>
        <v>けっこん</v>
      </c>
      <c r="M23" s="12" t="str">
        <f>IFERROR(__xludf.DUMMYFUNCTION("""COMPUTED_VALUE"""),"marriage")</f>
        <v>marriage</v>
      </c>
    </row>
    <row r="24">
      <c r="A24" s="19">
        <v>23.0</v>
      </c>
      <c r="B24" s="14" t="s">
        <v>94</v>
      </c>
      <c r="C24" s="20"/>
      <c r="D24" s="10" t="s">
        <v>95</v>
      </c>
      <c r="E24" s="16" t="s">
        <v>96</v>
      </c>
      <c r="F24" s="17" t="s">
        <v>11</v>
      </c>
      <c r="K24" s="12" t="str">
        <f>IFERROR(__xludf.DUMMYFUNCTION("""COMPUTED_VALUE"""),"結構")</f>
        <v>結構</v>
      </c>
      <c r="L24" s="12" t="str">
        <f>IFERROR(__xludf.DUMMYFUNCTION("""COMPUTED_VALUE"""),"けっこう")</f>
        <v>けっこう</v>
      </c>
      <c r="M24" s="12" t="str">
        <f>IFERROR(__xludf.DUMMYFUNCTION("""COMPUTED_VALUE"""),"splendid, enough")</f>
        <v>splendid, enough</v>
      </c>
    </row>
    <row r="25">
      <c r="A25" s="27">
        <v>24.0</v>
      </c>
      <c r="B25" s="22" t="s">
        <v>97</v>
      </c>
      <c r="C25" s="23" t="s">
        <v>98</v>
      </c>
      <c r="D25" s="24" t="s">
        <v>99</v>
      </c>
      <c r="E25" s="25" t="s">
        <v>100</v>
      </c>
      <c r="F25" s="28" t="s">
        <v>11</v>
      </c>
      <c r="K25" s="12" t="str">
        <f>IFERROR(__xludf.DUMMYFUNCTION("""COMPUTED_VALUE"""),"今朝")</f>
        <v>今朝</v>
      </c>
      <c r="L25" s="12" t="str">
        <f>IFERROR(__xludf.DUMMYFUNCTION("""COMPUTED_VALUE"""),"けさ")</f>
        <v>けさ</v>
      </c>
      <c r="M25" s="12" t="str">
        <f>IFERROR(__xludf.DUMMYFUNCTION("""COMPUTED_VALUE"""),"this morning")</f>
        <v>this morning</v>
      </c>
    </row>
    <row r="26">
      <c r="A26" s="19">
        <v>25.0</v>
      </c>
      <c r="B26" s="14" t="s">
        <v>101</v>
      </c>
      <c r="C26" s="15" t="s">
        <v>102</v>
      </c>
      <c r="D26" s="10" t="s">
        <v>103</v>
      </c>
      <c r="E26" s="16" t="s">
        <v>104</v>
      </c>
      <c r="F26" s="29"/>
      <c r="K26" s="12" t="str">
        <f>IFERROR(__xludf.DUMMYFUNCTION("""COMPUTED_VALUE"""),"切符")</f>
        <v>切符</v>
      </c>
      <c r="L26" s="12" t="str">
        <f>IFERROR(__xludf.DUMMYFUNCTION("""COMPUTED_VALUE"""),"きっぷ")</f>
        <v>きっぷ</v>
      </c>
      <c r="M26" s="12" t="str">
        <f>IFERROR(__xludf.DUMMYFUNCTION("""COMPUTED_VALUE"""),"ticket")</f>
        <v>ticket</v>
      </c>
    </row>
    <row r="27">
      <c r="A27" s="13">
        <v>26.0</v>
      </c>
      <c r="B27" s="14" t="s">
        <v>105</v>
      </c>
      <c r="C27" s="15" t="s">
        <v>106</v>
      </c>
      <c r="D27" s="10" t="s">
        <v>107</v>
      </c>
      <c r="E27" s="16" t="s">
        <v>108</v>
      </c>
      <c r="F27" s="29" t="s">
        <v>11</v>
      </c>
      <c r="K27" s="12" t="str">
        <f>IFERROR(__xludf.DUMMYFUNCTION("""COMPUTED_VALUE"""),"喫茶店")</f>
        <v>喫茶店</v>
      </c>
      <c r="L27" s="12" t="str">
        <f>IFERROR(__xludf.DUMMYFUNCTION("""COMPUTED_VALUE"""),"きっさてん")</f>
        <v>きっさてん</v>
      </c>
      <c r="M27" s="12" t="str">
        <f>IFERROR(__xludf.DUMMYFUNCTION("""COMPUTED_VALUE"""),"coffee shop; tearoom; cafe")</f>
        <v>coffee shop; tearoom; cafe</v>
      </c>
    </row>
    <row r="28">
      <c r="A28" s="19">
        <v>27.0</v>
      </c>
      <c r="B28" s="14" t="s">
        <v>109</v>
      </c>
      <c r="C28" s="15" t="s">
        <v>110</v>
      </c>
      <c r="D28" s="10" t="s">
        <v>111</v>
      </c>
      <c r="E28" s="16" t="s">
        <v>112</v>
      </c>
      <c r="F28" s="29" t="s">
        <v>11</v>
      </c>
      <c r="K28" s="12" t="str">
        <f>IFERROR(__xludf.DUMMYFUNCTION("""COMPUTED_VALUE"""),"交番")</f>
        <v>交番</v>
      </c>
      <c r="L28" s="12" t="str">
        <f>IFERROR(__xludf.DUMMYFUNCTION("""COMPUTED_VALUE"""),"こうばん")</f>
        <v>こうばん</v>
      </c>
      <c r="M28" s="12" t="str">
        <f>IFERROR(__xludf.DUMMYFUNCTION("""COMPUTED_VALUE"""),"police box")</f>
        <v>police box</v>
      </c>
    </row>
    <row r="29">
      <c r="A29" s="13">
        <v>28.0</v>
      </c>
      <c r="B29" s="14" t="s">
        <v>113</v>
      </c>
      <c r="C29" s="15" t="s">
        <v>114</v>
      </c>
      <c r="D29" s="10" t="s">
        <v>115</v>
      </c>
      <c r="E29" s="16" t="s">
        <v>116</v>
      </c>
      <c r="F29" s="29" t="s">
        <v>11</v>
      </c>
      <c r="K29" s="12" t="str">
        <f>IFERROR(__xludf.DUMMYFUNCTION("""COMPUTED_VALUE"""),"紅茶")</f>
        <v>紅茶</v>
      </c>
      <c r="L29" s="12" t="str">
        <f>IFERROR(__xludf.DUMMYFUNCTION("""COMPUTED_VALUE"""),"こうちゃ")</f>
        <v>こうちゃ</v>
      </c>
      <c r="M29" s="12" t="str">
        <f>IFERROR(__xludf.DUMMYFUNCTION("""COMPUTED_VALUE"""),"black tea")</f>
        <v>black tea</v>
      </c>
    </row>
    <row r="30">
      <c r="A30" s="19">
        <v>29.0</v>
      </c>
      <c r="B30" s="14" t="s">
        <v>117</v>
      </c>
      <c r="C30" s="15" t="s">
        <v>118</v>
      </c>
      <c r="D30" s="10" t="s">
        <v>119</v>
      </c>
      <c r="E30" s="16" t="s">
        <v>120</v>
      </c>
      <c r="F30" s="29" t="s">
        <v>11</v>
      </c>
      <c r="K30" s="12" t="str">
        <f>IFERROR(__xludf.DUMMYFUNCTION("""COMPUTED_VALUE"""),"交差点")</f>
        <v>交差点</v>
      </c>
      <c r="L30" s="12" t="str">
        <f>IFERROR(__xludf.DUMMYFUNCTION("""COMPUTED_VALUE"""),"こうさてん")</f>
        <v>こうさてん</v>
      </c>
      <c r="M30" s="12" t="str">
        <f>IFERROR(__xludf.DUMMYFUNCTION("""COMPUTED_VALUE"""),"intersection")</f>
        <v>intersection</v>
      </c>
    </row>
    <row r="31">
      <c r="A31" s="13">
        <v>30.0</v>
      </c>
      <c r="B31" s="14" t="s">
        <v>121</v>
      </c>
      <c r="C31" s="15" t="s">
        <v>122</v>
      </c>
      <c r="D31" s="10" t="s">
        <v>123</v>
      </c>
      <c r="E31" s="16" t="s">
        <v>124</v>
      </c>
      <c r="F31" s="29" t="s">
        <v>11</v>
      </c>
      <c r="K31" s="12" t="str">
        <f>IFERROR(__xludf.DUMMYFUNCTION("""COMPUTED_VALUE"""),"靴")</f>
        <v>靴</v>
      </c>
      <c r="L31" s="12" t="str">
        <f>IFERROR(__xludf.DUMMYFUNCTION("""COMPUTED_VALUE"""),"くつ")</f>
        <v>くつ</v>
      </c>
      <c r="M31" s="12" t="str">
        <f>IFERROR(__xludf.DUMMYFUNCTION("""COMPUTED_VALUE"""),"shoes")</f>
        <v>shoes</v>
      </c>
    </row>
    <row r="32">
      <c r="A32" s="19">
        <v>31.0</v>
      </c>
      <c r="B32" s="14" t="s">
        <v>125</v>
      </c>
      <c r="C32" s="15" t="s">
        <v>126</v>
      </c>
      <c r="D32" s="10" t="s">
        <v>127</v>
      </c>
      <c r="E32" s="16" t="s">
        <v>128</v>
      </c>
      <c r="F32" s="29" t="s">
        <v>11</v>
      </c>
      <c r="K32" s="12" t="str">
        <f>IFERROR(__xludf.DUMMYFUNCTION("""COMPUTED_VALUE"""),"靴下")</f>
        <v>靴下</v>
      </c>
      <c r="L32" s="12" t="str">
        <f>IFERROR(__xludf.DUMMYFUNCTION("""COMPUTED_VALUE"""),"くつした")</f>
        <v>くつした</v>
      </c>
      <c r="M32" s="12" t="str">
        <f>IFERROR(__xludf.DUMMYFUNCTION("""COMPUTED_VALUE"""),"socks")</f>
        <v>socks</v>
      </c>
    </row>
    <row r="33">
      <c r="A33" s="13">
        <v>32.0</v>
      </c>
      <c r="B33" s="14" t="s">
        <v>129</v>
      </c>
      <c r="C33" s="15" t="s">
        <v>130</v>
      </c>
      <c r="D33" s="10" t="s">
        <v>131</v>
      </c>
      <c r="E33" s="16" t="s">
        <v>132</v>
      </c>
      <c r="F33" s="29" t="s">
        <v>11</v>
      </c>
      <c r="K33" s="12" t="str">
        <f>IFERROR(__xludf.DUMMYFUNCTION("""COMPUTED_VALUE"""),"万年筆")</f>
        <v>万年筆</v>
      </c>
      <c r="L33" s="12" t="str">
        <f>IFERROR(__xludf.DUMMYFUNCTION("""COMPUTED_VALUE"""),"まんねんひつ")</f>
        <v>まんねんひつ</v>
      </c>
      <c r="M33" s="12" t="str">
        <f>IFERROR(__xludf.DUMMYFUNCTION("""COMPUTED_VALUE"""),"fountain pen")</f>
        <v>fountain pen</v>
      </c>
    </row>
    <row r="34">
      <c r="A34" s="19">
        <v>33.0</v>
      </c>
      <c r="B34" s="14" t="s">
        <v>133</v>
      </c>
      <c r="C34" s="15" t="s">
        <v>134</v>
      </c>
      <c r="D34" s="10" t="s">
        <v>135</v>
      </c>
      <c r="E34" s="16" t="s">
        <v>136</v>
      </c>
      <c r="F34" s="29" t="s">
        <v>11</v>
      </c>
      <c r="K34" s="12" t="str">
        <f>IFERROR(__xludf.DUMMYFUNCTION("""COMPUTED_VALUE"""),"真っ直ぐ")</f>
        <v>真っ直ぐ</v>
      </c>
      <c r="L34" s="12" t="str">
        <f>IFERROR(__xludf.DUMMYFUNCTION("""COMPUTED_VALUE"""),"まっすぐ")</f>
        <v>まっすぐ</v>
      </c>
      <c r="M34" s="12" t="str">
        <f>IFERROR(__xludf.DUMMYFUNCTION("""COMPUTED_VALUE"""),"straight ahead, direct")</f>
        <v>straight ahead, direct</v>
      </c>
    </row>
    <row r="35">
      <c r="A35" s="13">
        <v>34.0</v>
      </c>
      <c r="B35" s="14" t="s">
        <v>137</v>
      </c>
      <c r="C35" s="15" t="s">
        <v>138</v>
      </c>
      <c r="D35" s="10" t="s">
        <v>139</v>
      </c>
      <c r="E35" s="16" t="s">
        <v>140</v>
      </c>
      <c r="F35" s="29" t="s">
        <v>11</v>
      </c>
      <c r="K35" s="12" t="str">
        <f>IFERROR(__xludf.DUMMYFUNCTION("""COMPUTED_VALUE"""),"眼鏡")</f>
        <v>眼鏡</v>
      </c>
      <c r="L35" s="12" t="str">
        <f>IFERROR(__xludf.DUMMYFUNCTION("""COMPUTED_VALUE"""),"めがね")</f>
        <v>めがね</v>
      </c>
      <c r="M35" s="12" t="str">
        <f>IFERROR(__xludf.DUMMYFUNCTION("""COMPUTED_VALUE"""),"glasses")</f>
        <v>glasses</v>
      </c>
    </row>
    <row r="36">
      <c r="A36" s="21">
        <v>35.0</v>
      </c>
      <c r="B36" s="22" t="s">
        <v>141</v>
      </c>
      <c r="C36" s="23" t="s">
        <v>142</v>
      </c>
      <c r="D36" s="24" t="s">
        <v>143</v>
      </c>
      <c r="E36" s="25" t="s">
        <v>144</v>
      </c>
      <c r="F36" s="26" t="s">
        <v>11</v>
      </c>
      <c r="K36" s="12" t="str">
        <f>IFERROR(__xludf.DUMMYFUNCTION("""COMPUTED_VALUE"""),"道")</f>
        <v>道</v>
      </c>
      <c r="L36" s="12" t="str">
        <f>IFERROR(__xludf.DUMMYFUNCTION("""COMPUTED_VALUE"""),"みち")</f>
        <v>みち</v>
      </c>
      <c r="M36" s="12" t="str">
        <f>IFERROR(__xludf.DUMMYFUNCTION("""COMPUTED_VALUE"""),"road; street")</f>
        <v>road; street</v>
      </c>
    </row>
    <row r="37">
      <c r="A37" s="13">
        <v>36.0</v>
      </c>
      <c r="B37" s="14" t="s">
        <v>145</v>
      </c>
      <c r="C37" s="15" t="s">
        <v>146</v>
      </c>
      <c r="D37" s="10" t="s">
        <v>147</v>
      </c>
      <c r="E37" s="16" t="s">
        <v>148</v>
      </c>
      <c r="F37" s="17" t="s">
        <v>11</v>
      </c>
      <c r="K37" s="12" t="str">
        <f>IFERROR(__xludf.DUMMYFUNCTION("""COMPUTED_VALUE"""),"緑")</f>
        <v>緑</v>
      </c>
      <c r="L37" s="12" t="str">
        <f>IFERROR(__xludf.DUMMYFUNCTION("""COMPUTED_VALUE"""),"みどり")</f>
        <v>みどり</v>
      </c>
      <c r="M37" s="12" t="str">
        <f>IFERROR(__xludf.DUMMYFUNCTION("""COMPUTED_VALUE"""),"green")</f>
        <v>green</v>
      </c>
    </row>
    <row r="38">
      <c r="A38" s="19">
        <v>37.0</v>
      </c>
      <c r="B38" s="14" t="s">
        <v>149</v>
      </c>
      <c r="C38" s="15" t="s">
        <v>150</v>
      </c>
      <c r="D38" s="10" t="s">
        <v>151</v>
      </c>
      <c r="E38" s="16" t="s">
        <v>152</v>
      </c>
      <c r="F38" s="17" t="s">
        <v>11</v>
      </c>
      <c r="K38" s="12" t="str">
        <f>IFERROR(__xludf.DUMMYFUNCTION("""COMPUTED_VALUE"""),"問題")</f>
        <v>問題</v>
      </c>
      <c r="L38" s="12" t="str">
        <f>IFERROR(__xludf.DUMMYFUNCTION("""COMPUTED_VALUE"""),"もんだい")</f>
        <v>もんだい</v>
      </c>
      <c r="M38" s="12" t="str">
        <f>IFERROR(__xludf.DUMMYFUNCTION("""COMPUTED_VALUE"""),"problem; question")</f>
        <v>problem; question</v>
      </c>
    </row>
    <row r="39">
      <c r="A39" s="13">
        <v>38.0</v>
      </c>
      <c r="B39" s="14" t="s">
        <v>153</v>
      </c>
      <c r="C39" s="15" t="s">
        <v>154</v>
      </c>
      <c r="D39" s="10" t="s">
        <v>155</v>
      </c>
      <c r="E39" s="16" t="s">
        <v>156</v>
      </c>
      <c r="F39" s="17" t="s">
        <v>11</v>
      </c>
      <c r="K39" s="12" t="str">
        <f>IFERROR(__xludf.DUMMYFUNCTION("""COMPUTED_VALUE"""),"荷物")</f>
        <v>荷物</v>
      </c>
      <c r="L39" s="12" t="str">
        <f>IFERROR(__xludf.DUMMYFUNCTION("""COMPUTED_VALUE"""),"にもつ")</f>
        <v>にもつ</v>
      </c>
      <c r="M39" s="12" t="str">
        <f>IFERROR(__xludf.DUMMYFUNCTION("""COMPUTED_VALUE"""),"luggage; baggage")</f>
        <v>luggage; baggage</v>
      </c>
    </row>
    <row r="40">
      <c r="A40" s="19">
        <v>39.0</v>
      </c>
      <c r="B40" s="14" t="s">
        <v>157</v>
      </c>
      <c r="C40" s="15" t="s">
        <v>158</v>
      </c>
      <c r="D40" s="10" t="s">
        <v>159</v>
      </c>
      <c r="E40" s="16" t="s">
        <v>160</v>
      </c>
      <c r="F40" s="17" t="s">
        <v>11</v>
      </c>
      <c r="K40" s="12" t="str">
        <f>IFERROR(__xludf.DUMMYFUNCTION("""COMPUTED_VALUE"""),"庭")</f>
        <v>庭</v>
      </c>
      <c r="L40" s="12" t="str">
        <f>IFERROR(__xludf.DUMMYFUNCTION("""COMPUTED_VALUE"""),"にわ")</f>
        <v>にわ</v>
      </c>
      <c r="M40" s="12" t="str">
        <f>IFERROR(__xludf.DUMMYFUNCTION("""COMPUTED_VALUE"""),"garden")</f>
        <v>garden</v>
      </c>
    </row>
    <row r="41">
      <c r="A41" s="13">
        <v>40.0</v>
      </c>
      <c r="B41" s="14" t="s">
        <v>161</v>
      </c>
      <c r="C41" s="20"/>
      <c r="D41" s="10" t="s">
        <v>162</v>
      </c>
      <c r="E41" s="16" t="s">
        <v>163</v>
      </c>
      <c r="F41" s="17" t="s">
        <v>11</v>
      </c>
      <c r="K41" s="12" t="str">
        <f>IFERROR(__xludf.DUMMYFUNCTION("""COMPUTED_VALUE"""),"お巡りさん")</f>
        <v>お巡りさん</v>
      </c>
      <c r="L41" s="12" t="str">
        <f>IFERROR(__xludf.DUMMYFUNCTION("""COMPUTED_VALUE"""),"おまわりさん")</f>
        <v>おまわりさん</v>
      </c>
      <c r="M41" s="12" t="str">
        <f>IFERROR(__xludf.DUMMYFUNCTION("""COMPUTED_VALUE"""),"police officer")</f>
        <v>police officer</v>
      </c>
    </row>
    <row r="42">
      <c r="A42" s="19">
        <v>41.0</v>
      </c>
      <c r="B42" s="14" t="s">
        <v>164</v>
      </c>
      <c r="C42" s="20"/>
      <c r="D42" s="10" t="s">
        <v>165</v>
      </c>
      <c r="E42" s="16" t="s">
        <v>166</v>
      </c>
      <c r="F42" s="17" t="s">
        <v>11</v>
      </c>
      <c r="K42" s="12" t="str">
        <f>IFERROR(__xludf.DUMMYFUNCTION("""COMPUTED_VALUE"""),"大勢")</f>
        <v>大勢</v>
      </c>
      <c r="L42" s="12" t="str">
        <f>IFERROR(__xludf.DUMMYFUNCTION("""COMPUTED_VALUE"""),"おおぜい")</f>
        <v>おおぜい</v>
      </c>
      <c r="M42" s="12" t="str">
        <f>IFERROR(__xludf.DUMMYFUNCTION("""COMPUTED_VALUE"""),"crowd of people")</f>
        <v>crowd of people</v>
      </c>
    </row>
    <row r="43">
      <c r="A43" s="13">
        <v>42.0</v>
      </c>
      <c r="B43" s="14" t="s">
        <v>167</v>
      </c>
      <c r="C43" s="20"/>
      <c r="D43" s="10" t="s">
        <v>168</v>
      </c>
      <c r="E43" s="16" t="s">
        <v>169</v>
      </c>
      <c r="F43" s="17" t="s">
        <v>11</v>
      </c>
      <c r="K43" s="12" t="str">
        <f>IFERROR(__xludf.DUMMYFUNCTION("""COMPUTED_VALUE"""),"一昨日")</f>
        <v>一昨日</v>
      </c>
      <c r="L43" s="12" t="str">
        <f>IFERROR(__xludf.DUMMYFUNCTION("""COMPUTED_VALUE"""),"おととい")</f>
        <v>おととい</v>
      </c>
      <c r="M43" s="12" t="str">
        <f>IFERROR(__xludf.DUMMYFUNCTION("""COMPUTED_VALUE"""),"day before yesterday")</f>
        <v>day before yesterday</v>
      </c>
    </row>
    <row r="44">
      <c r="A44" s="19">
        <v>43.0</v>
      </c>
      <c r="B44" s="14" t="s">
        <v>170</v>
      </c>
      <c r="C44" s="15" t="s">
        <v>171</v>
      </c>
      <c r="D44" s="10" t="s">
        <v>172</v>
      </c>
      <c r="E44" s="16" t="s">
        <v>173</v>
      </c>
      <c r="F44" s="30"/>
      <c r="K44" s="12" t="str">
        <f>IFERROR(__xludf.DUMMYFUNCTION("""COMPUTED_VALUE"""),"一昨年")</f>
        <v>一昨年</v>
      </c>
      <c r="L44" s="12" t="str">
        <f>IFERROR(__xludf.DUMMYFUNCTION("""COMPUTED_VALUE"""),"おととし")</f>
        <v>おととし</v>
      </c>
      <c r="M44" s="12" t="str">
        <f>IFERROR(__xludf.DUMMYFUNCTION("""COMPUTED_VALUE"""),"year before last")</f>
        <v>year before last</v>
      </c>
    </row>
    <row r="45">
      <c r="A45" s="13">
        <v>44.0</v>
      </c>
      <c r="B45" s="14" t="s">
        <v>174</v>
      </c>
      <c r="C45" s="15" t="s">
        <v>175</v>
      </c>
      <c r="D45" s="10" t="s">
        <v>176</v>
      </c>
      <c r="E45" s="16" t="s">
        <v>177</v>
      </c>
      <c r="F45" s="17" t="s">
        <v>11</v>
      </c>
      <c r="K45" s="12" t="str">
        <f>IFERROR(__xludf.DUMMYFUNCTION("""COMPUTED_VALUE"""),"零")</f>
        <v>零</v>
      </c>
      <c r="L45" s="12" t="str">
        <f>IFERROR(__xludf.DUMMYFUNCTION("""COMPUTED_VALUE"""),"れい")</f>
        <v>れい</v>
      </c>
      <c r="M45" s="12" t="str">
        <f>IFERROR(__xludf.DUMMYFUNCTION("""COMPUTED_VALUE"""),"zero")</f>
        <v>zero</v>
      </c>
    </row>
    <row r="46">
      <c r="A46" s="19">
        <v>45.0</v>
      </c>
      <c r="B46" s="14" t="s">
        <v>178</v>
      </c>
      <c r="C46" s="15" t="s">
        <v>179</v>
      </c>
      <c r="D46" s="10" t="s">
        <v>180</v>
      </c>
      <c r="E46" s="16" t="s">
        <v>181</v>
      </c>
      <c r="F46" s="30"/>
      <c r="K46" s="12" t="str">
        <f>IFERROR(__xludf.DUMMYFUNCTION("""COMPUTED_VALUE"""),"冷蔵庫")</f>
        <v>冷蔵庫</v>
      </c>
      <c r="L46" s="12" t="str">
        <f>IFERROR(__xludf.DUMMYFUNCTION("""COMPUTED_VALUE"""),"れいぞうこ")</f>
        <v>れいぞうこ</v>
      </c>
      <c r="M46" s="12" t="str">
        <f>IFERROR(__xludf.DUMMYFUNCTION("""COMPUTED_VALUE"""),"refrigerator")</f>
        <v>refrigerator</v>
      </c>
    </row>
    <row r="47">
      <c r="A47" s="13">
        <v>46.0</v>
      </c>
      <c r="B47" s="14" t="s">
        <v>182</v>
      </c>
      <c r="C47" s="20"/>
      <c r="D47" s="10" t="s">
        <v>183</v>
      </c>
      <c r="E47" s="16" t="s">
        <v>184</v>
      </c>
      <c r="F47" s="17" t="s">
        <v>11</v>
      </c>
      <c r="K47" s="12" t="str">
        <f>IFERROR(__xludf.DUMMYFUNCTION("""COMPUTED_VALUE"""),"廊下")</f>
        <v>廊下</v>
      </c>
      <c r="L47" s="12" t="str">
        <f>IFERROR(__xludf.DUMMYFUNCTION("""COMPUTED_VALUE"""),"ろうか")</f>
        <v>ろうか</v>
      </c>
      <c r="M47" s="12" t="str">
        <f>IFERROR(__xludf.DUMMYFUNCTION("""COMPUTED_VALUE"""),"corridor; hallway")</f>
        <v>corridor; hallway</v>
      </c>
    </row>
    <row r="48">
      <c r="A48" s="19">
        <v>47.0</v>
      </c>
      <c r="B48" s="14" t="s">
        <v>185</v>
      </c>
      <c r="C48" s="15" t="s">
        <v>186</v>
      </c>
      <c r="D48" s="10" t="s">
        <v>187</v>
      </c>
      <c r="E48" s="16" t="s">
        <v>188</v>
      </c>
      <c r="F48" s="17" t="s">
        <v>11</v>
      </c>
      <c r="K48" s="12" t="str">
        <f>IFERROR(__xludf.DUMMYFUNCTION("""COMPUTED_VALUE"""),"両親")</f>
        <v>両親</v>
      </c>
      <c r="L48" s="12" t="str">
        <f>IFERROR(__xludf.DUMMYFUNCTION("""COMPUTED_VALUE"""),"りょうしん")</f>
        <v>りょうしん</v>
      </c>
      <c r="M48" s="12" t="str">
        <f>IFERROR(__xludf.DUMMYFUNCTION("""COMPUTED_VALUE"""),"parents; both parents")</f>
        <v>parents; both parents</v>
      </c>
    </row>
    <row r="49">
      <c r="A49" s="13">
        <v>48.0</v>
      </c>
      <c r="B49" s="14" t="s">
        <v>189</v>
      </c>
      <c r="C49" s="15" t="s">
        <v>190</v>
      </c>
      <c r="D49" s="10" t="s">
        <v>191</v>
      </c>
      <c r="E49" s="16" t="s">
        <v>192</v>
      </c>
      <c r="F49" s="17" t="s">
        <v>11</v>
      </c>
      <c r="K49" s="12" t="str">
        <f>IFERROR(__xludf.DUMMYFUNCTION("""COMPUTED_VALUE"""),"財布")</f>
        <v>財布</v>
      </c>
      <c r="L49" s="12" t="str">
        <f>IFERROR(__xludf.DUMMYFUNCTION("""COMPUTED_VALUE"""),"さいふ")</f>
        <v>さいふ</v>
      </c>
      <c r="M49" s="12" t="str">
        <f>IFERROR(__xludf.DUMMYFUNCTION("""COMPUTED_VALUE"""),"purse; wallet")</f>
        <v>purse; wallet</v>
      </c>
    </row>
    <row r="50">
      <c r="A50" s="19">
        <v>49.0</v>
      </c>
      <c r="B50" s="14" t="s">
        <v>193</v>
      </c>
      <c r="C50" s="15" t="s">
        <v>194</v>
      </c>
      <c r="D50" s="10" t="s">
        <v>195</v>
      </c>
      <c r="E50" s="16" t="s">
        <v>196</v>
      </c>
      <c r="F50" s="17" t="s">
        <v>11</v>
      </c>
      <c r="K50" s="12" t="str">
        <f>IFERROR(__xludf.DUMMYFUNCTION("""COMPUTED_VALUE"""),"砂糖")</f>
        <v>砂糖</v>
      </c>
      <c r="L50" s="12" t="str">
        <f>IFERROR(__xludf.DUMMYFUNCTION("""COMPUTED_VALUE"""),"さとう")</f>
        <v>さとう</v>
      </c>
      <c r="M50" s="12" t="str">
        <f>IFERROR(__xludf.DUMMYFUNCTION("""COMPUTED_VALUE"""),"sugar")</f>
        <v>sugar</v>
      </c>
    </row>
    <row r="51">
      <c r="A51" s="13">
        <v>50.0</v>
      </c>
      <c r="B51" s="14" t="s">
        <v>197</v>
      </c>
      <c r="C51" s="15" t="s">
        <v>198</v>
      </c>
      <c r="D51" s="10" t="s">
        <v>199</v>
      </c>
      <c r="E51" s="16" t="s">
        <v>200</v>
      </c>
      <c r="F51" s="17" t="s">
        <v>11</v>
      </c>
      <c r="K51" s="12" t="str">
        <f>IFERROR(__xludf.DUMMYFUNCTION("""COMPUTED_VALUE"""),"背広")</f>
        <v>背広</v>
      </c>
      <c r="L51" s="12" t="str">
        <f>IFERROR(__xludf.DUMMYFUNCTION("""COMPUTED_VALUE"""),"せびろ")</f>
        <v>せびろ</v>
      </c>
      <c r="M51" s="12" t="str">
        <f>IFERROR(__xludf.DUMMYFUNCTION("""COMPUTED_VALUE"""),"business suit")</f>
        <v>business suit</v>
      </c>
    </row>
    <row r="52">
      <c r="A52" s="27">
        <v>51.0</v>
      </c>
      <c r="B52" s="22" t="s">
        <v>201</v>
      </c>
      <c r="C52" s="23" t="s">
        <v>202</v>
      </c>
      <c r="D52" s="24" t="s">
        <v>203</v>
      </c>
      <c r="E52" s="25" t="s">
        <v>204</v>
      </c>
      <c r="F52" s="31"/>
      <c r="K52" s="12" t="str">
        <f>IFERROR(__xludf.DUMMYFUNCTION("""COMPUTED_VALUE"""),"生徒")</f>
        <v>生徒</v>
      </c>
      <c r="L52" s="12" t="str">
        <f>IFERROR(__xludf.DUMMYFUNCTION("""COMPUTED_VALUE"""),"せいと")</f>
        <v>せいと</v>
      </c>
      <c r="M52" s="12" t="str">
        <f>IFERROR(__xludf.DUMMYFUNCTION("""COMPUTED_VALUE"""),"pupil; student")</f>
        <v>pupil; student</v>
      </c>
    </row>
    <row r="53">
      <c r="A53" s="19">
        <v>52.0</v>
      </c>
      <c r="B53" s="14" t="s">
        <v>205</v>
      </c>
      <c r="C53" s="32"/>
      <c r="D53" s="10" t="s">
        <v>206</v>
      </c>
      <c r="E53" s="16" t="s">
        <v>207</v>
      </c>
      <c r="F53" s="29" t="s">
        <v>11</v>
      </c>
      <c r="K53" s="12" t="str">
        <f>IFERROR(__xludf.DUMMYFUNCTION("""COMPUTED_VALUE"""),"石鹼")</f>
        <v>石鹼</v>
      </c>
      <c r="L53" s="12" t="str">
        <f>IFERROR(__xludf.DUMMYFUNCTION("""COMPUTED_VALUE"""),"せっけん")</f>
        <v>せっけん</v>
      </c>
      <c r="M53" s="12" t="str">
        <f>IFERROR(__xludf.DUMMYFUNCTION("""COMPUTED_VALUE"""),"soap")</f>
        <v>soap</v>
      </c>
    </row>
    <row r="54">
      <c r="A54" s="27">
        <v>53.0</v>
      </c>
      <c r="B54" s="22" t="s">
        <v>208</v>
      </c>
      <c r="C54" s="33"/>
      <c r="D54" s="24" t="s">
        <v>209</v>
      </c>
      <c r="E54" s="25" t="s">
        <v>210</v>
      </c>
      <c r="F54" s="34"/>
      <c r="K54" s="12" t="str">
        <f>IFERROR(__xludf.DUMMYFUNCTION("""COMPUTED_VALUE"""),"洗濯")</f>
        <v>洗濯</v>
      </c>
      <c r="L54" s="12" t="str">
        <f>IFERROR(__xludf.DUMMYFUNCTION("""COMPUTED_VALUE"""),"せんたく")</f>
        <v>せんたく</v>
      </c>
      <c r="M54" s="12" t="str">
        <f>IFERROR(__xludf.DUMMYFUNCTION("""COMPUTED_VALUE"""),"washing; laundry")</f>
        <v>washing; laundry</v>
      </c>
    </row>
    <row r="55">
      <c r="A55" s="19">
        <v>54.0</v>
      </c>
      <c r="B55" s="14" t="s">
        <v>211</v>
      </c>
      <c r="C55" s="20"/>
      <c r="D55" s="10" t="s">
        <v>212</v>
      </c>
      <c r="E55" s="16" t="s">
        <v>213</v>
      </c>
      <c r="F55" s="17" t="s">
        <v>11</v>
      </c>
      <c r="K55" s="12" t="str">
        <f>IFERROR(__xludf.DUMMYFUNCTION("""COMPUTED_VALUE"""),"塩")</f>
        <v>塩</v>
      </c>
      <c r="L55" s="12" t="str">
        <f>IFERROR(__xludf.DUMMYFUNCTION("""COMPUTED_VALUE"""),"しお")</f>
        <v>しお</v>
      </c>
      <c r="M55" s="12" t="str">
        <f>IFERROR(__xludf.DUMMYFUNCTION("""COMPUTED_VALUE"""),"salt")</f>
        <v>salt</v>
      </c>
    </row>
    <row r="56">
      <c r="A56" s="13">
        <v>55.0</v>
      </c>
      <c r="B56" s="14" t="s">
        <v>214</v>
      </c>
      <c r="C56" s="15" t="s">
        <v>215</v>
      </c>
      <c r="D56" s="10" t="s">
        <v>216</v>
      </c>
      <c r="E56" s="16" t="s">
        <v>217</v>
      </c>
      <c r="F56" s="17" t="s">
        <v>11</v>
      </c>
      <c r="K56" s="12" t="str">
        <f>IFERROR(__xludf.DUMMYFUNCTION("""COMPUTED_VALUE"""),"質問")</f>
        <v>質問</v>
      </c>
      <c r="L56" s="12" t="str">
        <f>IFERROR(__xludf.DUMMYFUNCTION("""COMPUTED_VALUE"""),"しつもん")</f>
        <v>しつもん</v>
      </c>
      <c r="M56" s="12" t="str">
        <f>IFERROR(__xludf.DUMMYFUNCTION("""COMPUTED_VALUE"""),"question; inquiry")</f>
        <v>question; inquiry</v>
      </c>
    </row>
    <row r="57">
      <c r="A57" s="19">
        <v>56.0</v>
      </c>
      <c r="B57" s="14" t="s">
        <v>218</v>
      </c>
      <c r="C57" s="15" t="s">
        <v>219</v>
      </c>
      <c r="D57" s="10" t="s">
        <v>220</v>
      </c>
      <c r="E57" s="16" t="s">
        <v>221</v>
      </c>
      <c r="F57" s="17" t="s">
        <v>11</v>
      </c>
      <c r="K57" s="12" t="str">
        <f>IFERROR(__xludf.DUMMYFUNCTION("""COMPUTED_VALUE"""),"醬油")</f>
        <v>醬油</v>
      </c>
      <c r="L57" s="12" t="str">
        <f>IFERROR(__xludf.DUMMYFUNCTION("""COMPUTED_VALUE"""),"しょうゆ")</f>
        <v>しょうゆ</v>
      </c>
      <c r="M57" s="12" t="str">
        <f>IFERROR(__xludf.DUMMYFUNCTION("""COMPUTED_VALUE"""),"soy sauce")</f>
        <v>soy sauce</v>
      </c>
    </row>
    <row r="58">
      <c r="A58" s="13">
        <v>57.0</v>
      </c>
      <c r="B58" s="14" t="s">
        <v>222</v>
      </c>
      <c r="C58" s="15" t="s">
        <v>223</v>
      </c>
      <c r="D58" s="10" t="s">
        <v>224</v>
      </c>
      <c r="E58" s="16" t="s">
        <v>225</v>
      </c>
      <c r="F58" s="17" t="s">
        <v>11</v>
      </c>
      <c r="K58" s="12" t="str">
        <f>IFERROR(__xludf.DUMMYFUNCTION("""COMPUTED_VALUE"""),"宿題")</f>
        <v>宿題</v>
      </c>
      <c r="L58" s="12" t="str">
        <f>IFERROR(__xludf.DUMMYFUNCTION("""COMPUTED_VALUE"""),"しゅくだい")</f>
        <v>しゅくだい</v>
      </c>
      <c r="M58" s="12" t="str">
        <f>IFERROR(__xludf.DUMMYFUNCTION("""COMPUTED_VALUE"""),"homework; assignment")</f>
        <v>homework; assignment</v>
      </c>
    </row>
    <row r="59">
      <c r="A59" s="19">
        <v>58.0</v>
      </c>
      <c r="B59" s="14" t="s">
        <v>226</v>
      </c>
      <c r="C59" s="15" t="s">
        <v>227</v>
      </c>
      <c r="D59" s="10" t="s">
        <v>228</v>
      </c>
      <c r="E59" s="16" t="s">
        <v>229</v>
      </c>
      <c r="F59" s="17" t="s">
        <v>11</v>
      </c>
      <c r="K59" s="12" t="str">
        <f>IFERROR(__xludf.DUMMYFUNCTION("""COMPUTED_VALUE"""),"掃除")</f>
        <v>掃除</v>
      </c>
      <c r="L59" s="12" t="str">
        <f>IFERROR(__xludf.DUMMYFUNCTION("""COMPUTED_VALUE"""),"そうじ")</f>
        <v>そうじ</v>
      </c>
      <c r="M59" s="12" t="str">
        <f>IFERROR(__xludf.DUMMYFUNCTION("""COMPUTED_VALUE"""),"to clean, to sweep")</f>
        <v>to clean, to sweep</v>
      </c>
    </row>
    <row r="60">
      <c r="A60" s="13">
        <v>59.0</v>
      </c>
      <c r="B60" s="14" t="s">
        <v>230</v>
      </c>
      <c r="C60" s="15" t="s">
        <v>231</v>
      </c>
      <c r="D60" s="10" t="s">
        <v>232</v>
      </c>
      <c r="E60" s="16" t="s">
        <v>233</v>
      </c>
      <c r="F60" s="30"/>
      <c r="K60" s="12" t="str">
        <f>IFERROR(__xludf.DUMMYFUNCTION("""COMPUTED_VALUE"""),"大変")</f>
        <v>大変</v>
      </c>
      <c r="L60" s="12" t="str">
        <f>IFERROR(__xludf.DUMMYFUNCTION("""COMPUTED_VALUE"""),"たいへん")</f>
        <v>たいへん</v>
      </c>
      <c r="M60" s="12" t="str">
        <f>IFERROR(__xludf.DUMMYFUNCTION("""COMPUTED_VALUE"""),"very; greatly; difficult")</f>
        <v>very; greatly; difficult</v>
      </c>
    </row>
    <row r="61">
      <c r="A61" s="19">
        <v>60.0</v>
      </c>
      <c r="B61" s="14" t="s">
        <v>234</v>
      </c>
      <c r="C61" s="15" t="s">
        <v>235</v>
      </c>
      <c r="D61" s="10" t="s">
        <v>236</v>
      </c>
      <c r="E61" s="16" t="s">
        <v>237</v>
      </c>
      <c r="F61" s="17" t="s">
        <v>11</v>
      </c>
      <c r="K61" s="12" t="str">
        <f>IFERROR(__xludf.DUMMYFUNCTION("""COMPUTED_VALUE"""),"縦")</f>
        <v>縦</v>
      </c>
      <c r="L61" s="12" t="str">
        <f>IFERROR(__xludf.DUMMYFUNCTION("""COMPUTED_VALUE"""),"たて")</f>
        <v>たて</v>
      </c>
      <c r="M61" s="12" t="str">
        <f>IFERROR(__xludf.DUMMYFUNCTION("""COMPUTED_VALUE"""),"length; height")</f>
        <v>length; height</v>
      </c>
    </row>
    <row r="62">
      <c r="A62" s="13">
        <v>61.0</v>
      </c>
      <c r="B62" s="14" t="s">
        <v>238</v>
      </c>
      <c r="C62" s="15" t="s">
        <v>239</v>
      </c>
      <c r="D62" s="10" t="s">
        <v>240</v>
      </c>
      <c r="E62" s="16" t="s">
        <v>241</v>
      </c>
      <c r="F62" s="17" t="s">
        <v>11</v>
      </c>
      <c r="K62" s="12" t="str">
        <f>IFERROR(__xludf.DUMMYFUNCTION("""COMPUTED_VALUE"""),"建物")</f>
        <v>建物</v>
      </c>
      <c r="L62" s="12" t="str">
        <f>IFERROR(__xludf.DUMMYFUNCTION("""COMPUTED_VALUE"""),"たてもの")</f>
        <v>たてもの</v>
      </c>
      <c r="M62" s="12" t="str">
        <f>IFERROR(__xludf.DUMMYFUNCTION("""COMPUTED_VALUE"""),"building")</f>
        <v>building</v>
      </c>
    </row>
    <row r="63">
      <c r="A63" s="19">
        <v>62.0</v>
      </c>
      <c r="B63" s="14" t="s">
        <v>242</v>
      </c>
      <c r="C63" s="15" t="s">
        <v>243</v>
      </c>
      <c r="D63" s="10" t="s">
        <v>244</v>
      </c>
      <c r="E63" s="16" t="s">
        <v>245</v>
      </c>
      <c r="F63" s="17" t="s">
        <v>11</v>
      </c>
      <c r="K63" s="12" t="str">
        <f>IFERROR(__xludf.DUMMYFUNCTION("""COMPUTED_VALUE"""),"戸")</f>
        <v>戸</v>
      </c>
      <c r="L63" s="12" t="str">
        <f>IFERROR(__xludf.DUMMYFUNCTION("""COMPUTED_VALUE"""),"と")</f>
        <v>と</v>
      </c>
      <c r="M63" s="12" t="str">
        <f>IFERROR(__xludf.DUMMYFUNCTION("""COMPUTED_VALUE"""),"Japanese style door")</f>
        <v>Japanese style door</v>
      </c>
    </row>
    <row r="64">
      <c r="A64" s="13">
        <v>63.0</v>
      </c>
      <c r="B64" s="14" t="s">
        <v>246</v>
      </c>
      <c r="C64" s="15" t="s">
        <v>247</v>
      </c>
      <c r="D64" s="10" t="s">
        <v>248</v>
      </c>
      <c r="E64" s="16" t="s">
        <v>249</v>
      </c>
      <c r="F64" s="17" t="s">
        <v>11</v>
      </c>
      <c r="K64" s="12" t="str">
        <f>IFERROR(__xludf.DUMMYFUNCTION("""COMPUTED_VALUE"""),"隣")</f>
        <v>隣</v>
      </c>
      <c r="L64" s="12" t="str">
        <f>IFERROR(__xludf.DUMMYFUNCTION("""COMPUTED_VALUE"""),"となり")</f>
        <v>となり</v>
      </c>
      <c r="M64" s="12" t="str">
        <f>IFERROR(__xludf.DUMMYFUNCTION("""COMPUTED_VALUE"""),"next door to")</f>
        <v>next door to</v>
      </c>
    </row>
    <row r="65">
      <c r="A65" s="19">
        <v>64.0</v>
      </c>
      <c r="B65" s="14" t="s">
        <v>250</v>
      </c>
      <c r="C65" s="15" t="s">
        <v>251</v>
      </c>
      <c r="D65" s="10" t="s">
        <v>252</v>
      </c>
      <c r="E65" s="16" t="s">
        <v>253</v>
      </c>
      <c r="F65" s="17" t="s">
        <v>11</v>
      </c>
      <c r="K65" s="12" t="str">
        <f>IFERROR(__xludf.DUMMYFUNCTION("""COMPUTED_VALUE"""),"鶏肉")</f>
        <v>鶏肉</v>
      </c>
      <c r="L65" s="12" t="str">
        <f>IFERROR(__xludf.DUMMYFUNCTION("""COMPUTED_VALUE"""),"とりにく")</f>
        <v>とりにく</v>
      </c>
      <c r="M65" s="12" t="str">
        <f>IFERROR(__xludf.DUMMYFUNCTION("""COMPUTED_VALUE"""),"chicken meat")</f>
        <v>chicken meat</v>
      </c>
    </row>
    <row r="66">
      <c r="A66" s="13">
        <v>65.0</v>
      </c>
      <c r="B66" s="14" t="s">
        <v>254</v>
      </c>
      <c r="C66" s="15" t="s">
        <v>255</v>
      </c>
      <c r="D66" s="10" t="s">
        <v>256</v>
      </c>
      <c r="E66" s="16" t="s">
        <v>257</v>
      </c>
      <c r="F66" s="30"/>
      <c r="K66" s="12" t="str">
        <f>IFERROR(__xludf.DUMMYFUNCTION("""COMPUTED_VALUE"""),"一日")</f>
        <v>一日</v>
      </c>
      <c r="L66" s="12" t="str">
        <f>IFERROR(__xludf.DUMMYFUNCTION("""COMPUTED_VALUE"""),"ついたち")</f>
        <v>ついたち</v>
      </c>
      <c r="M66" s="12" t="str">
        <f>IFERROR(__xludf.DUMMYFUNCTION("""COMPUTED_VALUE"""),"first day of the month")</f>
        <v>first day of the month</v>
      </c>
    </row>
    <row r="67">
      <c r="A67" s="19">
        <v>66.0</v>
      </c>
      <c r="B67" s="14" t="s">
        <v>258</v>
      </c>
      <c r="C67" s="15" t="s">
        <v>259</v>
      </c>
      <c r="D67" s="10" t="s">
        <v>260</v>
      </c>
      <c r="E67" s="16" t="s">
        <v>261</v>
      </c>
      <c r="F67" s="17" t="s">
        <v>11</v>
      </c>
      <c r="K67" s="12" t="str">
        <f>IFERROR(__xludf.DUMMYFUNCTION("""COMPUTED_VALUE"""),"八百屋")</f>
        <v>八百屋</v>
      </c>
      <c r="L67" s="12" t="str">
        <f>IFERROR(__xludf.DUMMYFUNCTION("""COMPUTED_VALUE"""),"やおや")</f>
        <v>やおや</v>
      </c>
      <c r="M67" s="12" t="str">
        <f>IFERROR(__xludf.DUMMYFUNCTION("""COMPUTED_VALUE"""),"greengrocer")</f>
        <v>greengrocer</v>
      </c>
    </row>
    <row r="68">
      <c r="A68" s="13">
        <v>67.0</v>
      </c>
      <c r="B68" s="14" t="s">
        <v>262</v>
      </c>
      <c r="C68" s="15" t="s">
        <v>263</v>
      </c>
      <c r="D68" s="10" t="s">
        <v>264</v>
      </c>
      <c r="E68" s="16" t="s">
        <v>265</v>
      </c>
      <c r="F68" s="17" t="s">
        <v>11</v>
      </c>
      <c r="K68" s="12" t="str">
        <f>IFERROR(__xludf.DUMMYFUNCTION("""COMPUTED_VALUE"""),"野菜")</f>
        <v>野菜</v>
      </c>
      <c r="L68" s="12" t="str">
        <f>IFERROR(__xludf.DUMMYFUNCTION("""COMPUTED_VALUE"""),"やさい")</f>
        <v>やさい</v>
      </c>
      <c r="M68" s="12" t="str">
        <f>IFERROR(__xludf.DUMMYFUNCTION("""COMPUTED_VALUE"""),"vegetable")</f>
        <v>vegetable</v>
      </c>
    </row>
    <row r="69">
      <c r="A69" s="19">
        <v>68.0</v>
      </c>
      <c r="B69" s="14" t="s">
        <v>266</v>
      </c>
      <c r="C69" s="15" t="s">
        <v>267</v>
      </c>
      <c r="D69" s="10" t="s">
        <v>268</v>
      </c>
      <c r="E69" s="16" t="s">
        <v>269</v>
      </c>
      <c r="F69" s="17" t="s">
        <v>11</v>
      </c>
      <c r="K69" s="12" t="str">
        <f>IFERROR(__xludf.DUMMYFUNCTION("""COMPUTED_VALUE"""),"八つ")</f>
        <v>八つ</v>
      </c>
      <c r="L69" s="12" t="str">
        <f>IFERROR(__xludf.DUMMYFUNCTION("""COMPUTED_VALUE"""),"やっつ")</f>
        <v>やっつ</v>
      </c>
      <c r="M69" s="12" t="str">
        <f>IFERROR(__xludf.DUMMYFUNCTION("""COMPUTED_VALUE"""),"eight: 8")</f>
        <v>eight: 8</v>
      </c>
    </row>
    <row r="70">
      <c r="A70" s="13">
        <v>69.0</v>
      </c>
      <c r="B70" s="14" t="s">
        <v>270</v>
      </c>
      <c r="C70" s="20"/>
      <c r="D70" s="10" t="s">
        <v>271</v>
      </c>
      <c r="E70" s="16" t="s">
        <v>272</v>
      </c>
      <c r="F70" s="17" t="s">
        <v>11</v>
      </c>
      <c r="K70" s="12" t="str">
        <f>IFERROR(__xludf.DUMMYFUNCTION("""COMPUTED_VALUE"""),"四日")</f>
        <v>四日</v>
      </c>
      <c r="L70" s="12" t="str">
        <f>IFERROR(__xludf.DUMMYFUNCTION("""COMPUTED_VALUE"""),"よっか")</f>
        <v>よっか</v>
      </c>
      <c r="M70" s="12" t="str">
        <f>IFERROR(__xludf.DUMMYFUNCTION("""COMPUTED_VALUE"""),"fourth day of the month")</f>
        <v>fourth day of the month</v>
      </c>
    </row>
    <row r="71">
      <c r="A71" s="19">
        <v>70.0</v>
      </c>
      <c r="B71" s="14" t="s">
        <v>273</v>
      </c>
      <c r="C71" s="15" t="s">
        <v>274</v>
      </c>
      <c r="D71" s="10" t="s">
        <v>275</v>
      </c>
      <c r="E71" s="16" t="s">
        <v>276</v>
      </c>
      <c r="F71" s="17" t="s">
        <v>11</v>
      </c>
      <c r="K71" s="12" t="str">
        <f>IFERROR(__xludf.DUMMYFUNCTION("""COMPUTED_VALUE"""),"横")</f>
        <v>横</v>
      </c>
      <c r="L71" s="12" t="str">
        <f>IFERROR(__xludf.DUMMYFUNCTION("""COMPUTED_VALUE"""),"よこ")</f>
        <v>よこ</v>
      </c>
      <c r="M71" s="12" t="str">
        <f>IFERROR(__xludf.DUMMYFUNCTION("""COMPUTED_VALUE"""),"beside,side,width")</f>
        <v>beside,side,width</v>
      </c>
    </row>
    <row r="72">
      <c r="A72" s="27">
        <v>71.0</v>
      </c>
      <c r="B72" s="22" t="s">
        <v>277</v>
      </c>
      <c r="C72" s="23" t="s">
        <v>278</v>
      </c>
      <c r="D72" s="24" t="s">
        <v>279</v>
      </c>
      <c r="E72" s="25" t="s">
        <v>280</v>
      </c>
      <c r="F72" s="26" t="s">
        <v>11</v>
      </c>
      <c r="K72" s="12" t="str">
        <f>IFERROR(__xludf.DUMMYFUNCTION("""COMPUTED_VALUE"""),"四つ")</f>
        <v>四つ</v>
      </c>
      <c r="L72" s="12" t="str">
        <f>IFERROR(__xludf.DUMMYFUNCTION("""COMPUTED_VALUE"""),"よつ")</f>
        <v>よつ</v>
      </c>
      <c r="M72" s="12" t="str">
        <f>IFERROR(__xludf.DUMMYFUNCTION("""COMPUTED_VALUE"""),"four; 4")</f>
        <v>four; 4</v>
      </c>
    </row>
    <row r="73">
      <c r="A73" s="19">
        <v>72.0</v>
      </c>
      <c r="B73" s="14" t="s">
        <v>281</v>
      </c>
      <c r="C73" s="15" t="s">
        <v>282</v>
      </c>
      <c r="D73" s="10" t="s">
        <v>283</v>
      </c>
      <c r="E73" s="16" t="s">
        <v>284</v>
      </c>
      <c r="F73" s="17" t="s">
        <v>11</v>
      </c>
      <c r="K73" s="12" t="str">
        <f>IFERROR(__xludf.DUMMYFUNCTION("""COMPUTED_VALUE"""),"洋服")</f>
        <v>洋服</v>
      </c>
      <c r="L73" s="12" t="str">
        <f>IFERROR(__xludf.DUMMYFUNCTION("""COMPUTED_VALUE"""),"ようふく")</f>
        <v>ようふく</v>
      </c>
      <c r="M73" s="12" t="str">
        <f>IFERROR(__xludf.DUMMYFUNCTION("""COMPUTED_VALUE"""),"western clothes")</f>
        <v>western clothes</v>
      </c>
    </row>
    <row r="74">
      <c r="A74" s="13">
        <v>73.0</v>
      </c>
      <c r="B74" s="14" t="s">
        <v>285</v>
      </c>
      <c r="C74" s="15" t="s">
        <v>286</v>
      </c>
      <c r="D74" s="10" t="s">
        <v>287</v>
      </c>
      <c r="E74" s="16" t="s">
        <v>288</v>
      </c>
      <c r="F74" s="17" t="s">
        <v>11</v>
      </c>
      <c r="K74" s="12" t="str">
        <f>IFERROR(__xludf.DUMMYFUNCTION("""COMPUTED_VALUE"""),"八日")</f>
        <v>八日</v>
      </c>
      <c r="L74" s="12" t="str">
        <f>IFERROR(__xludf.DUMMYFUNCTION("""COMPUTED_VALUE"""),"ようか")</f>
        <v>ようか</v>
      </c>
      <c r="M74" s="12" t="str">
        <f>IFERROR(__xludf.DUMMYFUNCTION("""COMPUTED_VALUE"""),"eighth day of the month")</f>
        <v>eighth day of the month</v>
      </c>
    </row>
    <row r="75">
      <c r="A75" s="19">
        <v>74.0</v>
      </c>
      <c r="B75" s="14" t="s">
        <v>289</v>
      </c>
      <c r="C75" s="20"/>
      <c r="D75" s="10" t="s">
        <v>290</v>
      </c>
      <c r="E75" s="16" t="s">
        <v>291</v>
      </c>
      <c r="F75" s="17" t="s">
        <v>11</v>
      </c>
      <c r="K75" s="12" t="str">
        <f>IFERROR(__xludf.DUMMYFUNCTION("""COMPUTED_VALUE"""),"雪")</f>
        <v>雪</v>
      </c>
      <c r="L75" s="12" t="str">
        <f>IFERROR(__xludf.DUMMYFUNCTION("""COMPUTED_VALUE"""),"ゆき")</f>
        <v>ゆき</v>
      </c>
      <c r="M75" s="12" t="str">
        <f>IFERROR(__xludf.DUMMYFUNCTION("""COMPUTED_VALUE"""),"snow")</f>
        <v>snow</v>
      </c>
    </row>
    <row r="76">
      <c r="A76" s="13">
        <v>75.0</v>
      </c>
      <c r="B76" s="14" t="s">
        <v>292</v>
      </c>
      <c r="C76" s="15" t="s">
        <v>293</v>
      </c>
      <c r="D76" s="10" t="s">
        <v>294</v>
      </c>
      <c r="E76" s="16" t="s">
        <v>295</v>
      </c>
      <c r="F76" s="17" t="s">
        <v>11</v>
      </c>
      <c r="K76" s="12" t="str">
        <f>IFERROR(__xludf.DUMMYFUNCTION("""COMPUTED_VALUE"""),"昨夜")</f>
        <v>昨夜</v>
      </c>
      <c r="L76" s="12" t="str">
        <f>IFERROR(__xludf.DUMMYFUNCTION("""COMPUTED_VALUE"""),"ゆうべ")</f>
        <v>ゆうべ</v>
      </c>
      <c r="M76" s="12" t="str">
        <f>IFERROR(__xludf.DUMMYFUNCTION("""COMPUTED_VALUE"""),"last night")</f>
        <v>last night</v>
      </c>
    </row>
    <row r="77">
      <c r="A77" s="19">
        <v>76.0</v>
      </c>
      <c r="B77" s="14" t="s">
        <v>296</v>
      </c>
      <c r="C77" s="15" t="s">
        <v>297</v>
      </c>
      <c r="D77" s="10" t="s">
        <v>298</v>
      </c>
      <c r="E77" s="16" t="s">
        <v>299</v>
      </c>
      <c r="F77" s="17" t="s">
        <v>11</v>
      </c>
      <c r="K77" s="12" t="str">
        <f>IFERROR(__xludf.DUMMYFUNCTION("""COMPUTED_VALUE"""),"郵便局")</f>
        <v>郵便局</v>
      </c>
      <c r="L77" s="12" t="str">
        <f>IFERROR(__xludf.DUMMYFUNCTION("""COMPUTED_VALUE"""),"ゆうびんきょく")</f>
        <v>ゆうびんきょく</v>
      </c>
      <c r="M77" s="12" t="str">
        <f>IFERROR(__xludf.DUMMYFUNCTION("""COMPUTED_VALUE"""),"post office")</f>
        <v>post office</v>
      </c>
    </row>
    <row r="78">
      <c r="A78" s="13">
        <v>77.0</v>
      </c>
      <c r="B78" s="14" t="s">
        <v>300</v>
      </c>
      <c r="C78" s="15" t="s">
        <v>301</v>
      </c>
      <c r="D78" s="10" t="s">
        <v>302</v>
      </c>
      <c r="E78" s="16" t="s">
        <v>303</v>
      </c>
      <c r="F78" s="17" t="s">
        <v>11</v>
      </c>
      <c r="K78" s="12" t="str">
        <f>IFERROR(__xludf.DUMMYFUNCTION("""COMPUTED_VALUE"""),"雑誌")</f>
        <v>雑誌</v>
      </c>
      <c r="L78" s="12" t="str">
        <f>IFERROR(__xludf.DUMMYFUNCTION("""COMPUTED_VALUE"""),"ざっし")</f>
        <v>ざっし</v>
      </c>
      <c r="M78" s="12" t="str">
        <f>IFERROR(__xludf.DUMMYFUNCTION("""COMPUTED_VALUE"""),"magazine")</f>
        <v>magazine</v>
      </c>
    </row>
    <row r="79">
      <c r="A79" s="27">
        <v>78.0</v>
      </c>
      <c r="B79" s="22" t="s">
        <v>304</v>
      </c>
      <c r="C79" s="23" t="s">
        <v>305</v>
      </c>
      <c r="D79" s="24" t="s">
        <v>306</v>
      </c>
      <c r="E79" s="25" t="s">
        <v>307</v>
      </c>
      <c r="F79" s="28" t="s">
        <v>11</v>
      </c>
      <c r="K79" s="12"/>
      <c r="L79" s="12"/>
      <c r="M79" s="12"/>
    </row>
    <row r="80">
      <c r="A80" s="19">
        <v>79.0</v>
      </c>
      <c r="B80" s="14" t="s">
        <v>308</v>
      </c>
      <c r="C80" s="15" t="s">
        <v>309</v>
      </c>
      <c r="D80" s="10" t="s">
        <v>310</v>
      </c>
      <c r="E80" s="16" t="s">
        <v>311</v>
      </c>
      <c r="F80" s="35"/>
      <c r="K80" s="12"/>
      <c r="L80" s="12"/>
      <c r="M80" s="12"/>
    </row>
    <row r="81">
      <c r="A81" s="13">
        <v>80.0</v>
      </c>
      <c r="B81" s="14" t="s">
        <v>312</v>
      </c>
      <c r="C81" s="15" t="s">
        <v>313</v>
      </c>
      <c r="D81" s="10" t="s">
        <v>314</v>
      </c>
      <c r="E81" s="16" t="s">
        <v>315</v>
      </c>
      <c r="F81" s="29" t="s">
        <v>11</v>
      </c>
      <c r="K81" s="12"/>
      <c r="L81" s="12"/>
      <c r="M81" s="12"/>
    </row>
    <row r="82">
      <c r="A82" s="19">
        <v>81.0</v>
      </c>
      <c r="B82" s="14" t="s">
        <v>316</v>
      </c>
      <c r="C82" s="32"/>
      <c r="D82" s="10" t="s">
        <v>317</v>
      </c>
      <c r="E82" s="16" t="s">
        <v>318</v>
      </c>
      <c r="F82" s="29" t="s">
        <v>11</v>
      </c>
      <c r="K82" s="12"/>
      <c r="L82" s="12"/>
      <c r="M82" s="12"/>
    </row>
    <row r="83">
      <c r="A83" s="13">
        <v>82.0</v>
      </c>
      <c r="B83" s="14" t="s">
        <v>319</v>
      </c>
      <c r="C83" s="15" t="s">
        <v>320</v>
      </c>
      <c r="D83" s="10" t="s">
        <v>321</v>
      </c>
      <c r="E83" s="16" t="s">
        <v>322</v>
      </c>
      <c r="F83" s="29" t="s">
        <v>11</v>
      </c>
      <c r="K83" s="12"/>
      <c r="L83" s="12"/>
      <c r="M83" s="12"/>
    </row>
    <row r="84">
      <c r="A84" s="19">
        <v>83.0</v>
      </c>
      <c r="B84" s="14" t="s">
        <v>323</v>
      </c>
      <c r="C84" s="15" t="s">
        <v>324</v>
      </c>
      <c r="D84" s="10" t="s">
        <v>325</v>
      </c>
      <c r="E84" s="16" t="s">
        <v>326</v>
      </c>
      <c r="F84" s="35"/>
      <c r="K84" s="12"/>
      <c r="L84" s="12"/>
      <c r="M84" s="12"/>
    </row>
    <row r="85">
      <c r="A85" s="13">
        <v>84.0</v>
      </c>
      <c r="B85" s="14" t="s">
        <v>327</v>
      </c>
      <c r="C85" s="15" t="s">
        <v>328</v>
      </c>
      <c r="D85" s="10" t="s">
        <v>329</v>
      </c>
      <c r="E85" s="16" t="s">
        <v>330</v>
      </c>
      <c r="F85" s="29" t="s">
        <v>11</v>
      </c>
      <c r="K85" s="12"/>
      <c r="L85" s="12"/>
      <c r="M85" s="12"/>
    </row>
    <row r="86">
      <c r="A86" s="19">
        <v>85.0</v>
      </c>
      <c r="B86" s="14" t="s">
        <v>331</v>
      </c>
      <c r="C86" s="15" t="s">
        <v>332</v>
      </c>
      <c r="D86" s="10" t="s">
        <v>333</v>
      </c>
      <c r="E86" s="16" t="s">
        <v>334</v>
      </c>
      <c r="F86" s="29" t="s">
        <v>11</v>
      </c>
      <c r="K86" s="12"/>
      <c r="L86" s="12"/>
      <c r="M86" s="12"/>
    </row>
    <row r="87">
      <c r="A87" s="13">
        <v>86.0</v>
      </c>
      <c r="B87" s="14" t="s">
        <v>335</v>
      </c>
      <c r="C87" s="15" t="s">
        <v>332</v>
      </c>
      <c r="D87" s="10" t="s">
        <v>333</v>
      </c>
      <c r="E87" s="16" t="s">
        <v>336</v>
      </c>
      <c r="F87" s="35"/>
      <c r="K87" s="12"/>
      <c r="L87" s="12"/>
      <c r="M87" s="12"/>
    </row>
    <row r="88">
      <c r="A88" s="19">
        <v>87.0</v>
      </c>
      <c r="B88" s="14" t="s">
        <v>337</v>
      </c>
      <c r="C88" s="15" t="s">
        <v>338</v>
      </c>
      <c r="D88" s="10" t="s">
        <v>339</v>
      </c>
      <c r="E88" s="16" t="s">
        <v>340</v>
      </c>
      <c r="F88" s="29" t="s">
        <v>11</v>
      </c>
      <c r="K88" s="12"/>
      <c r="L88" s="12"/>
      <c r="M88" s="12"/>
    </row>
    <row r="89">
      <c r="A89" s="13">
        <v>88.0</v>
      </c>
      <c r="B89" s="14" t="s">
        <v>341</v>
      </c>
      <c r="C89" s="15" t="s">
        <v>342</v>
      </c>
      <c r="D89" s="10" t="s">
        <v>343</v>
      </c>
      <c r="E89" s="16" t="s">
        <v>344</v>
      </c>
      <c r="F89" s="29" t="s">
        <v>11</v>
      </c>
      <c r="K89" s="12"/>
      <c r="L89" s="12"/>
      <c r="M89" s="12"/>
    </row>
    <row r="90">
      <c r="A90" s="21">
        <v>89.0</v>
      </c>
      <c r="B90" s="22" t="s">
        <v>345</v>
      </c>
      <c r="C90" s="33"/>
      <c r="D90" s="24" t="s">
        <v>346</v>
      </c>
      <c r="E90" s="25" t="s">
        <v>347</v>
      </c>
      <c r="F90" s="26" t="s">
        <v>11</v>
      </c>
      <c r="K90" s="12"/>
      <c r="L90" s="12"/>
      <c r="M90" s="12"/>
    </row>
    <row r="91">
      <c r="A91" s="13">
        <v>90.0</v>
      </c>
      <c r="B91" s="14" t="s">
        <v>348</v>
      </c>
      <c r="C91" s="15" t="s">
        <v>349</v>
      </c>
      <c r="D91" s="10" t="s">
        <v>350</v>
      </c>
      <c r="E91" s="16" t="s">
        <v>351</v>
      </c>
      <c r="F91" s="17" t="s">
        <v>11</v>
      </c>
      <c r="K91" s="12"/>
      <c r="L91" s="12"/>
      <c r="M91" s="12"/>
    </row>
    <row r="92">
      <c r="A92" s="19">
        <v>91.0</v>
      </c>
      <c r="B92" s="14" t="s">
        <v>352</v>
      </c>
      <c r="C92" s="15" t="s">
        <v>353</v>
      </c>
      <c r="D92" s="10" t="s">
        <v>354</v>
      </c>
      <c r="E92" s="16" t="s">
        <v>355</v>
      </c>
      <c r="F92" s="17" t="s">
        <v>11</v>
      </c>
      <c r="K92" s="12"/>
      <c r="L92" s="12"/>
      <c r="M92" s="12"/>
    </row>
    <row r="93">
      <c r="A93" s="13">
        <v>92.0</v>
      </c>
      <c r="B93" s="14" t="s">
        <v>356</v>
      </c>
      <c r="C93" s="15" t="s">
        <v>357</v>
      </c>
      <c r="D93" s="10" t="s">
        <v>358</v>
      </c>
      <c r="E93" s="16" t="s">
        <v>359</v>
      </c>
      <c r="F93" s="17" t="s">
        <v>11</v>
      </c>
      <c r="K93" s="12"/>
      <c r="L93" s="12"/>
      <c r="M93" s="12"/>
    </row>
    <row r="94">
      <c r="A94" s="19">
        <v>93.0</v>
      </c>
      <c r="B94" s="14" t="s">
        <v>360</v>
      </c>
      <c r="C94" s="15" t="s">
        <v>357</v>
      </c>
      <c r="D94" s="10" t="s">
        <v>358</v>
      </c>
      <c r="E94" s="16" t="s">
        <v>361</v>
      </c>
      <c r="F94" s="30"/>
      <c r="K94" s="12"/>
      <c r="L94" s="12"/>
      <c r="M94" s="12"/>
    </row>
    <row r="95">
      <c r="A95" s="13">
        <v>94.0</v>
      </c>
      <c r="B95" s="14" t="s">
        <v>362</v>
      </c>
      <c r="C95" s="15" t="s">
        <v>363</v>
      </c>
      <c r="D95" s="10" t="s">
        <v>364</v>
      </c>
      <c r="E95" s="16" t="s">
        <v>365</v>
      </c>
      <c r="F95" s="17" t="s">
        <v>11</v>
      </c>
      <c r="K95" s="12"/>
      <c r="L95" s="12"/>
      <c r="M95" s="12"/>
    </row>
    <row r="96">
      <c r="A96" s="19">
        <v>95.0</v>
      </c>
      <c r="B96" s="14" t="s">
        <v>366</v>
      </c>
      <c r="C96" s="15" t="s">
        <v>367</v>
      </c>
      <c r="D96" s="10" t="s">
        <v>368</v>
      </c>
      <c r="E96" s="16" t="s">
        <v>369</v>
      </c>
      <c r="F96" s="17" t="s">
        <v>11</v>
      </c>
      <c r="K96" s="12"/>
      <c r="L96" s="12"/>
      <c r="M96" s="12"/>
    </row>
    <row r="97">
      <c r="A97" s="13">
        <v>96.0</v>
      </c>
      <c r="B97" s="14" t="s">
        <v>370</v>
      </c>
      <c r="C97" s="15" t="s">
        <v>371</v>
      </c>
      <c r="D97" s="10" t="s">
        <v>372</v>
      </c>
      <c r="E97" s="16" t="s">
        <v>373</v>
      </c>
      <c r="F97" s="30"/>
      <c r="K97" s="12"/>
      <c r="L97" s="12"/>
      <c r="M97" s="12"/>
    </row>
    <row r="98">
      <c r="A98" s="19">
        <v>97.0</v>
      </c>
      <c r="B98" s="14" t="s">
        <v>374</v>
      </c>
      <c r="C98" s="15" t="s">
        <v>375</v>
      </c>
      <c r="D98" s="10" t="s">
        <v>376</v>
      </c>
      <c r="E98" s="16" t="s">
        <v>377</v>
      </c>
      <c r="F98" s="17" t="s">
        <v>11</v>
      </c>
      <c r="K98" s="12"/>
      <c r="L98" s="12"/>
      <c r="M98" s="12"/>
    </row>
    <row r="99">
      <c r="A99" s="13">
        <v>98.0</v>
      </c>
      <c r="B99" s="14" t="s">
        <v>378</v>
      </c>
      <c r="C99" s="15" t="s">
        <v>379</v>
      </c>
      <c r="D99" s="10" t="s">
        <v>380</v>
      </c>
      <c r="E99" s="16" t="s">
        <v>381</v>
      </c>
      <c r="F99" s="17" t="s">
        <v>11</v>
      </c>
      <c r="K99" s="12"/>
      <c r="L99" s="12"/>
      <c r="M99" s="12"/>
    </row>
    <row r="100">
      <c r="A100" s="19">
        <v>99.0</v>
      </c>
      <c r="B100" s="14" t="s">
        <v>382</v>
      </c>
      <c r="C100" s="15" t="s">
        <v>383</v>
      </c>
      <c r="D100" s="10" t="s">
        <v>384</v>
      </c>
      <c r="E100" s="16" t="s">
        <v>385</v>
      </c>
      <c r="F100" s="17" t="s">
        <v>11</v>
      </c>
      <c r="K100" s="12"/>
      <c r="L100" s="12"/>
      <c r="M100" s="12"/>
    </row>
    <row r="101">
      <c r="A101" s="36">
        <v>100.0</v>
      </c>
      <c r="B101" s="14" t="s">
        <v>386</v>
      </c>
      <c r="C101" s="15" t="s">
        <v>387</v>
      </c>
      <c r="D101" s="10" t="s">
        <v>388</v>
      </c>
      <c r="E101" s="16" t="s">
        <v>389</v>
      </c>
      <c r="F101" s="17" t="s">
        <v>11</v>
      </c>
      <c r="K101" s="12"/>
      <c r="L101" s="12"/>
      <c r="M101" s="12"/>
    </row>
    <row r="102">
      <c r="A102" s="37">
        <v>101.0</v>
      </c>
      <c r="B102" s="14" t="s">
        <v>390</v>
      </c>
      <c r="C102" s="15" t="s">
        <v>391</v>
      </c>
      <c r="D102" s="10" t="s">
        <v>392</v>
      </c>
      <c r="E102" s="16" t="s">
        <v>393</v>
      </c>
      <c r="F102" s="17" t="s">
        <v>11</v>
      </c>
      <c r="K102" s="12"/>
      <c r="L102" s="12"/>
      <c r="M102" s="12"/>
    </row>
    <row r="103">
      <c r="A103" s="36">
        <v>102.0</v>
      </c>
      <c r="B103" s="14" t="s">
        <v>394</v>
      </c>
      <c r="C103" s="15" t="s">
        <v>395</v>
      </c>
      <c r="D103" s="10" t="s">
        <v>396</v>
      </c>
      <c r="E103" s="16" t="s">
        <v>397</v>
      </c>
      <c r="F103" s="17" t="s">
        <v>11</v>
      </c>
      <c r="K103" s="12"/>
      <c r="L103" s="12"/>
      <c r="M103" s="12"/>
    </row>
    <row r="104">
      <c r="A104" s="37">
        <v>103.0</v>
      </c>
      <c r="B104" s="14" t="s">
        <v>398</v>
      </c>
      <c r="C104" s="15" t="s">
        <v>399</v>
      </c>
      <c r="D104" s="10" t="s">
        <v>400</v>
      </c>
      <c r="E104" s="16" t="s">
        <v>401</v>
      </c>
      <c r="F104" s="17" t="s">
        <v>11</v>
      </c>
      <c r="K104" s="12"/>
      <c r="L104" s="12"/>
      <c r="M104" s="12"/>
    </row>
    <row r="105">
      <c r="A105" s="36">
        <v>104.0</v>
      </c>
      <c r="B105" s="14" t="s">
        <v>402</v>
      </c>
      <c r="C105" s="15" t="s">
        <v>403</v>
      </c>
      <c r="D105" s="10" t="s">
        <v>404</v>
      </c>
      <c r="E105" s="16" t="s">
        <v>405</v>
      </c>
      <c r="F105" s="17" t="s">
        <v>11</v>
      </c>
      <c r="K105" s="12"/>
      <c r="L105" s="12"/>
      <c r="M105" s="12"/>
    </row>
    <row r="106">
      <c r="A106" s="38">
        <v>105.0</v>
      </c>
      <c r="B106" s="22" t="s">
        <v>406</v>
      </c>
      <c r="C106" s="23" t="s">
        <v>407</v>
      </c>
      <c r="D106" s="24" t="s">
        <v>408</v>
      </c>
      <c r="E106" s="25" t="s">
        <v>409</v>
      </c>
      <c r="F106" s="28" t="s">
        <v>11</v>
      </c>
      <c r="K106" s="12"/>
      <c r="L106" s="12"/>
      <c r="M106" s="12"/>
    </row>
    <row r="107">
      <c r="A107" s="37">
        <v>106.0</v>
      </c>
      <c r="B107" s="14" t="s">
        <v>410</v>
      </c>
      <c r="C107" s="15" t="s">
        <v>411</v>
      </c>
      <c r="D107" s="10" t="s">
        <v>412</v>
      </c>
      <c r="E107" s="16" t="s">
        <v>413</v>
      </c>
      <c r="F107" s="29" t="s">
        <v>11</v>
      </c>
      <c r="K107" s="12"/>
      <c r="L107" s="12"/>
      <c r="M107" s="12"/>
    </row>
    <row r="108">
      <c r="A108" s="38">
        <v>107.0</v>
      </c>
      <c r="B108" s="22" t="s">
        <v>414</v>
      </c>
      <c r="C108" s="23" t="s">
        <v>415</v>
      </c>
      <c r="D108" s="24" t="s">
        <v>416</v>
      </c>
      <c r="E108" s="25" t="s">
        <v>417</v>
      </c>
      <c r="F108" s="26" t="s">
        <v>11</v>
      </c>
      <c r="K108" s="12"/>
      <c r="L108" s="12"/>
      <c r="M108" s="12"/>
    </row>
    <row r="109">
      <c r="A109" s="37">
        <v>108.0</v>
      </c>
      <c r="B109" s="14" t="s">
        <v>418</v>
      </c>
      <c r="C109" s="20"/>
      <c r="D109" s="10" t="s">
        <v>419</v>
      </c>
      <c r="E109" s="16" t="s">
        <v>420</v>
      </c>
      <c r="F109" s="17" t="s">
        <v>11</v>
      </c>
      <c r="K109" s="12"/>
      <c r="L109" s="12"/>
      <c r="M109" s="12"/>
    </row>
    <row r="110">
      <c r="A110" s="36">
        <v>109.0</v>
      </c>
      <c r="B110" s="14" t="s">
        <v>421</v>
      </c>
      <c r="C110" s="15" t="s">
        <v>422</v>
      </c>
      <c r="D110" s="10" t="s">
        <v>423</v>
      </c>
      <c r="E110" s="16" t="s">
        <v>424</v>
      </c>
      <c r="F110" s="17" t="s">
        <v>11</v>
      </c>
      <c r="K110" s="12"/>
      <c r="L110" s="12"/>
      <c r="M110" s="12"/>
    </row>
    <row r="111">
      <c r="A111" s="37">
        <v>110.0</v>
      </c>
      <c r="B111" s="14" t="s">
        <v>425</v>
      </c>
      <c r="C111" s="15" t="s">
        <v>426</v>
      </c>
      <c r="D111" s="10" t="s">
        <v>427</v>
      </c>
      <c r="E111" s="16" t="s">
        <v>428</v>
      </c>
      <c r="F111" s="17" t="s">
        <v>11</v>
      </c>
      <c r="K111" s="12"/>
      <c r="L111" s="12"/>
      <c r="M111" s="12"/>
    </row>
    <row r="112">
      <c r="A112" s="36">
        <v>111.0</v>
      </c>
      <c r="B112" s="14" t="s">
        <v>429</v>
      </c>
      <c r="C112" s="15" t="s">
        <v>430</v>
      </c>
      <c r="D112" s="10" t="s">
        <v>431</v>
      </c>
      <c r="E112" s="16" t="s">
        <v>432</v>
      </c>
      <c r="F112" s="17" t="s">
        <v>11</v>
      </c>
      <c r="K112" s="12"/>
      <c r="L112" s="12"/>
      <c r="M112" s="12"/>
    </row>
    <row r="113">
      <c r="A113" s="37">
        <v>112.0</v>
      </c>
      <c r="B113" s="14" t="s">
        <v>433</v>
      </c>
      <c r="C113" s="20"/>
      <c r="D113" s="10" t="s">
        <v>434</v>
      </c>
      <c r="E113" s="16" t="s">
        <v>435</v>
      </c>
      <c r="F113" s="17" t="s">
        <v>11</v>
      </c>
      <c r="K113" s="12"/>
      <c r="L113" s="12"/>
      <c r="M113" s="12"/>
    </row>
    <row r="114">
      <c r="A114" s="36">
        <v>113.0</v>
      </c>
      <c r="B114" s="14" t="s">
        <v>436</v>
      </c>
      <c r="C114" s="15" t="s">
        <v>437</v>
      </c>
      <c r="D114" s="10" t="s">
        <v>438</v>
      </c>
      <c r="E114" s="16" t="s">
        <v>439</v>
      </c>
      <c r="F114" s="17" t="s">
        <v>11</v>
      </c>
      <c r="K114" s="12"/>
      <c r="L114" s="12"/>
      <c r="M114" s="12"/>
    </row>
    <row r="115">
      <c r="A115" s="37">
        <v>114.0</v>
      </c>
      <c r="B115" s="14" t="s">
        <v>440</v>
      </c>
      <c r="C115" s="15" t="s">
        <v>441</v>
      </c>
      <c r="D115" s="10" t="s">
        <v>442</v>
      </c>
      <c r="E115" s="16" t="s">
        <v>443</v>
      </c>
      <c r="F115" s="17" t="s">
        <v>11</v>
      </c>
      <c r="K115" s="12"/>
      <c r="L115" s="12"/>
      <c r="M115" s="12"/>
    </row>
    <row r="116">
      <c r="A116" s="36">
        <v>115.0</v>
      </c>
      <c r="B116" s="14" t="s">
        <v>444</v>
      </c>
      <c r="C116" s="15" t="s">
        <v>445</v>
      </c>
      <c r="D116" s="10" t="s">
        <v>446</v>
      </c>
      <c r="E116" s="16" t="s">
        <v>447</v>
      </c>
      <c r="F116" s="17" t="s">
        <v>11</v>
      </c>
      <c r="K116" s="12"/>
      <c r="L116" s="12"/>
      <c r="M116" s="12"/>
    </row>
    <row r="117">
      <c r="A117" s="37">
        <v>116.0</v>
      </c>
      <c r="B117" s="14" t="s">
        <v>448</v>
      </c>
      <c r="C117" s="15" t="s">
        <v>449</v>
      </c>
      <c r="D117" s="10" t="s">
        <v>450</v>
      </c>
      <c r="E117" s="16" t="s">
        <v>451</v>
      </c>
      <c r="F117" s="17" t="s">
        <v>11</v>
      </c>
      <c r="K117" s="12"/>
      <c r="L117" s="12"/>
      <c r="M117" s="12"/>
    </row>
    <row r="118">
      <c r="A118" s="36">
        <v>117.0</v>
      </c>
      <c r="B118" s="14" t="s">
        <v>452</v>
      </c>
      <c r="C118" s="15" t="s">
        <v>453</v>
      </c>
      <c r="D118" s="10" t="s">
        <v>454</v>
      </c>
      <c r="E118" s="16" t="s">
        <v>455</v>
      </c>
      <c r="F118" s="17" t="s">
        <v>11</v>
      </c>
      <c r="K118" s="12"/>
      <c r="L118" s="12"/>
      <c r="M118" s="12"/>
    </row>
    <row r="119">
      <c r="A119" s="37">
        <v>118.0</v>
      </c>
      <c r="B119" s="14" t="s">
        <v>456</v>
      </c>
      <c r="C119" s="15" t="s">
        <v>457</v>
      </c>
      <c r="D119" s="10" t="s">
        <v>458</v>
      </c>
      <c r="E119" s="16" t="s">
        <v>459</v>
      </c>
      <c r="F119" s="17" t="s">
        <v>11</v>
      </c>
      <c r="K119" s="12"/>
      <c r="L119" s="12"/>
      <c r="M119" s="12"/>
    </row>
    <row r="120">
      <c r="A120" s="36">
        <v>119.0</v>
      </c>
      <c r="B120" s="14" t="s">
        <v>460</v>
      </c>
      <c r="C120" s="20"/>
      <c r="D120" s="10" t="s">
        <v>461</v>
      </c>
      <c r="E120" s="16" t="s">
        <v>462</v>
      </c>
      <c r="F120" s="17" t="s">
        <v>11</v>
      </c>
      <c r="K120" s="12"/>
      <c r="L120" s="12"/>
      <c r="M120" s="12"/>
    </row>
    <row r="121">
      <c r="A121" s="37">
        <v>120.0</v>
      </c>
      <c r="B121" s="14" t="s">
        <v>463</v>
      </c>
      <c r="C121" s="15" t="s">
        <v>464</v>
      </c>
      <c r="D121" s="10" t="s">
        <v>465</v>
      </c>
      <c r="E121" s="16" t="s">
        <v>466</v>
      </c>
      <c r="F121" s="17" t="s">
        <v>11</v>
      </c>
      <c r="K121" s="12"/>
      <c r="L121" s="12"/>
      <c r="M121" s="12"/>
    </row>
    <row r="122">
      <c r="A122" s="36">
        <v>121.0</v>
      </c>
      <c r="B122" s="14" t="s">
        <v>467</v>
      </c>
      <c r="C122" s="15" t="s">
        <v>468</v>
      </c>
      <c r="D122" s="10" t="s">
        <v>469</v>
      </c>
      <c r="E122" s="16" t="s">
        <v>470</v>
      </c>
      <c r="F122" s="30"/>
      <c r="K122" s="12"/>
      <c r="L122" s="12"/>
      <c r="M122" s="12"/>
    </row>
    <row r="123">
      <c r="A123" s="37">
        <v>122.0</v>
      </c>
      <c r="B123" s="14" t="s">
        <v>471</v>
      </c>
      <c r="C123" s="15" t="s">
        <v>472</v>
      </c>
      <c r="D123" s="10" t="s">
        <v>473</v>
      </c>
      <c r="E123" s="16" t="s">
        <v>474</v>
      </c>
      <c r="F123" s="17" t="s">
        <v>11</v>
      </c>
      <c r="K123" s="12"/>
      <c r="L123" s="12"/>
      <c r="M123" s="12"/>
    </row>
    <row r="124">
      <c r="A124" s="36">
        <v>123.0</v>
      </c>
      <c r="B124" s="14" t="s">
        <v>475</v>
      </c>
      <c r="C124" s="15" t="s">
        <v>476</v>
      </c>
      <c r="D124" s="10" t="s">
        <v>477</v>
      </c>
      <c r="E124" s="16" t="s">
        <v>478</v>
      </c>
      <c r="F124" s="17" t="s">
        <v>11</v>
      </c>
      <c r="K124" s="12"/>
      <c r="L124" s="12"/>
      <c r="M124" s="12"/>
    </row>
    <row r="125">
      <c r="A125" s="37">
        <v>124.0</v>
      </c>
      <c r="B125" s="14" t="s">
        <v>479</v>
      </c>
      <c r="C125" s="15" t="s">
        <v>480</v>
      </c>
      <c r="D125" s="10" t="s">
        <v>481</v>
      </c>
      <c r="E125" s="16" t="s">
        <v>482</v>
      </c>
      <c r="F125" s="17" t="s">
        <v>11</v>
      </c>
      <c r="K125" s="12"/>
      <c r="L125" s="12"/>
      <c r="M125" s="12"/>
    </row>
    <row r="126">
      <c r="A126" s="38">
        <v>125.0</v>
      </c>
      <c r="B126" s="22" t="s">
        <v>483</v>
      </c>
      <c r="C126" s="23" t="s">
        <v>484</v>
      </c>
      <c r="D126" s="24" t="s">
        <v>485</v>
      </c>
      <c r="E126" s="25" t="s">
        <v>486</v>
      </c>
      <c r="F126" s="26" t="s">
        <v>11</v>
      </c>
      <c r="K126" s="12"/>
      <c r="L126" s="12"/>
      <c r="M126" s="12"/>
    </row>
    <row r="127">
      <c r="A127" s="37">
        <v>126.0</v>
      </c>
      <c r="B127" s="14" t="s">
        <v>487</v>
      </c>
      <c r="C127" s="15" t="s">
        <v>488</v>
      </c>
      <c r="D127" s="10" t="s">
        <v>489</v>
      </c>
      <c r="E127" s="16" t="s">
        <v>490</v>
      </c>
      <c r="F127" s="17" t="s">
        <v>11</v>
      </c>
      <c r="K127" s="12"/>
      <c r="L127" s="12"/>
      <c r="M127" s="12"/>
    </row>
    <row r="128">
      <c r="A128" s="36">
        <v>127.0</v>
      </c>
      <c r="B128" s="14" t="s">
        <v>491</v>
      </c>
      <c r="C128" s="15" t="s">
        <v>492</v>
      </c>
      <c r="D128" s="10" t="s">
        <v>493</v>
      </c>
      <c r="E128" s="16" t="s">
        <v>494</v>
      </c>
      <c r="F128" s="17" t="s">
        <v>11</v>
      </c>
      <c r="K128" s="12"/>
      <c r="L128" s="12"/>
      <c r="M128" s="12"/>
    </row>
    <row r="129">
      <c r="A129" s="37">
        <v>128.0</v>
      </c>
      <c r="B129" s="14" t="s">
        <v>495</v>
      </c>
      <c r="C129" s="15" t="s">
        <v>496</v>
      </c>
      <c r="D129" s="10" t="s">
        <v>497</v>
      </c>
      <c r="E129" s="16" t="s">
        <v>498</v>
      </c>
      <c r="F129" s="17" t="s">
        <v>11</v>
      </c>
      <c r="K129" s="12"/>
      <c r="L129" s="12"/>
      <c r="M129" s="12"/>
    </row>
    <row r="130">
      <c r="A130" s="36">
        <v>129.0</v>
      </c>
      <c r="B130" s="14" t="s">
        <v>499</v>
      </c>
      <c r="C130" s="15" t="s">
        <v>500</v>
      </c>
      <c r="D130" s="10" t="s">
        <v>501</v>
      </c>
      <c r="E130" s="16" t="s">
        <v>502</v>
      </c>
      <c r="F130" s="17"/>
      <c r="K130" s="12"/>
      <c r="L130" s="12"/>
      <c r="M130" s="12"/>
    </row>
    <row r="131">
      <c r="A131" s="37">
        <v>130.0</v>
      </c>
      <c r="B131" s="14" t="s">
        <v>503</v>
      </c>
      <c r="C131" s="15" t="s">
        <v>504</v>
      </c>
      <c r="D131" s="10" t="s">
        <v>505</v>
      </c>
      <c r="E131" s="16" t="s">
        <v>506</v>
      </c>
      <c r="F131" s="17" t="s">
        <v>11</v>
      </c>
      <c r="K131" s="12"/>
      <c r="L131" s="12"/>
      <c r="M131" s="12"/>
    </row>
    <row r="132">
      <c r="A132" s="36">
        <v>131.0</v>
      </c>
      <c r="B132" s="14" t="s">
        <v>507</v>
      </c>
      <c r="C132" s="15" t="s">
        <v>508</v>
      </c>
      <c r="D132" s="10" t="s">
        <v>509</v>
      </c>
      <c r="E132" s="16" t="s">
        <v>276</v>
      </c>
      <c r="F132" s="17" t="s">
        <v>11</v>
      </c>
      <c r="K132" s="12"/>
      <c r="L132" s="12"/>
      <c r="M132" s="12"/>
    </row>
    <row r="133">
      <c r="A133" s="38">
        <v>132.0</v>
      </c>
      <c r="B133" s="22" t="s">
        <v>510</v>
      </c>
      <c r="C133" s="23" t="s">
        <v>511</v>
      </c>
      <c r="D133" s="24" t="s">
        <v>512</v>
      </c>
      <c r="E133" s="25" t="s">
        <v>513</v>
      </c>
      <c r="F133" s="31"/>
      <c r="K133" s="12"/>
      <c r="L133" s="12"/>
      <c r="M133" s="12"/>
    </row>
    <row r="134">
      <c r="A134" s="37">
        <v>133.0</v>
      </c>
      <c r="B134" s="14" t="s">
        <v>514</v>
      </c>
      <c r="C134" s="15" t="s">
        <v>515</v>
      </c>
      <c r="D134" s="10" t="s">
        <v>516</v>
      </c>
      <c r="E134" s="16" t="s">
        <v>517</v>
      </c>
      <c r="F134" s="35"/>
      <c r="K134" s="12"/>
      <c r="L134" s="12"/>
      <c r="M134" s="12"/>
    </row>
    <row r="135">
      <c r="A135" s="36">
        <v>134.0</v>
      </c>
      <c r="B135" s="14" t="s">
        <v>518</v>
      </c>
      <c r="C135" s="15" t="s">
        <v>519</v>
      </c>
      <c r="D135" s="10" t="s">
        <v>520</v>
      </c>
      <c r="E135" s="16" t="s">
        <v>521</v>
      </c>
      <c r="F135" s="29" t="s">
        <v>11</v>
      </c>
      <c r="K135" s="12"/>
      <c r="L135" s="12"/>
      <c r="M135" s="12"/>
    </row>
    <row r="136">
      <c r="A136" s="37">
        <v>135.0</v>
      </c>
      <c r="B136" s="14" t="s">
        <v>522</v>
      </c>
      <c r="C136" s="15" t="s">
        <v>523</v>
      </c>
      <c r="D136" s="10" t="s">
        <v>524</v>
      </c>
      <c r="E136" s="16" t="s">
        <v>525</v>
      </c>
      <c r="F136" s="29" t="s">
        <v>11</v>
      </c>
      <c r="K136" s="12"/>
      <c r="L136" s="12"/>
      <c r="M136" s="12"/>
    </row>
    <row r="137">
      <c r="A137" s="36">
        <v>136.0</v>
      </c>
      <c r="B137" s="14" t="s">
        <v>526</v>
      </c>
      <c r="C137" s="15" t="s">
        <v>527</v>
      </c>
      <c r="D137" s="10" t="s">
        <v>528</v>
      </c>
      <c r="E137" s="16" t="s">
        <v>517</v>
      </c>
      <c r="F137" s="35"/>
      <c r="K137" s="12"/>
      <c r="L137" s="12"/>
      <c r="M137" s="12"/>
    </row>
    <row r="138">
      <c r="A138" s="37">
        <v>137.0</v>
      </c>
      <c r="B138" s="14" t="s">
        <v>529</v>
      </c>
      <c r="C138" s="15" t="s">
        <v>530</v>
      </c>
      <c r="D138" s="10" t="s">
        <v>531</v>
      </c>
      <c r="E138" s="16" t="s">
        <v>532</v>
      </c>
      <c r="F138" s="29" t="s">
        <v>11</v>
      </c>
      <c r="K138" s="12"/>
      <c r="L138" s="12"/>
      <c r="M138" s="12"/>
    </row>
    <row r="139">
      <c r="A139" s="36">
        <v>138.0</v>
      </c>
      <c r="B139" s="14" t="s">
        <v>533</v>
      </c>
      <c r="C139" s="15" t="s">
        <v>534</v>
      </c>
      <c r="D139" s="10" t="s">
        <v>535</v>
      </c>
      <c r="E139" s="16" t="s">
        <v>536</v>
      </c>
      <c r="F139" s="29" t="s">
        <v>11</v>
      </c>
      <c r="K139" s="12"/>
      <c r="L139" s="12"/>
      <c r="M139" s="12"/>
    </row>
    <row r="140">
      <c r="A140" s="37">
        <v>139.0</v>
      </c>
      <c r="B140" s="14" t="s">
        <v>537</v>
      </c>
      <c r="C140" s="15" t="s">
        <v>538</v>
      </c>
      <c r="D140" s="10" t="s">
        <v>539</v>
      </c>
      <c r="E140" s="16" t="s">
        <v>540</v>
      </c>
      <c r="F140" s="35"/>
      <c r="K140" s="12"/>
      <c r="L140" s="12"/>
      <c r="M140" s="12"/>
    </row>
    <row r="141">
      <c r="A141" s="36">
        <v>140.0</v>
      </c>
      <c r="B141" s="14" t="s">
        <v>541</v>
      </c>
      <c r="C141" s="15" t="s">
        <v>542</v>
      </c>
      <c r="D141" s="10" t="s">
        <v>543</v>
      </c>
      <c r="E141" s="16" t="s">
        <v>544</v>
      </c>
      <c r="F141" s="29" t="s">
        <v>11</v>
      </c>
      <c r="K141" s="12"/>
      <c r="L141" s="12"/>
      <c r="M141" s="12"/>
    </row>
    <row r="142">
      <c r="A142" s="37">
        <v>141.0</v>
      </c>
      <c r="B142" s="14" t="s">
        <v>545</v>
      </c>
      <c r="C142" s="32"/>
      <c r="D142" s="10" t="s">
        <v>546</v>
      </c>
      <c r="E142" s="16" t="s">
        <v>547</v>
      </c>
      <c r="F142" s="29" t="s">
        <v>11</v>
      </c>
      <c r="K142" s="12"/>
      <c r="L142" s="12"/>
      <c r="M142" s="12"/>
    </row>
    <row r="143">
      <c r="A143" s="36">
        <v>142.0</v>
      </c>
      <c r="B143" s="14" t="s">
        <v>548</v>
      </c>
      <c r="C143" s="15" t="s">
        <v>549</v>
      </c>
      <c r="D143" s="10" t="s">
        <v>550</v>
      </c>
      <c r="E143" s="16" t="s">
        <v>551</v>
      </c>
      <c r="F143" s="29" t="s">
        <v>11</v>
      </c>
      <c r="K143" s="12"/>
      <c r="L143" s="12"/>
      <c r="M143" s="12"/>
    </row>
    <row r="144">
      <c r="A144" s="39">
        <v>143.0</v>
      </c>
      <c r="B144" s="22" t="s">
        <v>552</v>
      </c>
      <c r="C144" s="23" t="s">
        <v>553</v>
      </c>
      <c r="D144" s="24" t="s">
        <v>554</v>
      </c>
      <c r="E144" s="25" t="s">
        <v>555</v>
      </c>
      <c r="F144" s="26" t="s">
        <v>11</v>
      </c>
      <c r="K144" s="12"/>
      <c r="L144" s="12"/>
      <c r="M144" s="12"/>
    </row>
    <row r="145">
      <c r="A145" s="36">
        <v>144.0</v>
      </c>
      <c r="B145" s="14" t="s">
        <v>556</v>
      </c>
      <c r="C145" s="15" t="s">
        <v>557</v>
      </c>
      <c r="D145" s="10" t="s">
        <v>558</v>
      </c>
      <c r="E145" s="16" t="s">
        <v>559</v>
      </c>
      <c r="F145" s="30"/>
      <c r="K145" s="12"/>
      <c r="L145" s="12"/>
      <c r="M145" s="12"/>
    </row>
    <row r="146">
      <c r="A146" s="37">
        <v>145.0</v>
      </c>
      <c r="B146" s="14" t="s">
        <v>560</v>
      </c>
      <c r="C146" s="15" t="s">
        <v>561</v>
      </c>
      <c r="D146" s="10" t="s">
        <v>562</v>
      </c>
      <c r="E146" s="16" t="s">
        <v>563</v>
      </c>
      <c r="F146" s="30"/>
      <c r="K146" s="12"/>
      <c r="L146" s="12"/>
      <c r="M146" s="12"/>
    </row>
    <row r="147">
      <c r="A147" s="36">
        <v>146.0</v>
      </c>
      <c r="B147" s="14" t="s">
        <v>564</v>
      </c>
      <c r="C147" s="15" t="s">
        <v>565</v>
      </c>
      <c r="D147" s="10" t="s">
        <v>566</v>
      </c>
      <c r="E147" s="16" t="s">
        <v>567</v>
      </c>
      <c r="F147" s="17" t="s">
        <v>11</v>
      </c>
      <c r="K147" s="12"/>
      <c r="L147" s="12"/>
      <c r="M147" s="12"/>
    </row>
    <row r="148">
      <c r="A148" s="37">
        <v>147.0</v>
      </c>
      <c r="B148" s="14" t="s">
        <v>568</v>
      </c>
      <c r="C148" s="15" t="s">
        <v>569</v>
      </c>
      <c r="D148" s="10" t="s">
        <v>570</v>
      </c>
      <c r="E148" s="16" t="s">
        <v>571</v>
      </c>
      <c r="F148" s="17" t="s">
        <v>11</v>
      </c>
      <c r="K148" s="12"/>
      <c r="L148" s="12"/>
      <c r="M148" s="12"/>
    </row>
    <row r="149">
      <c r="A149" s="36">
        <v>148.0</v>
      </c>
      <c r="B149" s="14" t="s">
        <v>572</v>
      </c>
      <c r="C149" s="20"/>
      <c r="D149" s="10" t="s">
        <v>573</v>
      </c>
      <c r="E149" s="16" t="s">
        <v>574</v>
      </c>
      <c r="F149" s="17" t="s">
        <v>11</v>
      </c>
      <c r="K149" s="12"/>
      <c r="L149" s="12"/>
      <c r="M149" s="12"/>
    </row>
    <row r="150">
      <c r="A150" s="37">
        <v>149.0</v>
      </c>
      <c r="B150" s="14" t="s">
        <v>575</v>
      </c>
      <c r="C150" s="15" t="s">
        <v>576</v>
      </c>
      <c r="D150" s="10" t="s">
        <v>577</v>
      </c>
      <c r="E150" s="16" t="s">
        <v>578</v>
      </c>
      <c r="F150" s="17" t="s">
        <v>11</v>
      </c>
      <c r="K150" s="12"/>
      <c r="L150" s="12"/>
      <c r="M150" s="12"/>
    </row>
    <row r="151">
      <c r="A151" s="36">
        <v>150.0</v>
      </c>
      <c r="B151" s="14" t="s">
        <v>579</v>
      </c>
      <c r="C151" s="15" t="s">
        <v>580</v>
      </c>
      <c r="D151" s="10" t="s">
        <v>581</v>
      </c>
      <c r="E151" s="16" t="s">
        <v>581</v>
      </c>
      <c r="F151" s="17" t="s">
        <v>11</v>
      </c>
      <c r="K151" s="12"/>
      <c r="L151" s="12"/>
      <c r="M151" s="12"/>
    </row>
    <row r="152">
      <c r="A152" s="37">
        <v>151.0</v>
      </c>
      <c r="B152" s="14" t="s">
        <v>582</v>
      </c>
      <c r="C152" s="20"/>
      <c r="D152" s="10" t="s">
        <v>583</v>
      </c>
      <c r="E152" s="16" t="s">
        <v>584</v>
      </c>
      <c r="F152" s="17" t="s">
        <v>11</v>
      </c>
      <c r="K152" s="12"/>
      <c r="L152" s="12"/>
      <c r="M152" s="12"/>
    </row>
    <row r="153">
      <c r="A153" s="36">
        <v>152.0</v>
      </c>
      <c r="B153" s="14" t="s">
        <v>585</v>
      </c>
      <c r="C153" s="15" t="s">
        <v>586</v>
      </c>
      <c r="D153" s="10" t="s">
        <v>587</v>
      </c>
      <c r="E153" s="16" t="s">
        <v>588</v>
      </c>
      <c r="F153" s="17" t="s">
        <v>11</v>
      </c>
      <c r="K153" s="12"/>
      <c r="L153" s="12"/>
      <c r="M153" s="12"/>
    </row>
    <row r="154">
      <c r="A154" s="37">
        <v>153.0</v>
      </c>
      <c r="B154" s="14" t="s">
        <v>589</v>
      </c>
      <c r="C154" s="20"/>
      <c r="D154" s="10" t="s">
        <v>590</v>
      </c>
      <c r="E154" s="16" t="s">
        <v>591</v>
      </c>
      <c r="F154" s="17" t="s">
        <v>11</v>
      </c>
      <c r="K154" s="12"/>
      <c r="L154" s="12"/>
      <c r="M154" s="12"/>
    </row>
    <row r="155">
      <c r="A155" s="36">
        <v>154.0</v>
      </c>
      <c r="B155" s="14" t="s">
        <v>592</v>
      </c>
      <c r="C155" s="20"/>
      <c r="D155" s="10" t="s">
        <v>593</v>
      </c>
      <c r="E155" s="16" t="s">
        <v>594</v>
      </c>
      <c r="F155" s="17" t="s">
        <v>11</v>
      </c>
      <c r="K155" s="12"/>
      <c r="L155" s="12"/>
      <c r="M155" s="12"/>
    </row>
    <row r="156">
      <c r="A156" s="37">
        <v>155.0</v>
      </c>
      <c r="B156" s="14" t="s">
        <v>595</v>
      </c>
      <c r="C156" s="15" t="s">
        <v>596</v>
      </c>
      <c r="D156" s="10" t="s">
        <v>597</v>
      </c>
      <c r="E156" s="16" t="s">
        <v>598</v>
      </c>
      <c r="F156" s="17" t="s">
        <v>11</v>
      </c>
      <c r="K156" s="12"/>
      <c r="L156" s="12"/>
      <c r="M156" s="12"/>
    </row>
    <row r="157">
      <c r="A157" s="36">
        <v>156.0</v>
      </c>
      <c r="B157" s="14" t="s">
        <v>599</v>
      </c>
      <c r="C157" s="15" t="s">
        <v>600</v>
      </c>
      <c r="D157" s="10" t="s">
        <v>601</v>
      </c>
      <c r="E157" s="16" t="s">
        <v>602</v>
      </c>
      <c r="F157" s="17" t="s">
        <v>11</v>
      </c>
      <c r="K157" s="12"/>
      <c r="L157" s="12"/>
      <c r="M157" s="12"/>
    </row>
    <row r="158">
      <c r="A158" s="37">
        <v>157.0</v>
      </c>
      <c r="B158" s="14" t="s">
        <v>603</v>
      </c>
      <c r="C158" s="15" t="s">
        <v>604</v>
      </c>
      <c r="D158" s="10" t="s">
        <v>605</v>
      </c>
      <c r="E158" s="16" t="s">
        <v>606</v>
      </c>
      <c r="F158" s="17" t="s">
        <v>11</v>
      </c>
      <c r="K158" s="12"/>
      <c r="L158" s="12"/>
      <c r="M158" s="12"/>
    </row>
    <row r="159">
      <c r="A159" s="36">
        <v>158.0</v>
      </c>
      <c r="B159" s="14" t="s">
        <v>607</v>
      </c>
      <c r="C159" s="15" t="s">
        <v>608</v>
      </c>
      <c r="D159" s="10" t="s">
        <v>609</v>
      </c>
      <c r="E159" s="16" t="s">
        <v>610</v>
      </c>
      <c r="F159" s="17" t="s">
        <v>11</v>
      </c>
      <c r="K159" s="12"/>
      <c r="L159" s="12"/>
      <c r="M159" s="12"/>
    </row>
    <row r="160">
      <c r="A160" s="38">
        <v>159.0</v>
      </c>
      <c r="B160" s="22" t="s">
        <v>611</v>
      </c>
      <c r="C160" s="23" t="s">
        <v>612</v>
      </c>
      <c r="D160" s="24" t="s">
        <v>613</v>
      </c>
      <c r="E160" s="25" t="s">
        <v>614</v>
      </c>
      <c r="F160" s="28" t="s">
        <v>11</v>
      </c>
      <c r="K160" s="12"/>
      <c r="L160" s="12"/>
      <c r="M160" s="12"/>
    </row>
    <row r="161">
      <c r="A161" s="37">
        <v>160.0</v>
      </c>
      <c r="B161" s="14" t="s">
        <v>615</v>
      </c>
      <c r="C161" s="15" t="s">
        <v>616</v>
      </c>
      <c r="D161" s="10" t="s">
        <v>617</v>
      </c>
      <c r="E161" s="16" t="s">
        <v>618</v>
      </c>
      <c r="F161" s="29" t="s">
        <v>11</v>
      </c>
      <c r="K161" s="12"/>
      <c r="L161" s="12"/>
      <c r="M161" s="12"/>
    </row>
    <row r="162">
      <c r="A162" s="38">
        <v>161.0</v>
      </c>
      <c r="B162" s="22" t="s">
        <v>619</v>
      </c>
      <c r="C162" s="23" t="s">
        <v>616</v>
      </c>
      <c r="D162" s="24" t="s">
        <v>617</v>
      </c>
      <c r="E162" s="25" t="s">
        <v>620</v>
      </c>
      <c r="F162" s="26" t="s">
        <v>11</v>
      </c>
      <c r="K162" s="12"/>
      <c r="L162" s="12"/>
      <c r="M162" s="12"/>
    </row>
    <row r="163">
      <c r="A163" s="37">
        <v>162.0</v>
      </c>
      <c r="B163" s="14" t="s">
        <v>621</v>
      </c>
      <c r="C163" s="15" t="s">
        <v>622</v>
      </c>
      <c r="D163" s="10" t="s">
        <v>623</v>
      </c>
      <c r="E163" s="16" t="s">
        <v>624</v>
      </c>
      <c r="F163" s="17" t="s">
        <v>11</v>
      </c>
      <c r="K163" s="12"/>
      <c r="L163" s="12"/>
      <c r="M163" s="12"/>
    </row>
    <row r="164">
      <c r="A164" s="36">
        <v>163.0</v>
      </c>
      <c r="B164" s="14" t="s">
        <v>625</v>
      </c>
      <c r="C164" s="15" t="s">
        <v>626</v>
      </c>
      <c r="D164" s="10" t="s">
        <v>627</v>
      </c>
      <c r="E164" s="16" t="s">
        <v>628</v>
      </c>
      <c r="F164" s="30"/>
      <c r="K164" s="12"/>
      <c r="L164" s="12"/>
      <c r="M164" s="12"/>
    </row>
    <row r="165">
      <c r="A165" s="37">
        <v>164.0</v>
      </c>
      <c r="B165" s="14" t="s">
        <v>629</v>
      </c>
      <c r="C165" s="15" t="s">
        <v>630</v>
      </c>
      <c r="D165" s="10" t="s">
        <v>631</v>
      </c>
      <c r="E165" s="16" t="s">
        <v>632</v>
      </c>
      <c r="F165" s="30"/>
      <c r="K165" s="12"/>
      <c r="L165" s="12"/>
      <c r="M165" s="12"/>
    </row>
    <row r="166">
      <c r="A166" s="36">
        <v>165.0</v>
      </c>
      <c r="B166" s="14" t="s">
        <v>633</v>
      </c>
      <c r="C166" s="15" t="s">
        <v>634</v>
      </c>
      <c r="D166" s="10" t="s">
        <v>635</v>
      </c>
      <c r="E166" s="16" t="s">
        <v>636</v>
      </c>
      <c r="F166" s="30"/>
      <c r="K166" s="12"/>
      <c r="L166" s="12"/>
      <c r="M166" s="12"/>
    </row>
    <row r="167">
      <c r="A167" s="37">
        <v>166.0</v>
      </c>
      <c r="B167" s="14" t="s">
        <v>637</v>
      </c>
      <c r="C167" s="15" t="s">
        <v>638</v>
      </c>
      <c r="D167" s="10" t="s">
        <v>639</v>
      </c>
      <c r="E167" s="16" t="s">
        <v>640</v>
      </c>
      <c r="F167" s="30"/>
      <c r="K167" s="12"/>
      <c r="L167" s="12"/>
      <c r="M167" s="12"/>
    </row>
    <row r="168">
      <c r="A168" s="36">
        <v>167.0</v>
      </c>
      <c r="B168" s="14" t="s">
        <v>641</v>
      </c>
      <c r="C168" s="15" t="s">
        <v>642</v>
      </c>
      <c r="D168" s="10" t="s">
        <v>643</v>
      </c>
      <c r="E168" s="16" t="s">
        <v>644</v>
      </c>
      <c r="F168" s="17" t="s">
        <v>11</v>
      </c>
      <c r="K168" s="12"/>
      <c r="L168" s="12"/>
      <c r="M168" s="12"/>
    </row>
    <row r="169">
      <c r="A169" s="37">
        <v>168.0</v>
      </c>
      <c r="B169" s="14" t="s">
        <v>645</v>
      </c>
      <c r="C169" s="15" t="s">
        <v>646</v>
      </c>
      <c r="D169" s="10" t="s">
        <v>647</v>
      </c>
      <c r="E169" s="16" t="s">
        <v>648</v>
      </c>
      <c r="F169" s="17" t="s">
        <v>11</v>
      </c>
      <c r="K169" s="12"/>
      <c r="L169" s="12"/>
      <c r="M169" s="12"/>
    </row>
    <row r="170">
      <c r="A170" s="36">
        <v>169.0</v>
      </c>
      <c r="B170" s="14" t="s">
        <v>649</v>
      </c>
      <c r="C170" s="15" t="s">
        <v>650</v>
      </c>
      <c r="D170" s="10" t="s">
        <v>651</v>
      </c>
      <c r="E170" s="16" t="s">
        <v>652</v>
      </c>
      <c r="F170" s="17" t="s">
        <v>11</v>
      </c>
      <c r="K170" s="12"/>
      <c r="L170" s="12"/>
      <c r="M170" s="12"/>
    </row>
    <row r="171">
      <c r="A171" s="37">
        <v>170.0</v>
      </c>
      <c r="B171" s="14" t="s">
        <v>653</v>
      </c>
      <c r="C171" s="15" t="s">
        <v>654</v>
      </c>
      <c r="D171" s="10" t="s">
        <v>655</v>
      </c>
      <c r="E171" s="16" t="s">
        <v>656</v>
      </c>
      <c r="F171" s="30"/>
      <c r="K171" s="12"/>
      <c r="L171" s="12"/>
      <c r="M171" s="12"/>
    </row>
    <row r="172">
      <c r="A172" s="36">
        <v>171.0</v>
      </c>
      <c r="B172" s="14" t="s">
        <v>657</v>
      </c>
      <c r="C172" s="15" t="s">
        <v>658</v>
      </c>
      <c r="D172" s="10" t="s">
        <v>659</v>
      </c>
      <c r="E172" s="16" t="s">
        <v>660</v>
      </c>
      <c r="F172" s="17" t="s">
        <v>11</v>
      </c>
      <c r="K172" s="12"/>
      <c r="L172" s="12"/>
      <c r="M172" s="12"/>
    </row>
    <row r="173">
      <c r="A173" s="37">
        <v>172.0</v>
      </c>
      <c r="B173" s="14" t="s">
        <v>661</v>
      </c>
      <c r="C173" s="20"/>
      <c r="D173" s="10" t="s">
        <v>662</v>
      </c>
      <c r="E173" s="16" t="s">
        <v>663</v>
      </c>
      <c r="F173" s="17" t="s">
        <v>11</v>
      </c>
      <c r="K173" s="12"/>
      <c r="L173" s="12"/>
      <c r="M173" s="12"/>
    </row>
    <row r="174">
      <c r="A174" s="36">
        <v>173.0</v>
      </c>
      <c r="B174" s="14" t="s">
        <v>664</v>
      </c>
      <c r="C174" s="20"/>
      <c r="D174" s="10" t="s">
        <v>665</v>
      </c>
      <c r="E174" s="16" t="s">
        <v>666</v>
      </c>
      <c r="F174" s="17" t="s">
        <v>11</v>
      </c>
      <c r="K174" s="12"/>
      <c r="L174" s="12"/>
      <c r="M174" s="12"/>
    </row>
    <row r="175">
      <c r="A175" s="37">
        <v>174.0</v>
      </c>
      <c r="B175" s="14" t="s">
        <v>667</v>
      </c>
      <c r="C175" s="15" t="s">
        <v>668</v>
      </c>
      <c r="D175" s="10" t="s">
        <v>669</v>
      </c>
      <c r="E175" s="16" t="s">
        <v>670</v>
      </c>
      <c r="F175" s="30"/>
      <c r="K175" s="12"/>
      <c r="L175" s="12"/>
      <c r="M175" s="12"/>
    </row>
    <row r="176">
      <c r="A176" s="36">
        <v>175.0</v>
      </c>
      <c r="B176" s="14" t="s">
        <v>671</v>
      </c>
      <c r="C176" s="15" t="s">
        <v>672</v>
      </c>
      <c r="D176" s="10" t="s">
        <v>673</v>
      </c>
      <c r="E176" s="16" t="s">
        <v>674</v>
      </c>
      <c r="F176" s="17" t="s">
        <v>11</v>
      </c>
      <c r="K176" s="12"/>
      <c r="L176" s="12"/>
      <c r="M176" s="12"/>
    </row>
    <row r="177">
      <c r="A177" s="37">
        <v>176.0</v>
      </c>
      <c r="B177" s="14" t="s">
        <v>675</v>
      </c>
      <c r="C177" s="15" t="s">
        <v>676</v>
      </c>
      <c r="D177" s="10" t="s">
        <v>677</v>
      </c>
      <c r="E177" s="16" t="s">
        <v>678</v>
      </c>
      <c r="F177" s="17" t="s">
        <v>11</v>
      </c>
      <c r="K177" s="12"/>
      <c r="L177" s="12"/>
      <c r="M177" s="12"/>
    </row>
    <row r="178">
      <c r="A178" s="36">
        <v>177.0</v>
      </c>
      <c r="B178" s="14" t="s">
        <v>679</v>
      </c>
      <c r="C178" s="20"/>
      <c r="D178" s="10" t="s">
        <v>680</v>
      </c>
      <c r="E178" s="16" t="s">
        <v>681</v>
      </c>
      <c r="F178" s="17" t="s">
        <v>11</v>
      </c>
      <c r="K178" s="12"/>
      <c r="L178" s="12"/>
      <c r="M178" s="12"/>
    </row>
    <row r="179">
      <c r="A179" s="37">
        <v>178.0</v>
      </c>
      <c r="B179" s="14" t="s">
        <v>682</v>
      </c>
      <c r="C179" s="20"/>
      <c r="D179" s="10" t="s">
        <v>683</v>
      </c>
      <c r="E179" s="16" t="s">
        <v>684</v>
      </c>
      <c r="F179" s="17" t="s">
        <v>11</v>
      </c>
      <c r="K179" s="12"/>
      <c r="L179" s="12"/>
      <c r="M179" s="12"/>
    </row>
    <row r="180">
      <c r="A180" s="38">
        <v>179.0</v>
      </c>
      <c r="B180" s="22" t="s">
        <v>685</v>
      </c>
      <c r="C180" s="23" t="s">
        <v>686</v>
      </c>
      <c r="D180" s="24" t="s">
        <v>687</v>
      </c>
      <c r="E180" s="25" t="s">
        <v>688</v>
      </c>
      <c r="F180" s="26" t="s">
        <v>11</v>
      </c>
      <c r="K180" s="12"/>
      <c r="L180" s="12"/>
      <c r="M180" s="12"/>
    </row>
    <row r="181">
      <c r="A181" s="37">
        <v>180.0</v>
      </c>
      <c r="B181" s="14" t="s">
        <v>689</v>
      </c>
      <c r="C181" s="15" t="s">
        <v>690</v>
      </c>
      <c r="D181" s="10" t="s">
        <v>691</v>
      </c>
      <c r="E181" s="16" t="s">
        <v>692</v>
      </c>
      <c r="F181" s="17" t="s">
        <v>11</v>
      </c>
      <c r="K181" s="12"/>
      <c r="L181" s="12"/>
      <c r="M181" s="12"/>
    </row>
    <row r="182">
      <c r="A182" s="36">
        <v>181.0</v>
      </c>
      <c r="B182" s="14" t="s">
        <v>693</v>
      </c>
      <c r="C182" s="15" t="s">
        <v>694</v>
      </c>
      <c r="D182" s="10" t="s">
        <v>695</v>
      </c>
      <c r="E182" s="16" t="s">
        <v>696</v>
      </c>
      <c r="F182" s="17" t="s">
        <v>11</v>
      </c>
      <c r="K182" s="12"/>
      <c r="L182" s="12"/>
      <c r="M182" s="12"/>
    </row>
    <row r="183">
      <c r="A183" s="37">
        <v>182.0</v>
      </c>
      <c r="B183" s="14" t="s">
        <v>697</v>
      </c>
      <c r="C183" s="15" t="s">
        <v>698</v>
      </c>
      <c r="D183" s="10" t="s">
        <v>699</v>
      </c>
      <c r="E183" s="16" t="s">
        <v>700</v>
      </c>
      <c r="F183" s="17" t="s">
        <v>11</v>
      </c>
      <c r="K183" s="12"/>
      <c r="L183" s="12"/>
      <c r="M183" s="12"/>
    </row>
    <row r="184">
      <c r="A184" s="36">
        <v>183.0</v>
      </c>
      <c r="B184" s="14" t="s">
        <v>701</v>
      </c>
      <c r="C184" s="15" t="s">
        <v>702</v>
      </c>
      <c r="D184" s="10" t="s">
        <v>703</v>
      </c>
      <c r="E184" s="16" t="s">
        <v>704</v>
      </c>
      <c r="F184" s="17" t="s">
        <v>11</v>
      </c>
      <c r="K184" s="12"/>
      <c r="L184" s="12"/>
      <c r="M184" s="12"/>
    </row>
    <row r="185">
      <c r="A185" s="37">
        <v>184.0</v>
      </c>
      <c r="B185" s="14" t="s">
        <v>705</v>
      </c>
      <c r="C185" s="15" t="s">
        <v>706</v>
      </c>
      <c r="D185" s="10" t="s">
        <v>707</v>
      </c>
      <c r="E185" s="16" t="s">
        <v>708</v>
      </c>
      <c r="F185" s="17" t="s">
        <v>11</v>
      </c>
      <c r="K185" s="12"/>
      <c r="L185" s="12"/>
      <c r="M185" s="12"/>
    </row>
    <row r="186">
      <c r="A186" s="36">
        <v>185.0</v>
      </c>
      <c r="B186" s="14" t="s">
        <v>709</v>
      </c>
      <c r="C186" s="15" t="s">
        <v>710</v>
      </c>
      <c r="D186" s="10" t="s">
        <v>711</v>
      </c>
      <c r="E186" s="16" t="s">
        <v>712</v>
      </c>
      <c r="F186" s="17" t="s">
        <v>11</v>
      </c>
      <c r="K186" s="12"/>
      <c r="L186" s="12"/>
      <c r="M186" s="12"/>
    </row>
    <row r="187">
      <c r="A187" s="38">
        <v>186.0</v>
      </c>
      <c r="B187" s="22" t="s">
        <v>713</v>
      </c>
      <c r="C187" s="40"/>
      <c r="D187" s="24" t="s">
        <v>714</v>
      </c>
      <c r="E187" s="25" t="s">
        <v>715</v>
      </c>
      <c r="F187" s="28" t="s">
        <v>11</v>
      </c>
      <c r="K187" s="12"/>
      <c r="L187" s="12"/>
      <c r="M187" s="12"/>
    </row>
    <row r="188">
      <c r="A188" s="37">
        <v>187.0</v>
      </c>
      <c r="B188" s="14" t="s">
        <v>716</v>
      </c>
      <c r="C188" s="32"/>
      <c r="D188" s="10" t="s">
        <v>717</v>
      </c>
      <c r="E188" s="16" t="s">
        <v>718</v>
      </c>
      <c r="F188" s="29" t="s">
        <v>11</v>
      </c>
      <c r="K188" s="12"/>
      <c r="L188" s="12"/>
      <c r="M188" s="12"/>
    </row>
    <row r="189">
      <c r="A189" s="36">
        <v>188.0</v>
      </c>
      <c r="B189" s="14" t="s">
        <v>719</v>
      </c>
      <c r="C189" s="32"/>
      <c r="D189" s="10" t="s">
        <v>720</v>
      </c>
      <c r="E189" s="16" t="s">
        <v>721</v>
      </c>
      <c r="F189" s="29" t="s">
        <v>11</v>
      </c>
      <c r="K189" s="12"/>
      <c r="L189" s="12"/>
      <c r="M189" s="12"/>
    </row>
    <row r="190">
      <c r="A190" s="37">
        <v>189.0</v>
      </c>
      <c r="B190" s="14" t="s">
        <v>722</v>
      </c>
      <c r="C190" s="32"/>
      <c r="D190" s="10" t="s">
        <v>723</v>
      </c>
      <c r="E190" s="16" t="s">
        <v>724</v>
      </c>
      <c r="F190" s="29" t="s">
        <v>11</v>
      </c>
      <c r="K190" s="12"/>
      <c r="L190" s="12"/>
      <c r="M190" s="12"/>
    </row>
    <row r="191">
      <c r="A191" s="36">
        <v>190.0</v>
      </c>
      <c r="B191" s="14" t="s">
        <v>725</v>
      </c>
      <c r="C191" s="15" t="s">
        <v>726</v>
      </c>
      <c r="D191" s="10" t="s">
        <v>727</v>
      </c>
      <c r="E191" s="16" t="s">
        <v>728</v>
      </c>
      <c r="F191" s="29" t="s">
        <v>11</v>
      </c>
      <c r="K191" s="12"/>
      <c r="L191" s="12"/>
      <c r="M191" s="12"/>
    </row>
    <row r="192">
      <c r="A192" s="37">
        <v>191.0</v>
      </c>
      <c r="B192" s="14" t="s">
        <v>729</v>
      </c>
      <c r="C192" s="15" t="s">
        <v>730</v>
      </c>
      <c r="D192" s="10" t="s">
        <v>731</v>
      </c>
      <c r="E192" s="16" t="s">
        <v>732</v>
      </c>
      <c r="F192" s="29" t="s">
        <v>11</v>
      </c>
      <c r="K192" s="12"/>
      <c r="L192" s="12"/>
      <c r="M192" s="12"/>
    </row>
    <row r="193">
      <c r="A193" s="36">
        <v>192.0</v>
      </c>
      <c r="B193" s="14" t="s">
        <v>733</v>
      </c>
      <c r="C193" s="15" t="s">
        <v>734</v>
      </c>
      <c r="D193" s="10" t="s">
        <v>735</v>
      </c>
      <c r="E193" s="16" t="s">
        <v>736</v>
      </c>
      <c r="F193" s="35"/>
      <c r="K193" s="12"/>
      <c r="L193" s="12"/>
      <c r="M193" s="12"/>
    </row>
    <row r="194">
      <c r="A194" s="37">
        <v>193.0</v>
      </c>
      <c r="B194" s="14" t="s">
        <v>737</v>
      </c>
      <c r="C194" s="15" t="s">
        <v>738</v>
      </c>
      <c r="D194" s="10" t="s">
        <v>739</v>
      </c>
      <c r="E194" s="16" t="s">
        <v>740</v>
      </c>
      <c r="F194" s="35"/>
      <c r="K194" s="12"/>
      <c r="L194" s="12"/>
      <c r="M194" s="12"/>
    </row>
    <row r="195">
      <c r="A195" s="36">
        <v>194.0</v>
      </c>
      <c r="B195" s="14" t="s">
        <v>741</v>
      </c>
      <c r="C195" s="15" t="s">
        <v>742</v>
      </c>
      <c r="D195" s="10" t="s">
        <v>743</v>
      </c>
      <c r="E195" s="16" t="s">
        <v>744</v>
      </c>
      <c r="F195" s="29" t="s">
        <v>11</v>
      </c>
      <c r="K195" s="12"/>
      <c r="L195" s="12"/>
      <c r="M195" s="12"/>
    </row>
    <row r="196">
      <c r="A196" s="37">
        <v>195.0</v>
      </c>
      <c r="B196" s="14" t="s">
        <v>745</v>
      </c>
      <c r="C196" s="15" t="s">
        <v>746</v>
      </c>
      <c r="D196" s="10" t="s">
        <v>747</v>
      </c>
      <c r="E196" s="16" t="s">
        <v>748</v>
      </c>
      <c r="F196" s="35"/>
      <c r="K196" s="12"/>
      <c r="L196" s="12"/>
      <c r="M196" s="12"/>
    </row>
    <row r="197">
      <c r="A197" s="36">
        <v>196.0</v>
      </c>
      <c r="B197" s="14" t="s">
        <v>749</v>
      </c>
      <c r="C197" s="15" t="s">
        <v>750</v>
      </c>
      <c r="D197" s="10" t="s">
        <v>751</v>
      </c>
      <c r="E197" s="16" t="s">
        <v>752</v>
      </c>
      <c r="F197" s="29" t="s">
        <v>11</v>
      </c>
      <c r="K197" s="12"/>
      <c r="L197" s="12"/>
      <c r="M197" s="12"/>
    </row>
    <row r="198">
      <c r="A198" s="39">
        <v>197.0</v>
      </c>
      <c r="B198" s="22" t="s">
        <v>753</v>
      </c>
      <c r="C198" s="23" t="s">
        <v>754</v>
      </c>
      <c r="D198" s="24" t="s">
        <v>755</v>
      </c>
      <c r="E198" s="25" t="s">
        <v>756</v>
      </c>
      <c r="F198" s="26" t="s">
        <v>11</v>
      </c>
      <c r="K198" s="12"/>
      <c r="L198" s="12"/>
      <c r="M198" s="12"/>
    </row>
    <row r="199">
      <c r="A199" s="36">
        <v>198.0</v>
      </c>
      <c r="B199" s="14" t="s">
        <v>757</v>
      </c>
      <c r="C199" s="15" t="s">
        <v>758</v>
      </c>
      <c r="D199" s="10" t="s">
        <v>759</v>
      </c>
      <c r="E199" s="16" t="s">
        <v>760</v>
      </c>
      <c r="F199" s="17" t="s">
        <v>11</v>
      </c>
      <c r="K199" s="12"/>
      <c r="L199" s="12"/>
      <c r="M199" s="12"/>
    </row>
    <row r="200">
      <c r="A200" s="37">
        <v>199.0</v>
      </c>
      <c r="B200" s="14" t="s">
        <v>761</v>
      </c>
      <c r="C200" s="15" t="s">
        <v>762</v>
      </c>
      <c r="D200" s="10" t="s">
        <v>763</v>
      </c>
      <c r="E200" s="16" t="s">
        <v>764</v>
      </c>
      <c r="F200" s="17" t="s">
        <v>11</v>
      </c>
      <c r="K200" s="12"/>
      <c r="L200" s="12"/>
      <c r="M200" s="12"/>
    </row>
    <row r="201">
      <c r="A201" s="36">
        <v>200.0</v>
      </c>
      <c r="B201" s="14" t="s">
        <v>765</v>
      </c>
      <c r="C201" s="20"/>
      <c r="D201" s="10" t="s">
        <v>766</v>
      </c>
      <c r="E201" s="16" t="s">
        <v>767</v>
      </c>
      <c r="F201" s="17" t="s">
        <v>11</v>
      </c>
      <c r="K201" s="12"/>
      <c r="L201" s="12"/>
      <c r="M201" s="12"/>
    </row>
    <row r="202">
      <c r="A202" s="37">
        <v>201.0</v>
      </c>
      <c r="B202" s="14" t="s">
        <v>768</v>
      </c>
      <c r="C202" s="15" t="s">
        <v>769</v>
      </c>
      <c r="D202" s="10" t="s">
        <v>770</v>
      </c>
      <c r="E202" s="16" t="s">
        <v>771</v>
      </c>
      <c r="F202" s="17" t="s">
        <v>11</v>
      </c>
      <c r="K202" s="12"/>
      <c r="L202" s="12"/>
      <c r="M202" s="12"/>
    </row>
    <row r="203">
      <c r="A203" s="36">
        <v>202.0</v>
      </c>
      <c r="B203" s="14" t="s">
        <v>772</v>
      </c>
      <c r="C203" s="15" t="s">
        <v>773</v>
      </c>
      <c r="D203" s="10" t="s">
        <v>774</v>
      </c>
      <c r="E203" s="16" t="s">
        <v>775</v>
      </c>
      <c r="F203" s="17" t="s">
        <v>11</v>
      </c>
      <c r="K203" s="12"/>
      <c r="L203" s="12"/>
      <c r="M203" s="12"/>
    </row>
    <row r="204">
      <c r="A204" s="37">
        <v>203.0</v>
      </c>
      <c r="B204" s="14" t="s">
        <v>776</v>
      </c>
      <c r="C204" s="15" t="s">
        <v>777</v>
      </c>
      <c r="D204" s="10" t="s">
        <v>778</v>
      </c>
      <c r="E204" s="16" t="s">
        <v>779</v>
      </c>
      <c r="F204" s="17" t="s">
        <v>11</v>
      </c>
      <c r="K204" s="12"/>
      <c r="L204" s="12"/>
      <c r="M204" s="12"/>
    </row>
    <row r="205">
      <c r="A205" s="36">
        <v>204.0</v>
      </c>
      <c r="B205" s="14" t="s">
        <v>780</v>
      </c>
      <c r="C205" s="15" t="s">
        <v>781</v>
      </c>
      <c r="D205" s="10" t="s">
        <v>782</v>
      </c>
      <c r="E205" s="16" t="s">
        <v>783</v>
      </c>
      <c r="F205" s="30"/>
      <c r="K205" s="12"/>
      <c r="L205" s="12"/>
      <c r="M205" s="12"/>
    </row>
    <row r="206">
      <c r="A206" s="37">
        <v>205.0</v>
      </c>
      <c r="B206" s="14" t="s">
        <v>784</v>
      </c>
      <c r="C206" s="15" t="s">
        <v>785</v>
      </c>
      <c r="D206" s="10" t="s">
        <v>786</v>
      </c>
      <c r="E206" s="16" t="s">
        <v>787</v>
      </c>
      <c r="F206" s="30"/>
      <c r="K206" s="12"/>
      <c r="L206" s="12"/>
      <c r="M206" s="12"/>
    </row>
    <row r="207">
      <c r="A207" s="36">
        <v>206.0</v>
      </c>
      <c r="B207" s="14" t="s">
        <v>788</v>
      </c>
      <c r="C207" s="15" t="s">
        <v>789</v>
      </c>
      <c r="D207" s="10" t="s">
        <v>790</v>
      </c>
      <c r="E207" s="16" t="s">
        <v>791</v>
      </c>
      <c r="F207" s="17" t="s">
        <v>11</v>
      </c>
      <c r="K207" s="12"/>
      <c r="L207" s="12"/>
      <c r="M207" s="12"/>
    </row>
    <row r="208">
      <c r="A208" s="37">
        <v>207.0</v>
      </c>
      <c r="B208" s="14" t="s">
        <v>792</v>
      </c>
      <c r="C208" s="15" t="s">
        <v>793</v>
      </c>
      <c r="D208" s="10" t="s">
        <v>794</v>
      </c>
      <c r="E208" s="16" t="s">
        <v>795</v>
      </c>
      <c r="F208" s="17" t="s">
        <v>11</v>
      </c>
      <c r="K208" s="12"/>
      <c r="L208" s="12"/>
      <c r="M208" s="12"/>
    </row>
    <row r="209">
      <c r="A209" s="36">
        <v>208.0</v>
      </c>
      <c r="B209" s="14" t="s">
        <v>796</v>
      </c>
      <c r="C209" s="15" t="s">
        <v>797</v>
      </c>
      <c r="D209" s="10" t="s">
        <v>798</v>
      </c>
      <c r="E209" s="16" t="s">
        <v>799</v>
      </c>
      <c r="F209" s="17" t="s">
        <v>11</v>
      </c>
      <c r="K209" s="12"/>
      <c r="L209" s="12"/>
      <c r="M209" s="12"/>
    </row>
    <row r="210">
      <c r="A210" s="37">
        <v>209.0</v>
      </c>
      <c r="B210" s="14" t="s">
        <v>800</v>
      </c>
      <c r="C210" s="15" t="s">
        <v>801</v>
      </c>
      <c r="D210" s="10" t="s">
        <v>802</v>
      </c>
      <c r="E210" s="16" t="s">
        <v>803</v>
      </c>
      <c r="F210" s="17" t="s">
        <v>11</v>
      </c>
      <c r="K210" s="12"/>
      <c r="L210" s="12"/>
      <c r="M210" s="12"/>
    </row>
    <row r="211">
      <c r="A211" s="36">
        <v>210.0</v>
      </c>
      <c r="B211" s="14" t="s">
        <v>804</v>
      </c>
      <c r="C211" s="15" t="s">
        <v>805</v>
      </c>
      <c r="D211" s="10" t="s">
        <v>806</v>
      </c>
      <c r="E211" s="16" t="s">
        <v>700</v>
      </c>
      <c r="F211" s="17" t="s">
        <v>11</v>
      </c>
      <c r="K211" s="12"/>
      <c r="L211" s="12"/>
      <c r="M211" s="12"/>
    </row>
    <row r="212">
      <c r="A212" s="37">
        <v>211.0</v>
      </c>
      <c r="B212" s="14" t="s">
        <v>807</v>
      </c>
      <c r="C212" s="20"/>
      <c r="D212" s="10" t="s">
        <v>808</v>
      </c>
      <c r="E212" s="16" t="s">
        <v>809</v>
      </c>
      <c r="F212" s="17" t="s">
        <v>11</v>
      </c>
      <c r="K212" s="12"/>
      <c r="L212" s="12"/>
      <c r="M212" s="12"/>
    </row>
    <row r="213">
      <c r="A213" s="36">
        <v>212.0</v>
      </c>
      <c r="B213" s="14" t="s">
        <v>810</v>
      </c>
      <c r="C213" s="15" t="s">
        <v>811</v>
      </c>
      <c r="D213" s="10" t="s">
        <v>812</v>
      </c>
      <c r="E213" s="16" t="s">
        <v>813</v>
      </c>
      <c r="F213" s="17" t="s">
        <v>11</v>
      </c>
      <c r="K213" s="12"/>
      <c r="L213" s="12"/>
      <c r="M213" s="12"/>
    </row>
    <row r="214">
      <c r="A214" s="38">
        <v>213.0</v>
      </c>
      <c r="B214" s="22" t="s">
        <v>814</v>
      </c>
      <c r="C214" s="23" t="s">
        <v>815</v>
      </c>
      <c r="D214" s="24" t="s">
        <v>816</v>
      </c>
      <c r="E214" s="25" t="s">
        <v>817</v>
      </c>
      <c r="F214" s="28" t="s">
        <v>11</v>
      </c>
      <c r="K214" s="12"/>
      <c r="L214" s="12"/>
      <c r="M214" s="12"/>
    </row>
    <row r="215">
      <c r="A215" s="37">
        <v>214.0</v>
      </c>
      <c r="B215" s="14" t="s">
        <v>818</v>
      </c>
      <c r="C215" s="15" t="s">
        <v>819</v>
      </c>
      <c r="D215" s="10" t="s">
        <v>820</v>
      </c>
      <c r="E215" s="16" t="s">
        <v>821</v>
      </c>
      <c r="F215" s="29" t="s">
        <v>11</v>
      </c>
      <c r="K215" s="12"/>
      <c r="L215" s="12"/>
      <c r="M215" s="12"/>
    </row>
    <row r="216">
      <c r="A216" s="38">
        <v>215.0</v>
      </c>
      <c r="B216" s="22" t="s">
        <v>822</v>
      </c>
      <c r="C216" s="23" t="s">
        <v>823</v>
      </c>
      <c r="D216" s="24" t="s">
        <v>824</v>
      </c>
      <c r="E216" s="25" t="s">
        <v>825</v>
      </c>
      <c r="F216" s="26" t="s">
        <v>11</v>
      </c>
      <c r="K216" s="12"/>
      <c r="L216" s="12"/>
      <c r="M216" s="12"/>
    </row>
    <row r="217">
      <c r="A217" s="37">
        <v>216.0</v>
      </c>
      <c r="B217" s="14" t="s">
        <v>826</v>
      </c>
      <c r="C217" s="15" t="s">
        <v>827</v>
      </c>
      <c r="D217" s="10" t="s">
        <v>828</v>
      </c>
      <c r="E217" s="16" t="s">
        <v>829</v>
      </c>
      <c r="F217" s="17" t="s">
        <v>11</v>
      </c>
      <c r="K217" s="12"/>
      <c r="L217" s="12"/>
      <c r="M217" s="12"/>
    </row>
    <row r="218">
      <c r="A218" s="36">
        <v>217.0</v>
      </c>
      <c r="B218" s="14" t="s">
        <v>830</v>
      </c>
      <c r="C218" s="15" t="s">
        <v>831</v>
      </c>
      <c r="D218" s="10" t="s">
        <v>832</v>
      </c>
      <c r="E218" s="16" t="s">
        <v>833</v>
      </c>
      <c r="F218" s="17" t="s">
        <v>11</v>
      </c>
      <c r="K218" s="12"/>
      <c r="L218" s="12"/>
      <c r="M218" s="12"/>
    </row>
    <row r="219">
      <c r="A219" s="37">
        <v>218.0</v>
      </c>
      <c r="B219" s="14" t="s">
        <v>834</v>
      </c>
      <c r="C219" s="15" t="s">
        <v>835</v>
      </c>
      <c r="D219" s="10" t="s">
        <v>836</v>
      </c>
      <c r="E219" s="16" t="s">
        <v>837</v>
      </c>
      <c r="F219" s="17" t="s">
        <v>11</v>
      </c>
      <c r="K219" s="12"/>
      <c r="L219" s="12"/>
      <c r="M219" s="12"/>
    </row>
    <row r="220">
      <c r="A220" s="36">
        <v>219.0</v>
      </c>
      <c r="B220" s="14" t="s">
        <v>838</v>
      </c>
      <c r="C220" s="15" t="s">
        <v>839</v>
      </c>
      <c r="D220" s="10" t="s">
        <v>840</v>
      </c>
      <c r="E220" s="16" t="s">
        <v>841</v>
      </c>
      <c r="F220" s="17" t="s">
        <v>11</v>
      </c>
      <c r="K220" s="12"/>
      <c r="L220" s="12"/>
      <c r="M220" s="12"/>
    </row>
    <row r="221">
      <c r="A221" s="37">
        <v>220.0</v>
      </c>
      <c r="B221" s="14" t="s">
        <v>842</v>
      </c>
      <c r="C221" s="15" t="s">
        <v>843</v>
      </c>
      <c r="D221" s="10" t="s">
        <v>844</v>
      </c>
      <c r="E221" s="16" t="s">
        <v>845</v>
      </c>
      <c r="F221" s="17" t="s">
        <v>11</v>
      </c>
      <c r="K221" s="12"/>
      <c r="L221" s="12"/>
      <c r="M221" s="12"/>
    </row>
    <row r="222">
      <c r="A222" s="36">
        <v>221.0</v>
      </c>
      <c r="B222" s="14" t="s">
        <v>846</v>
      </c>
      <c r="C222" s="15" t="s">
        <v>847</v>
      </c>
      <c r="D222" s="10" t="s">
        <v>848</v>
      </c>
      <c r="E222" s="16" t="s">
        <v>849</v>
      </c>
      <c r="F222" s="17" t="s">
        <v>11</v>
      </c>
      <c r="K222" s="12"/>
      <c r="L222" s="12"/>
      <c r="M222" s="12"/>
    </row>
    <row r="223">
      <c r="A223" s="37">
        <v>222.0</v>
      </c>
      <c r="B223" s="14" t="s">
        <v>850</v>
      </c>
      <c r="C223" s="15" t="s">
        <v>851</v>
      </c>
      <c r="D223" s="41" t="s">
        <v>852</v>
      </c>
      <c r="E223" s="16" t="s">
        <v>853</v>
      </c>
      <c r="F223" s="30"/>
      <c r="K223" s="12"/>
      <c r="L223" s="12"/>
      <c r="M223" s="12"/>
    </row>
    <row r="224">
      <c r="A224" s="36">
        <v>223.0</v>
      </c>
      <c r="B224" s="14" t="s">
        <v>854</v>
      </c>
      <c r="C224" s="15" t="s">
        <v>855</v>
      </c>
      <c r="D224" s="10" t="s">
        <v>856</v>
      </c>
      <c r="E224" s="16" t="s">
        <v>857</v>
      </c>
      <c r="F224" s="30"/>
      <c r="K224" s="12"/>
      <c r="L224" s="12"/>
      <c r="M224" s="12"/>
    </row>
    <row r="225">
      <c r="A225" s="37">
        <v>224.0</v>
      </c>
      <c r="B225" s="14" t="s">
        <v>858</v>
      </c>
      <c r="C225" s="15" t="s">
        <v>859</v>
      </c>
      <c r="D225" s="10" t="s">
        <v>860</v>
      </c>
      <c r="E225" s="16" t="s">
        <v>861</v>
      </c>
      <c r="F225" s="17" t="s">
        <v>11</v>
      </c>
      <c r="K225" s="12"/>
      <c r="L225" s="12"/>
      <c r="M225" s="12"/>
    </row>
    <row r="226">
      <c r="A226" s="36">
        <v>225.0</v>
      </c>
      <c r="B226" s="14" t="s">
        <v>862</v>
      </c>
      <c r="C226" s="20"/>
      <c r="D226" s="10" t="s">
        <v>863</v>
      </c>
      <c r="E226" s="16" t="s">
        <v>864</v>
      </c>
      <c r="F226" s="17" t="s">
        <v>11</v>
      </c>
      <c r="K226" s="12"/>
      <c r="L226" s="12"/>
      <c r="M226" s="12"/>
    </row>
    <row r="227">
      <c r="A227" s="37">
        <v>226.0</v>
      </c>
      <c r="B227" s="14" t="s">
        <v>865</v>
      </c>
      <c r="C227" s="15" t="s">
        <v>866</v>
      </c>
      <c r="D227" s="10" t="s">
        <v>867</v>
      </c>
      <c r="E227" s="16" t="s">
        <v>868</v>
      </c>
      <c r="F227" s="30"/>
      <c r="K227" s="12"/>
      <c r="L227" s="12"/>
      <c r="M227" s="12"/>
    </row>
    <row r="228">
      <c r="A228" s="36">
        <v>227.0</v>
      </c>
      <c r="B228" s="14" t="s">
        <v>869</v>
      </c>
      <c r="C228" s="15" t="s">
        <v>870</v>
      </c>
      <c r="D228" s="10" t="s">
        <v>871</v>
      </c>
      <c r="E228" s="16" t="s">
        <v>872</v>
      </c>
      <c r="F228" s="30"/>
      <c r="K228" s="12"/>
      <c r="L228" s="12"/>
      <c r="M228" s="12"/>
    </row>
    <row r="229">
      <c r="A229" s="37">
        <v>228.0</v>
      </c>
      <c r="B229" s="14" t="s">
        <v>873</v>
      </c>
      <c r="C229" s="15" t="s">
        <v>874</v>
      </c>
      <c r="D229" s="10" t="s">
        <v>875</v>
      </c>
      <c r="E229" s="16" t="s">
        <v>876</v>
      </c>
      <c r="F229" s="30"/>
      <c r="K229" s="12"/>
      <c r="L229" s="12"/>
      <c r="M229" s="12"/>
    </row>
    <row r="230">
      <c r="A230" s="36">
        <v>229.0</v>
      </c>
      <c r="B230" s="14" t="s">
        <v>877</v>
      </c>
      <c r="C230" s="15" t="s">
        <v>878</v>
      </c>
      <c r="D230" s="10" t="s">
        <v>879</v>
      </c>
      <c r="E230" s="16" t="s">
        <v>880</v>
      </c>
      <c r="F230" s="17" t="s">
        <v>11</v>
      </c>
      <c r="K230" s="12"/>
      <c r="L230" s="12"/>
      <c r="M230" s="12"/>
    </row>
    <row r="231">
      <c r="A231" s="37">
        <v>230.0</v>
      </c>
      <c r="B231" s="14" t="s">
        <v>881</v>
      </c>
      <c r="C231" s="15" t="s">
        <v>882</v>
      </c>
      <c r="D231" s="10" t="s">
        <v>883</v>
      </c>
      <c r="E231" s="16" t="s">
        <v>884</v>
      </c>
      <c r="F231" s="17" t="s">
        <v>11</v>
      </c>
      <c r="K231" s="12"/>
      <c r="L231" s="12"/>
      <c r="M231" s="12"/>
    </row>
    <row r="232">
      <c r="A232" s="36">
        <v>231.0</v>
      </c>
      <c r="B232" s="14" t="s">
        <v>885</v>
      </c>
      <c r="C232" s="15" t="s">
        <v>886</v>
      </c>
      <c r="D232" s="10" t="s">
        <v>887</v>
      </c>
      <c r="E232" s="16" t="s">
        <v>888</v>
      </c>
      <c r="F232" s="17" t="s">
        <v>11</v>
      </c>
      <c r="K232" s="12"/>
      <c r="L232" s="12"/>
      <c r="M232" s="12"/>
    </row>
    <row r="233">
      <c r="A233" s="37">
        <v>232.0</v>
      </c>
      <c r="B233" s="14" t="s">
        <v>889</v>
      </c>
      <c r="C233" s="15" t="s">
        <v>890</v>
      </c>
      <c r="D233" s="10" t="s">
        <v>891</v>
      </c>
      <c r="E233" s="16" t="s">
        <v>892</v>
      </c>
      <c r="F233" s="17" t="s">
        <v>11</v>
      </c>
      <c r="K233" s="12"/>
      <c r="L233" s="12"/>
      <c r="M233" s="12"/>
    </row>
    <row r="234">
      <c r="A234" s="36">
        <v>233.0</v>
      </c>
      <c r="B234" s="14" t="s">
        <v>893</v>
      </c>
      <c r="C234" s="15" t="s">
        <v>894</v>
      </c>
      <c r="D234" s="10" t="s">
        <v>895</v>
      </c>
      <c r="E234" s="16" t="s">
        <v>896</v>
      </c>
      <c r="F234" s="17" t="s">
        <v>11</v>
      </c>
      <c r="K234" s="12"/>
      <c r="L234" s="12"/>
      <c r="M234" s="12"/>
    </row>
    <row r="235">
      <c r="A235" s="37">
        <v>234.0</v>
      </c>
      <c r="B235" s="14" t="s">
        <v>897</v>
      </c>
      <c r="C235" s="20"/>
      <c r="D235" s="10" t="s">
        <v>898</v>
      </c>
      <c r="E235" s="16" t="s">
        <v>899</v>
      </c>
      <c r="F235" s="17" t="s">
        <v>11</v>
      </c>
      <c r="K235" s="12"/>
      <c r="L235" s="12"/>
      <c r="M235" s="12"/>
    </row>
    <row r="236">
      <c r="A236" s="36">
        <v>235.0</v>
      </c>
      <c r="B236" s="14" t="s">
        <v>900</v>
      </c>
      <c r="C236" s="15" t="s">
        <v>901</v>
      </c>
      <c r="D236" s="10" t="s">
        <v>902</v>
      </c>
      <c r="E236" s="16" t="s">
        <v>903</v>
      </c>
      <c r="F236" s="17" t="s">
        <v>11</v>
      </c>
      <c r="K236" s="12"/>
      <c r="L236" s="12"/>
      <c r="M236" s="12"/>
    </row>
    <row r="237">
      <c r="A237" s="37">
        <v>236.0</v>
      </c>
      <c r="B237" s="14" t="s">
        <v>904</v>
      </c>
      <c r="C237" s="15" t="s">
        <v>905</v>
      </c>
      <c r="D237" s="10" t="s">
        <v>906</v>
      </c>
      <c r="E237" s="16" t="s">
        <v>907</v>
      </c>
      <c r="F237" s="17" t="s">
        <v>11</v>
      </c>
      <c r="K237" s="12"/>
      <c r="L237" s="12"/>
      <c r="M237" s="12"/>
    </row>
    <row r="238">
      <c r="A238" s="36">
        <v>237.0</v>
      </c>
      <c r="B238" s="14" t="s">
        <v>908</v>
      </c>
      <c r="C238" s="15" t="s">
        <v>909</v>
      </c>
      <c r="D238" s="10" t="s">
        <v>910</v>
      </c>
      <c r="E238" s="16" t="s">
        <v>911</v>
      </c>
      <c r="F238" s="17" t="s">
        <v>11</v>
      </c>
      <c r="K238" s="12"/>
      <c r="L238" s="12"/>
      <c r="M238" s="12"/>
    </row>
    <row r="239">
      <c r="A239" s="37">
        <v>238.0</v>
      </c>
      <c r="B239" s="14" t="s">
        <v>912</v>
      </c>
      <c r="C239" s="15" t="s">
        <v>913</v>
      </c>
      <c r="D239" s="10" t="s">
        <v>914</v>
      </c>
      <c r="E239" s="16" t="s">
        <v>915</v>
      </c>
      <c r="F239" s="17" t="s">
        <v>11</v>
      </c>
      <c r="K239" s="12"/>
      <c r="L239" s="12"/>
      <c r="M239" s="12"/>
    </row>
    <row r="240">
      <c r="A240" s="36">
        <v>239.0</v>
      </c>
      <c r="B240" s="14" t="s">
        <v>916</v>
      </c>
      <c r="C240" s="15" t="s">
        <v>917</v>
      </c>
      <c r="D240" s="10" t="s">
        <v>918</v>
      </c>
      <c r="E240" s="16" t="s">
        <v>919</v>
      </c>
      <c r="F240" s="17" t="s">
        <v>11</v>
      </c>
      <c r="K240" s="12"/>
      <c r="L240" s="12"/>
      <c r="M240" s="12"/>
    </row>
    <row r="241">
      <c r="A241" s="38">
        <v>240.0</v>
      </c>
      <c r="B241" s="22" t="s">
        <v>920</v>
      </c>
      <c r="C241" s="23" t="s">
        <v>921</v>
      </c>
      <c r="D241" s="24" t="s">
        <v>922</v>
      </c>
      <c r="E241" s="25" t="s">
        <v>923</v>
      </c>
      <c r="F241" s="31"/>
      <c r="K241" s="12"/>
      <c r="L241" s="12"/>
      <c r="M241" s="12"/>
    </row>
    <row r="242">
      <c r="A242" s="37">
        <v>241.0</v>
      </c>
      <c r="B242" s="14" t="s">
        <v>924</v>
      </c>
      <c r="C242" s="15" t="s">
        <v>925</v>
      </c>
      <c r="D242" s="10" t="s">
        <v>926</v>
      </c>
      <c r="E242" s="16" t="s">
        <v>927</v>
      </c>
      <c r="F242" s="29" t="s">
        <v>11</v>
      </c>
      <c r="K242" s="12"/>
      <c r="L242" s="12"/>
      <c r="M242" s="12"/>
    </row>
    <row r="243">
      <c r="A243" s="36">
        <v>242.0</v>
      </c>
      <c r="B243" s="14" t="s">
        <v>928</v>
      </c>
      <c r="C243" s="15" t="s">
        <v>929</v>
      </c>
      <c r="D243" s="10" t="s">
        <v>930</v>
      </c>
      <c r="E243" s="16" t="s">
        <v>931</v>
      </c>
      <c r="F243" s="29" t="s">
        <v>11</v>
      </c>
      <c r="K243" s="12"/>
      <c r="L243" s="12"/>
      <c r="M243" s="12"/>
    </row>
    <row r="244">
      <c r="A244" s="37">
        <v>243.0</v>
      </c>
      <c r="B244" s="14" t="s">
        <v>932</v>
      </c>
      <c r="C244" s="15" t="s">
        <v>933</v>
      </c>
      <c r="D244" s="10" t="s">
        <v>934</v>
      </c>
      <c r="E244" s="16" t="s">
        <v>935</v>
      </c>
      <c r="F244" s="29" t="s">
        <v>11</v>
      </c>
      <c r="K244" s="12"/>
      <c r="L244" s="12"/>
      <c r="M244" s="12"/>
    </row>
    <row r="245">
      <c r="A245" s="36">
        <v>244.0</v>
      </c>
      <c r="B245" s="14" t="s">
        <v>936</v>
      </c>
      <c r="C245" s="15" t="s">
        <v>937</v>
      </c>
      <c r="D245" s="10" t="s">
        <v>938</v>
      </c>
      <c r="E245" s="16" t="s">
        <v>939</v>
      </c>
      <c r="F245" s="29" t="s">
        <v>11</v>
      </c>
      <c r="K245" s="12"/>
      <c r="L245" s="12"/>
      <c r="M245" s="12"/>
    </row>
    <row r="246">
      <c r="A246" s="37">
        <v>245.0</v>
      </c>
      <c r="B246" s="14" t="s">
        <v>940</v>
      </c>
      <c r="C246" s="15" t="s">
        <v>941</v>
      </c>
      <c r="D246" s="10" t="s">
        <v>942</v>
      </c>
      <c r="E246" s="16" t="s">
        <v>943</v>
      </c>
      <c r="F246" s="29" t="s">
        <v>11</v>
      </c>
      <c r="K246" s="12"/>
      <c r="L246" s="12"/>
      <c r="M246" s="12"/>
    </row>
    <row r="247">
      <c r="A247" s="36">
        <v>246.0</v>
      </c>
      <c r="B247" s="14" t="s">
        <v>944</v>
      </c>
      <c r="C247" s="32"/>
      <c r="D247" s="10" t="s">
        <v>945</v>
      </c>
      <c r="E247" s="16" t="s">
        <v>946</v>
      </c>
      <c r="F247" s="29" t="s">
        <v>11</v>
      </c>
      <c r="K247" s="12"/>
      <c r="L247" s="12"/>
      <c r="M247" s="12"/>
    </row>
    <row r="248">
      <c r="A248" s="37">
        <v>247.0</v>
      </c>
      <c r="B248" s="14" t="s">
        <v>947</v>
      </c>
      <c r="C248" s="15" t="s">
        <v>948</v>
      </c>
      <c r="D248" s="10" t="s">
        <v>949</v>
      </c>
      <c r="E248" s="16" t="s">
        <v>950</v>
      </c>
      <c r="F248" s="29" t="s">
        <v>11</v>
      </c>
      <c r="K248" s="12"/>
      <c r="L248" s="12"/>
      <c r="M248" s="12"/>
    </row>
    <row r="249">
      <c r="A249" s="36">
        <v>248.0</v>
      </c>
      <c r="B249" s="14" t="s">
        <v>951</v>
      </c>
      <c r="C249" s="15" t="s">
        <v>952</v>
      </c>
      <c r="D249" s="10" t="s">
        <v>953</v>
      </c>
      <c r="E249" s="16" t="s">
        <v>954</v>
      </c>
      <c r="F249" s="29" t="s">
        <v>11</v>
      </c>
      <c r="K249" s="12"/>
      <c r="L249" s="12"/>
      <c r="M249" s="12"/>
    </row>
    <row r="250">
      <c r="A250" s="37">
        <v>249.0</v>
      </c>
      <c r="B250" s="14" t="s">
        <v>955</v>
      </c>
      <c r="C250" s="15" t="s">
        <v>956</v>
      </c>
      <c r="D250" s="10" t="s">
        <v>957</v>
      </c>
      <c r="E250" s="16" t="s">
        <v>958</v>
      </c>
      <c r="F250" s="29" t="s">
        <v>11</v>
      </c>
      <c r="K250" s="12"/>
      <c r="L250" s="12"/>
      <c r="M250" s="12"/>
    </row>
    <row r="251">
      <c r="A251" s="36">
        <v>250.0</v>
      </c>
      <c r="B251" s="14" t="s">
        <v>959</v>
      </c>
      <c r="C251" s="15" t="s">
        <v>960</v>
      </c>
      <c r="D251" s="10" t="s">
        <v>961</v>
      </c>
      <c r="E251" s="16" t="s">
        <v>962</v>
      </c>
      <c r="F251" s="29" t="s">
        <v>11</v>
      </c>
      <c r="K251" s="12"/>
      <c r="L251" s="12"/>
      <c r="M251" s="12"/>
    </row>
    <row r="252">
      <c r="A252" s="37">
        <v>251.0</v>
      </c>
      <c r="B252" s="14" t="s">
        <v>963</v>
      </c>
      <c r="C252" s="15" t="s">
        <v>964</v>
      </c>
      <c r="D252" s="10" t="s">
        <v>965</v>
      </c>
      <c r="E252" s="16" t="s">
        <v>966</v>
      </c>
      <c r="F252" s="29" t="s">
        <v>11</v>
      </c>
      <c r="K252" s="12"/>
      <c r="L252" s="12"/>
      <c r="M252" s="12"/>
    </row>
    <row r="253">
      <c r="A253" s="36">
        <v>252.0</v>
      </c>
      <c r="B253" s="14" t="s">
        <v>967</v>
      </c>
      <c r="C253" s="15" t="s">
        <v>968</v>
      </c>
      <c r="D253" s="10" t="s">
        <v>969</v>
      </c>
      <c r="E253" s="16" t="s">
        <v>970</v>
      </c>
      <c r="F253" s="29" t="s">
        <v>11</v>
      </c>
      <c r="K253" s="12"/>
      <c r="L253" s="12"/>
      <c r="M253" s="12"/>
    </row>
    <row r="254">
      <c r="A254" s="37">
        <v>253.0</v>
      </c>
      <c r="B254" s="14" t="s">
        <v>971</v>
      </c>
      <c r="C254" s="15" t="s">
        <v>972</v>
      </c>
      <c r="D254" s="10" t="s">
        <v>973</v>
      </c>
      <c r="E254" s="16" t="s">
        <v>974</v>
      </c>
      <c r="F254" s="29" t="s">
        <v>11</v>
      </c>
      <c r="K254" s="12"/>
      <c r="L254" s="12"/>
      <c r="M254" s="12"/>
    </row>
    <row r="255">
      <c r="A255" s="36">
        <v>254.0</v>
      </c>
      <c r="B255" s="14" t="s">
        <v>975</v>
      </c>
      <c r="C255" s="32"/>
      <c r="D255" s="10" t="s">
        <v>976</v>
      </c>
      <c r="E255" s="16" t="s">
        <v>977</v>
      </c>
      <c r="F255" s="29" t="s">
        <v>11</v>
      </c>
      <c r="K255" s="12"/>
      <c r="L255" s="12"/>
      <c r="M255" s="12"/>
    </row>
    <row r="256">
      <c r="A256" s="37">
        <v>255.0</v>
      </c>
      <c r="B256" s="14" t="s">
        <v>978</v>
      </c>
      <c r="C256" s="15" t="s">
        <v>979</v>
      </c>
      <c r="D256" s="10" t="s">
        <v>980</v>
      </c>
      <c r="E256" s="16" t="s">
        <v>225</v>
      </c>
      <c r="F256" s="29" t="s">
        <v>11</v>
      </c>
      <c r="K256" s="12"/>
      <c r="L256" s="12"/>
      <c r="M256" s="12"/>
    </row>
    <row r="257">
      <c r="A257" s="36">
        <v>256.0</v>
      </c>
      <c r="B257" s="14" t="s">
        <v>981</v>
      </c>
      <c r="C257" s="15" t="s">
        <v>982</v>
      </c>
      <c r="D257" s="10" t="s">
        <v>983</v>
      </c>
      <c r="E257" s="16" t="s">
        <v>984</v>
      </c>
      <c r="F257" s="29" t="s">
        <v>11</v>
      </c>
      <c r="K257" s="12"/>
      <c r="L257" s="12"/>
      <c r="M257" s="12"/>
    </row>
    <row r="258">
      <c r="A258" s="37">
        <v>257.0</v>
      </c>
      <c r="B258" s="14" t="s">
        <v>985</v>
      </c>
      <c r="C258" s="15" t="s">
        <v>986</v>
      </c>
      <c r="D258" s="10" t="s">
        <v>987</v>
      </c>
      <c r="E258" s="16" t="s">
        <v>988</v>
      </c>
      <c r="F258" s="29" t="s">
        <v>11</v>
      </c>
      <c r="K258" s="12"/>
      <c r="L258" s="12"/>
      <c r="M258" s="12"/>
    </row>
    <row r="259">
      <c r="A259" s="36">
        <v>258.0</v>
      </c>
      <c r="B259" s="14" t="s">
        <v>989</v>
      </c>
      <c r="C259" s="15" t="s">
        <v>990</v>
      </c>
      <c r="D259" s="10" t="s">
        <v>991</v>
      </c>
      <c r="E259" s="16" t="s">
        <v>992</v>
      </c>
      <c r="F259" s="29" t="s">
        <v>11</v>
      </c>
      <c r="K259" s="12"/>
      <c r="L259" s="12"/>
      <c r="M259" s="12"/>
    </row>
    <row r="260">
      <c r="A260" s="37">
        <v>259.0</v>
      </c>
      <c r="B260" s="14" t="s">
        <v>993</v>
      </c>
      <c r="C260" s="15" t="s">
        <v>994</v>
      </c>
      <c r="D260" s="10" t="s">
        <v>995</v>
      </c>
      <c r="E260" s="16" t="s">
        <v>996</v>
      </c>
      <c r="F260" s="35"/>
      <c r="K260" s="12"/>
      <c r="L260" s="12"/>
      <c r="M260" s="12"/>
    </row>
    <row r="261">
      <c r="A261" s="36">
        <v>260.0</v>
      </c>
      <c r="B261" s="14" t="s">
        <v>997</v>
      </c>
      <c r="C261" s="15" t="s">
        <v>998</v>
      </c>
      <c r="D261" s="10" t="s">
        <v>999</v>
      </c>
      <c r="E261" s="16" t="s">
        <v>1000</v>
      </c>
      <c r="F261" s="29" t="s">
        <v>11</v>
      </c>
      <c r="K261" s="12"/>
      <c r="L261" s="12"/>
      <c r="M261" s="12"/>
    </row>
    <row r="262">
      <c r="A262" s="37">
        <v>261.0</v>
      </c>
      <c r="B262" s="14" t="s">
        <v>1001</v>
      </c>
      <c r="C262" s="15" t="s">
        <v>1002</v>
      </c>
      <c r="D262" s="10" t="s">
        <v>1003</v>
      </c>
      <c r="E262" s="16" t="s">
        <v>1004</v>
      </c>
      <c r="F262" s="35"/>
      <c r="K262" s="12"/>
      <c r="L262" s="12"/>
      <c r="M262" s="12"/>
    </row>
    <row r="263">
      <c r="A263" s="36">
        <v>262.0</v>
      </c>
      <c r="B263" s="14" t="s">
        <v>1005</v>
      </c>
      <c r="C263" s="15" t="s">
        <v>1006</v>
      </c>
      <c r="D263" s="10" t="s">
        <v>1007</v>
      </c>
      <c r="E263" s="16" t="s">
        <v>1008</v>
      </c>
      <c r="F263" s="29" t="s">
        <v>11</v>
      </c>
      <c r="K263" s="12"/>
      <c r="L263" s="12"/>
      <c r="M263" s="12"/>
    </row>
    <row r="264">
      <c r="A264" s="37">
        <v>263.0</v>
      </c>
      <c r="B264" s="14" t="s">
        <v>1009</v>
      </c>
      <c r="C264" s="32"/>
      <c r="D264" s="10" t="s">
        <v>1010</v>
      </c>
      <c r="E264" s="16" t="s">
        <v>1011</v>
      </c>
      <c r="F264" s="29" t="s">
        <v>11</v>
      </c>
      <c r="K264" s="12"/>
      <c r="L264" s="12"/>
      <c r="M264" s="12"/>
    </row>
    <row r="265">
      <c r="A265" s="36">
        <v>264.0</v>
      </c>
      <c r="B265" s="14" t="s">
        <v>1012</v>
      </c>
      <c r="C265" s="32"/>
      <c r="D265" s="10" t="s">
        <v>1013</v>
      </c>
      <c r="E265" s="16" t="s">
        <v>1014</v>
      </c>
      <c r="F265" s="29" t="s">
        <v>11</v>
      </c>
      <c r="K265" s="12"/>
      <c r="L265" s="12"/>
      <c r="M265" s="12"/>
    </row>
    <row r="266">
      <c r="A266" s="37">
        <v>265.0</v>
      </c>
      <c r="B266" s="14" t="s">
        <v>1015</v>
      </c>
      <c r="C266" s="32"/>
      <c r="D266" s="10" t="s">
        <v>1016</v>
      </c>
      <c r="E266" s="16" t="s">
        <v>1017</v>
      </c>
      <c r="F266" s="29" t="s">
        <v>11</v>
      </c>
      <c r="K266" s="12"/>
      <c r="L266" s="12"/>
      <c r="M266" s="12"/>
    </row>
    <row r="267">
      <c r="A267" s="36">
        <v>266.0</v>
      </c>
      <c r="B267" s="14" t="s">
        <v>1018</v>
      </c>
      <c r="C267" s="15" t="s">
        <v>1019</v>
      </c>
      <c r="D267" s="10" t="s">
        <v>1020</v>
      </c>
      <c r="E267" s="16" t="s">
        <v>1021</v>
      </c>
      <c r="F267" s="29" t="s">
        <v>11</v>
      </c>
      <c r="K267" s="12"/>
      <c r="L267" s="12"/>
      <c r="M267" s="12"/>
    </row>
    <row r="268">
      <c r="A268" s="38">
        <v>267.0</v>
      </c>
      <c r="B268" s="22" t="s">
        <v>1022</v>
      </c>
      <c r="C268" s="23" t="s">
        <v>1023</v>
      </c>
      <c r="D268" s="24" t="s">
        <v>1024</v>
      </c>
      <c r="E268" s="25" t="s">
        <v>1025</v>
      </c>
      <c r="F268" s="28" t="s">
        <v>11</v>
      </c>
      <c r="K268" s="12"/>
      <c r="L268" s="12"/>
      <c r="M268" s="12"/>
    </row>
    <row r="269">
      <c r="A269" s="37">
        <v>268.0</v>
      </c>
      <c r="B269" s="14" t="s">
        <v>1026</v>
      </c>
      <c r="C269" s="15" t="s">
        <v>1027</v>
      </c>
      <c r="D269" s="10" t="s">
        <v>1028</v>
      </c>
      <c r="E269" s="16" t="s">
        <v>1029</v>
      </c>
      <c r="F269" s="29" t="s">
        <v>11</v>
      </c>
      <c r="K269" s="12"/>
      <c r="L269" s="12"/>
      <c r="M269" s="12"/>
    </row>
    <row r="270">
      <c r="A270" s="36">
        <v>269.0</v>
      </c>
      <c r="B270" s="14" t="s">
        <v>1030</v>
      </c>
      <c r="C270" s="15" t="s">
        <v>1031</v>
      </c>
      <c r="D270" s="10" t="s">
        <v>1032</v>
      </c>
      <c r="E270" s="16" t="s">
        <v>1033</v>
      </c>
      <c r="F270" s="29" t="s">
        <v>11</v>
      </c>
      <c r="K270" s="12"/>
      <c r="L270" s="12"/>
      <c r="M270" s="12"/>
    </row>
    <row r="271">
      <c r="A271" s="37">
        <v>270.0</v>
      </c>
      <c r="B271" s="14" t="s">
        <v>1034</v>
      </c>
      <c r="C271" s="15" t="s">
        <v>1035</v>
      </c>
      <c r="D271" s="10" t="s">
        <v>1036</v>
      </c>
      <c r="E271" s="16" t="s">
        <v>1037</v>
      </c>
      <c r="F271" s="29" t="s">
        <v>11</v>
      </c>
      <c r="K271" s="12"/>
      <c r="L271" s="12"/>
      <c r="M271" s="12"/>
    </row>
    <row r="272">
      <c r="A272" s="36">
        <v>271.0</v>
      </c>
      <c r="B272" s="14" t="s">
        <v>1038</v>
      </c>
      <c r="C272" s="15" t="s">
        <v>1039</v>
      </c>
      <c r="D272" s="10" t="s">
        <v>1040</v>
      </c>
      <c r="E272" s="16" t="s">
        <v>1041</v>
      </c>
      <c r="F272" s="29" t="s">
        <v>11</v>
      </c>
      <c r="K272" s="12"/>
      <c r="L272" s="12"/>
      <c r="M272" s="12"/>
    </row>
    <row r="273">
      <c r="A273" s="37">
        <v>272.0</v>
      </c>
      <c r="B273" s="14" t="s">
        <v>1042</v>
      </c>
      <c r="C273" s="15" t="s">
        <v>1043</v>
      </c>
      <c r="D273" s="10" t="s">
        <v>1044</v>
      </c>
      <c r="E273" s="16" t="s">
        <v>1045</v>
      </c>
      <c r="F273" s="29" t="s">
        <v>11</v>
      </c>
      <c r="K273" s="12"/>
      <c r="L273" s="12"/>
      <c r="M273" s="12"/>
    </row>
    <row r="274">
      <c r="A274" s="36">
        <v>273.0</v>
      </c>
      <c r="B274" s="14" t="s">
        <v>1046</v>
      </c>
      <c r="C274" s="15" t="s">
        <v>1047</v>
      </c>
      <c r="D274" s="10" t="s">
        <v>1048</v>
      </c>
      <c r="E274" s="16" t="s">
        <v>1049</v>
      </c>
      <c r="F274" s="29" t="s">
        <v>11</v>
      </c>
      <c r="K274" s="12"/>
      <c r="L274" s="12"/>
      <c r="M274" s="12"/>
    </row>
    <row r="275">
      <c r="A275" s="37">
        <v>274.0</v>
      </c>
      <c r="B275" s="14" t="s">
        <v>1050</v>
      </c>
      <c r="C275" s="15" t="s">
        <v>1051</v>
      </c>
      <c r="D275" s="10" t="s">
        <v>1052</v>
      </c>
      <c r="E275" s="16" t="s">
        <v>1053</v>
      </c>
      <c r="F275" s="29" t="s">
        <v>11</v>
      </c>
      <c r="K275" s="12"/>
      <c r="L275" s="12"/>
      <c r="M275" s="12"/>
    </row>
    <row r="276">
      <c r="A276" s="36">
        <v>275.0</v>
      </c>
      <c r="B276" s="14" t="s">
        <v>1054</v>
      </c>
      <c r="C276" s="15" t="s">
        <v>1055</v>
      </c>
      <c r="D276" s="10" t="s">
        <v>1056</v>
      </c>
      <c r="E276" s="16" t="s">
        <v>1057</v>
      </c>
      <c r="F276" s="35"/>
      <c r="K276" s="12"/>
      <c r="L276" s="12"/>
      <c r="M276" s="12"/>
    </row>
    <row r="277">
      <c r="A277" s="37">
        <v>276.0</v>
      </c>
      <c r="B277" s="14" t="s">
        <v>1058</v>
      </c>
      <c r="C277" s="15" t="s">
        <v>1059</v>
      </c>
      <c r="D277" s="10" t="s">
        <v>1060</v>
      </c>
      <c r="E277" s="16" t="s">
        <v>1061</v>
      </c>
      <c r="F277" s="29" t="s">
        <v>11</v>
      </c>
      <c r="K277" s="12"/>
      <c r="L277" s="12"/>
      <c r="M277" s="12"/>
    </row>
    <row r="278">
      <c r="A278" s="36">
        <v>277.0</v>
      </c>
      <c r="B278" s="14" t="s">
        <v>1062</v>
      </c>
      <c r="C278" s="15" t="s">
        <v>1063</v>
      </c>
      <c r="D278" s="10" t="s">
        <v>1064</v>
      </c>
      <c r="E278" s="16" t="s">
        <v>1065</v>
      </c>
      <c r="F278" s="29" t="s">
        <v>11</v>
      </c>
      <c r="K278" s="12"/>
      <c r="L278" s="12"/>
      <c r="M278" s="12"/>
    </row>
    <row r="279">
      <c r="A279" s="37">
        <v>278.0</v>
      </c>
      <c r="B279" s="14" t="s">
        <v>1066</v>
      </c>
      <c r="C279" s="15" t="s">
        <v>1067</v>
      </c>
      <c r="D279" s="10" t="s">
        <v>1068</v>
      </c>
      <c r="E279" s="16" t="s">
        <v>1069</v>
      </c>
      <c r="F279" s="29" t="s">
        <v>11</v>
      </c>
      <c r="K279" s="12"/>
      <c r="L279" s="12"/>
      <c r="M279" s="12"/>
    </row>
    <row r="280">
      <c r="A280" s="36">
        <v>279.0</v>
      </c>
      <c r="B280" s="14" t="s">
        <v>1070</v>
      </c>
      <c r="C280" s="15" t="s">
        <v>1071</v>
      </c>
      <c r="D280" s="10" t="s">
        <v>1072</v>
      </c>
      <c r="E280" s="16" t="s">
        <v>1073</v>
      </c>
      <c r="F280" s="29" t="s">
        <v>11</v>
      </c>
      <c r="K280" s="12"/>
      <c r="L280" s="12"/>
      <c r="M280" s="12"/>
    </row>
    <row r="281">
      <c r="A281" s="37">
        <v>280.0</v>
      </c>
      <c r="B281" s="14" t="s">
        <v>1074</v>
      </c>
      <c r="C281" s="15" t="s">
        <v>1075</v>
      </c>
      <c r="D281" s="10" t="s">
        <v>1076</v>
      </c>
      <c r="E281" s="16" t="s">
        <v>1077</v>
      </c>
      <c r="F281" s="29" t="s">
        <v>11</v>
      </c>
      <c r="K281" s="12"/>
      <c r="L281" s="12"/>
      <c r="M281" s="12"/>
    </row>
    <row r="282">
      <c r="A282" s="36">
        <v>281.0</v>
      </c>
      <c r="B282" s="14" t="s">
        <v>1078</v>
      </c>
      <c r="C282" s="15" t="s">
        <v>1079</v>
      </c>
      <c r="D282" s="10" t="s">
        <v>1080</v>
      </c>
      <c r="E282" s="16" t="s">
        <v>1081</v>
      </c>
      <c r="F282" s="29" t="s">
        <v>11</v>
      </c>
      <c r="K282" s="12"/>
      <c r="L282" s="12"/>
      <c r="M282" s="12"/>
    </row>
    <row r="283">
      <c r="A283" s="37">
        <v>282.0</v>
      </c>
      <c r="B283" s="14" t="s">
        <v>1082</v>
      </c>
      <c r="C283" s="15" t="s">
        <v>1083</v>
      </c>
      <c r="D283" s="10" t="s">
        <v>1084</v>
      </c>
      <c r="E283" s="16" t="s">
        <v>1085</v>
      </c>
      <c r="F283" s="29" t="s">
        <v>11</v>
      </c>
      <c r="K283" s="12"/>
      <c r="L283" s="12"/>
      <c r="M283" s="12"/>
    </row>
    <row r="284">
      <c r="A284" s="36">
        <v>283.0</v>
      </c>
      <c r="B284" s="14" t="s">
        <v>1086</v>
      </c>
      <c r="C284" s="15" t="s">
        <v>1087</v>
      </c>
      <c r="D284" s="10" t="s">
        <v>1088</v>
      </c>
      <c r="E284" s="16" t="s">
        <v>1089</v>
      </c>
      <c r="F284" s="35"/>
      <c r="K284" s="12"/>
      <c r="L284" s="12"/>
      <c r="M284" s="12"/>
    </row>
    <row r="285">
      <c r="A285" s="37">
        <v>284.0</v>
      </c>
      <c r="B285" s="14" t="s">
        <v>1090</v>
      </c>
      <c r="C285" s="15" t="s">
        <v>1091</v>
      </c>
      <c r="D285" s="10" t="s">
        <v>1092</v>
      </c>
      <c r="E285" s="16" t="s">
        <v>1093</v>
      </c>
      <c r="F285" s="29" t="s">
        <v>11</v>
      </c>
      <c r="K285" s="12"/>
      <c r="L285" s="12"/>
      <c r="M285" s="12"/>
    </row>
    <row r="286">
      <c r="A286" s="36">
        <v>285.0</v>
      </c>
      <c r="B286" s="14" t="s">
        <v>1094</v>
      </c>
      <c r="C286" s="15" t="s">
        <v>1095</v>
      </c>
      <c r="D286" s="10" t="s">
        <v>1096</v>
      </c>
      <c r="E286" s="16" t="s">
        <v>1097</v>
      </c>
      <c r="F286" s="29" t="s">
        <v>11</v>
      </c>
      <c r="K286" s="12"/>
      <c r="L286" s="12"/>
      <c r="M286" s="12"/>
    </row>
    <row r="287">
      <c r="A287" s="37">
        <v>286.0</v>
      </c>
      <c r="B287" s="14" t="s">
        <v>1098</v>
      </c>
      <c r="C287" s="15" t="s">
        <v>1099</v>
      </c>
      <c r="D287" s="10" t="s">
        <v>1100</v>
      </c>
      <c r="E287" s="16" t="s">
        <v>1101</v>
      </c>
      <c r="F287" s="29" t="s">
        <v>11</v>
      </c>
      <c r="K287" s="12"/>
      <c r="L287" s="12"/>
      <c r="M287" s="12"/>
    </row>
    <row r="288">
      <c r="A288" s="36">
        <v>287.0</v>
      </c>
      <c r="B288" s="14" t="s">
        <v>1102</v>
      </c>
      <c r="C288" s="15" t="s">
        <v>1103</v>
      </c>
      <c r="D288" s="10" t="s">
        <v>1104</v>
      </c>
      <c r="E288" s="16" t="s">
        <v>1105</v>
      </c>
      <c r="F288" s="29" t="s">
        <v>11</v>
      </c>
      <c r="K288" s="12"/>
      <c r="L288" s="12"/>
      <c r="M288" s="12"/>
    </row>
    <row r="289">
      <c r="A289" s="37">
        <v>288.0</v>
      </c>
      <c r="B289" s="14" t="s">
        <v>1106</v>
      </c>
      <c r="C289" s="15" t="s">
        <v>1107</v>
      </c>
      <c r="D289" s="10" t="s">
        <v>1108</v>
      </c>
      <c r="E289" s="16" t="s">
        <v>1109</v>
      </c>
      <c r="F289" s="29" t="s">
        <v>11</v>
      </c>
      <c r="K289" s="12"/>
      <c r="L289" s="12"/>
      <c r="M289" s="12"/>
    </row>
    <row r="290">
      <c r="A290" s="36">
        <v>289.0</v>
      </c>
      <c r="B290" s="14" t="s">
        <v>1110</v>
      </c>
      <c r="C290" s="15" t="s">
        <v>1111</v>
      </c>
      <c r="D290" s="10" t="s">
        <v>1112</v>
      </c>
      <c r="E290" s="16" t="s">
        <v>1113</v>
      </c>
      <c r="F290" s="29" t="s">
        <v>11</v>
      </c>
      <c r="K290" s="12"/>
      <c r="L290" s="12"/>
      <c r="M290" s="12"/>
    </row>
    <row r="291">
      <c r="A291" s="37">
        <v>290.0</v>
      </c>
      <c r="B291" s="14" t="s">
        <v>1114</v>
      </c>
      <c r="C291" s="15" t="s">
        <v>1115</v>
      </c>
      <c r="D291" s="10" t="s">
        <v>1116</v>
      </c>
      <c r="E291" s="16" t="s">
        <v>1117</v>
      </c>
      <c r="F291" s="35"/>
      <c r="K291" s="12"/>
      <c r="L291" s="12"/>
      <c r="M291" s="12"/>
    </row>
    <row r="292">
      <c r="A292" s="36">
        <v>291.0</v>
      </c>
      <c r="B292" s="14" t="s">
        <v>1118</v>
      </c>
      <c r="C292" s="15" t="s">
        <v>1119</v>
      </c>
      <c r="D292" s="10" t="s">
        <v>1120</v>
      </c>
      <c r="E292" s="16" t="s">
        <v>1121</v>
      </c>
      <c r="F292" s="35"/>
      <c r="K292" s="12"/>
      <c r="L292" s="12"/>
      <c r="M292" s="12"/>
    </row>
    <row r="293">
      <c r="A293" s="37">
        <v>292.0</v>
      </c>
      <c r="B293" s="14" t="s">
        <v>1122</v>
      </c>
      <c r="C293" s="15" t="s">
        <v>1123</v>
      </c>
      <c r="D293" s="10" t="s">
        <v>1124</v>
      </c>
      <c r="E293" s="16" t="s">
        <v>1125</v>
      </c>
      <c r="F293" s="29" t="s">
        <v>11</v>
      </c>
      <c r="K293" s="12"/>
      <c r="L293" s="12"/>
      <c r="M293" s="12"/>
    </row>
    <row r="294">
      <c r="A294" s="36">
        <v>293.0</v>
      </c>
      <c r="B294" s="14" t="s">
        <v>1126</v>
      </c>
      <c r="C294" s="15" t="s">
        <v>1127</v>
      </c>
      <c r="D294" s="10" t="s">
        <v>1128</v>
      </c>
      <c r="E294" s="16" t="s">
        <v>1129</v>
      </c>
      <c r="F294" s="29" t="s">
        <v>11</v>
      </c>
      <c r="K294" s="12"/>
      <c r="L294" s="12"/>
      <c r="M294" s="12"/>
    </row>
    <row r="295">
      <c r="A295" s="38">
        <v>294.0</v>
      </c>
      <c r="B295" s="22" t="s">
        <v>1130</v>
      </c>
      <c r="C295" s="40"/>
      <c r="D295" s="24" t="s">
        <v>1131</v>
      </c>
      <c r="E295" s="25" t="s">
        <v>1132</v>
      </c>
      <c r="F295" s="28" t="s">
        <v>11</v>
      </c>
      <c r="K295" s="12"/>
      <c r="L295" s="12"/>
      <c r="M295" s="12"/>
    </row>
    <row r="296">
      <c r="A296" s="37">
        <v>295.0</v>
      </c>
      <c r="B296" s="14" t="s">
        <v>1133</v>
      </c>
      <c r="C296" s="32"/>
      <c r="D296" s="10" t="s">
        <v>1134</v>
      </c>
      <c r="E296" s="16" t="s">
        <v>1135</v>
      </c>
      <c r="F296" s="29" t="s">
        <v>11</v>
      </c>
      <c r="K296" s="12"/>
      <c r="L296" s="12"/>
      <c r="M296" s="12"/>
    </row>
    <row r="297">
      <c r="A297" s="36">
        <v>296.0</v>
      </c>
      <c r="B297" s="14" t="s">
        <v>1136</v>
      </c>
      <c r="C297" s="32"/>
      <c r="D297" s="10" t="s">
        <v>1137</v>
      </c>
      <c r="E297" s="16" t="s">
        <v>1138</v>
      </c>
      <c r="F297" s="29" t="s">
        <v>11</v>
      </c>
      <c r="K297" s="12"/>
      <c r="L297" s="12"/>
      <c r="M297" s="12"/>
    </row>
    <row r="298">
      <c r="A298" s="37">
        <v>297.0</v>
      </c>
      <c r="B298" s="14" t="s">
        <v>1139</v>
      </c>
      <c r="C298" s="32"/>
      <c r="D298" s="10" t="s">
        <v>1140</v>
      </c>
      <c r="E298" s="16" t="s">
        <v>1140</v>
      </c>
      <c r="F298" s="29" t="s">
        <v>11</v>
      </c>
      <c r="K298" s="12"/>
      <c r="L298" s="12"/>
      <c r="M298" s="12"/>
    </row>
    <row r="299">
      <c r="A299" s="36">
        <v>298.0</v>
      </c>
      <c r="B299" s="14" t="s">
        <v>1141</v>
      </c>
      <c r="C299" s="32"/>
      <c r="D299" s="10" t="s">
        <v>1142</v>
      </c>
      <c r="E299" s="16" t="s">
        <v>1143</v>
      </c>
      <c r="F299" s="29" t="s">
        <v>11</v>
      </c>
      <c r="K299" s="12"/>
      <c r="L299" s="12"/>
      <c r="M299" s="12"/>
    </row>
    <row r="300">
      <c r="A300" s="37">
        <v>299.0</v>
      </c>
      <c r="B300" s="14" t="s">
        <v>1144</v>
      </c>
      <c r="C300" s="32"/>
      <c r="D300" s="10" t="s">
        <v>1145</v>
      </c>
      <c r="E300" s="16" t="s">
        <v>1146</v>
      </c>
      <c r="F300" s="29" t="s">
        <v>11</v>
      </c>
      <c r="K300" s="12"/>
      <c r="L300" s="12"/>
      <c r="M300" s="12"/>
    </row>
    <row r="301">
      <c r="A301" s="36">
        <v>300.0</v>
      </c>
      <c r="B301" s="14" t="s">
        <v>1147</v>
      </c>
      <c r="C301" s="32"/>
      <c r="D301" s="10" t="s">
        <v>1148</v>
      </c>
      <c r="E301" s="16" t="s">
        <v>1149</v>
      </c>
      <c r="F301" s="29" t="s">
        <v>11</v>
      </c>
      <c r="K301" s="12"/>
      <c r="L301" s="12"/>
      <c r="M301" s="12"/>
    </row>
    <row r="302">
      <c r="A302" s="37">
        <v>301.0</v>
      </c>
      <c r="B302" s="14" t="s">
        <v>1150</v>
      </c>
      <c r="C302" s="32"/>
      <c r="D302" s="10" t="s">
        <v>1151</v>
      </c>
      <c r="E302" s="16" t="s">
        <v>1152</v>
      </c>
      <c r="F302" s="29" t="s">
        <v>11</v>
      </c>
      <c r="K302" s="12"/>
      <c r="L302" s="12"/>
      <c r="M302" s="12"/>
    </row>
    <row r="303">
      <c r="A303" s="36">
        <v>302.0</v>
      </c>
      <c r="B303" s="14" t="s">
        <v>1153</v>
      </c>
      <c r="C303" s="15" t="s">
        <v>1154</v>
      </c>
      <c r="D303" s="10" t="s">
        <v>1155</v>
      </c>
      <c r="E303" s="16" t="s">
        <v>1156</v>
      </c>
      <c r="F303" s="29" t="s">
        <v>11</v>
      </c>
      <c r="K303" s="12"/>
      <c r="L303" s="12"/>
      <c r="M303" s="12"/>
    </row>
    <row r="304">
      <c r="A304" s="37">
        <v>303.0</v>
      </c>
      <c r="B304" s="14" t="s">
        <v>1157</v>
      </c>
      <c r="C304" s="15" t="s">
        <v>1158</v>
      </c>
      <c r="D304" s="10" t="s">
        <v>1159</v>
      </c>
      <c r="E304" s="16" t="s">
        <v>1160</v>
      </c>
      <c r="F304" s="29" t="s">
        <v>11</v>
      </c>
      <c r="K304" s="12"/>
      <c r="L304" s="12"/>
      <c r="M304" s="12"/>
    </row>
    <row r="305">
      <c r="A305" s="36">
        <v>304.0</v>
      </c>
      <c r="B305" s="14" t="s">
        <v>1161</v>
      </c>
      <c r="C305" s="15" t="s">
        <v>1162</v>
      </c>
      <c r="D305" s="10" t="s">
        <v>1163</v>
      </c>
      <c r="E305" s="16" t="s">
        <v>1164</v>
      </c>
      <c r="F305" s="29" t="s">
        <v>11</v>
      </c>
      <c r="K305" s="12"/>
      <c r="L305" s="12"/>
      <c r="M305" s="12"/>
    </row>
    <row r="306">
      <c r="A306" s="37">
        <v>305.0</v>
      </c>
      <c r="B306" s="14" t="s">
        <v>1165</v>
      </c>
      <c r="C306" s="32"/>
      <c r="D306" s="10" t="s">
        <v>1166</v>
      </c>
      <c r="E306" s="16" t="s">
        <v>1167</v>
      </c>
      <c r="F306" s="29" t="s">
        <v>11</v>
      </c>
      <c r="K306" s="12"/>
      <c r="L306" s="12"/>
      <c r="M306" s="12"/>
    </row>
    <row r="307">
      <c r="A307" s="36">
        <v>306.0</v>
      </c>
      <c r="B307" s="14" t="s">
        <v>1168</v>
      </c>
      <c r="C307" s="15" t="s">
        <v>1169</v>
      </c>
      <c r="D307" s="10" t="s">
        <v>1170</v>
      </c>
      <c r="E307" s="16" t="s">
        <v>1171</v>
      </c>
      <c r="F307" s="35"/>
      <c r="K307" s="12"/>
      <c r="L307" s="12"/>
      <c r="M307" s="12"/>
    </row>
    <row r="308">
      <c r="A308" s="37">
        <v>307.0</v>
      </c>
      <c r="B308" s="14" t="s">
        <v>1172</v>
      </c>
      <c r="C308" s="15" t="s">
        <v>1173</v>
      </c>
      <c r="D308" s="10" t="s">
        <v>1174</v>
      </c>
      <c r="E308" s="16" t="s">
        <v>1175</v>
      </c>
      <c r="F308" s="35"/>
      <c r="K308" s="12"/>
      <c r="L308" s="12"/>
      <c r="M308" s="12"/>
    </row>
    <row r="309">
      <c r="A309" s="36">
        <v>308.0</v>
      </c>
      <c r="B309" s="14" t="s">
        <v>1176</v>
      </c>
      <c r="C309" s="32"/>
      <c r="D309" s="10" t="s">
        <v>1177</v>
      </c>
      <c r="E309" s="16" t="s">
        <v>1178</v>
      </c>
      <c r="F309" s="29" t="s">
        <v>11</v>
      </c>
      <c r="K309" s="12"/>
      <c r="L309" s="12"/>
      <c r="M309" s="12"/>
    </row>
    <row r="310">
      <c r="A310" s="37">
        <v>309.0</v>
      </c>
      <c r="B310" s="14" t="s">
        <v>1179</v>
      </c>
      <c r="C310" s="15" t="s">
        <v>1180</v>
      </c>
      <c r="D310" s="10" t="s">
        <v>1181</v>
      </c>
      <c r="E310" s="16" t="s">
        <v>1182</v>
      </c>
      <c r="F310" s="29" t="s">
        <v>11</v>
      </c>
      <c r="K310" s="12"/>
      <c r="L310" s="12"/>
      <c r="M310" s="12"/>
    </row>
    <row r="311">
      <c r="A311" s="36">
        <v>310.0</v>
      </c>
      <c r="B311" s="14" t="s">
        <v>1183</v>
      </c>
      <c r="C311" s="32"/>
      <c r="D311" s="10" t="s">
        <v>1184</v>
      </c>
      <c r="E311" s="16" t="s">
        <v>1185</v>
      </c>
      <c r="F311" s="29" t="s">
        <v>11</v>
      </c>
      <c r="K311" s="12"/>
      <c r="L311" s="12"/>
      <c r="M311" s="12"/>
    </row>
    <row r="312">
      <c r="A312" s="37">
        <v>311.0</v>
      </c>
      <c r="B312" s="14" t="s">
        <v>1186</v>
      </c>
      <c r="C312" s="15" t="s">
        <v>1187</v>
      </c>
      <c r="D312" s="10" t="s">
        <v>1188</v>
      </c>
      <c r="E312" s="16" t="s">
        <v>943</v>
      </c>
      <c r="F312" s="29" t="s">
        <v>11</v>
      </c>
      <c r="K312" s="12"/>
      <c r="L312" s="12"/>
      <c r="M312" s="12"/>
    </row>
    <row r="313">
      <c r="A313" s="36">
        <v>312.0</v>
      </c>
      <c r="B313" s="14" t="s">
        <v>1189</v>
      </c>
      <c r="C313" s="15" t="s">
        <v>1190</v>
      </c>
      <c r="D313" s="10" t="s">
        <v>1191</v>
      </c>
      <c r="E313" s="16" t="s">
        <v>1192</v>
      </c>
      <c r="F313" s="35"/>
      <c r="K313" s="12"/>
      <c r="L313" s="12"/>
      <c r="M313" s="12"/>
    </row>
    <row r="314">
      <c r="A314" s="37">
        <v>313.0</v>
      </c>
      <c r="B314" s="14" t="s">
        <v>1193</v>
      </c>
      <c r="C314" s="15" t="s">
        <v>1194</v>
      </c>
      <c r="D314" s="10" t="s">
        <v>1195</v>
      </c>
      <c r="E314" s="16" t="s">
        <v>1196</v>
      </c>
      <c r="F314" s="29" t="s">
        <v>11</v>
      </c>
      <c r="K314" s="12"/>
      <c r="L314" s="12"/>
      <c r="M314" s="12"/>
    </row>
    <row r="315">
      <c r="A315" s="36">
        <v>314.0</v>
      </c>
      <c r="B315" s="14" t="s">
        <v>1197</v>
      </c>
      <c r="C315" s="15" t="s">
        <v>1198</v>
      </c>
      <c r="D315" s="10" t="s">
        <v>1199</v>
      </c>
      <c r="E315" s="16" t="s">
        <v>1200</v>
      </c>
      <c r="F315" s="29" t="s">
        <v>11</v>
      </c>
      <c r="K315" s="12"/>
      <c r="L315" s="12"/>
      <c r="M315" s="12"/>
    </row>
    <row r="316">
      <c r="A316" s="37">
        <v>315.0</v>
      </c>
      <c r="B316" s="14" t="s">
        <v>1201</v>
      </c>
      <c r="C316" s="15" t="s">
        <v>1202</v>
      </c>
      <c r="D316" s="10" t="s">
        <v>1203</v>
      </c>
      <c r="E316" s="16" t="s">
        <v>1204</v>
      </c>
      <c r="F316" s="35"/>
      <c r="K316" s="12"/>
      <c r="L316" s="12"/>
      <c r="M316" s="12"/>
    </row>
    <row r="317">
      <c r="A317" s="36">
        <v>316.0</v>
      </c>
      <c r="B317" s="14" t="s">
        <v>1205</v>
      </c>
      <c r="C317" s="42" t="s">
        <v>1206</v>
      </c>
      <c r="D317" s="10" t="s">
        <v>1207</v>
      </c>
      <c r="E317" s="16" t="s">
        <v>1208</v>
      </c>
      <c r="F317" s="29" t="s">
        <v>11</v>
      </c>
      <c r="K317" s="12"/>
      <c r="L317" s="12"/>
      <c r="M317" s="12"/>
    </row>
    <row r="318">
      <c r="A318" s="37">
        <v>317.0</v>
      </c>
      <c r="B318" s="14" t="s">
        <v>1209</v>
      </c>
      <c r="C318" s="15" t="s">
        <v>1210</v>
      </c>
      <c r="D318" s="10" t="s">
        <v>1211</v>
      </c>
      <c r="E318" s="16" t="s">
        <v>1212</v>
      </c>
      <c r="F318" s="35"/>
      <c r="K318" s="12"/>
      <c r="L318" s="12"/>
      <c r="M318" s="12"/>
    </row>
    <row r="319">
      <c r="A319" s="36">
        <v>318.0</v>
      </c>
      <c r="B319" s="14" t="s">
        <v>1213</v>
      </c>
      <c r="C319" s="15" t="s">
        <v>1214</v>
      </c>
      <c r="D319" s="10" t="s">
        <v>1215</v>
      </c>
      <c r="E319" s="16" t="s">
        <v>1216</v>
      </c>
      <c r="F319" s="29" t="s">
        <v>11</v>
      </c>
      <c r="K319" s="12"/>
      <c r="L319" s="12"/>
      <c r="M319" s="12"/>
    </row>
    <row r="320">
      <c r="A320" s="37">
        <v>319.0</v>
      </c>
      <c r="B320" s="14" t="s">
        <v>1217</v>
      </c>
      <c r="C320" s="15" t="s">
        <v>1218</v>
      </c>
      <c r="D320" s="10" t="s">
        <v>1219</v>
      </c>
      <c r="E320" s="16" t="s">
        <v>1220</v>
      </c>
      <c r="F320" s="29" t="s">
        <v>11</v>
      </c>
      <c r="K320" s="12"/>
      <c r="L320" s="12"/>
      <c r="M320" s="12"/>
    </row>
    <row r="321">
      <c r="A321" s="36">
        <v>320.0</v>
      </c>
      <c r="B321" s="14" t="s">
        <v>1221</v>
      </c>
      <c r="C321" s="15" t="s">
        <v>1222</v>
      </c>
      <c r="D321" s="10" t="s">
        <v>1223</v>
      </c>
      <c r="E321" s="16" t="s">
        <v>1224</v>
      </c>
      <c r="F321" s="29" t="s">
        <v>11</v>
      </c>
      <c r="K321" s="12"/>
      <c r="L321" s="12"/>
      <c r="M321" s="12"/>
    </row>
    <row r="322">
      <c r="A322" s="38">
        <v>321.0</v>
      </c>
      <c r="B322" s="22" t="s">
        <v>1225</v>
      </c>
      <c r="C322" s="23" t="s">
        <v>1226</v>
      </c>
      <c r="D322" s="24" t="s">
        <v>1227</v>
      </c>
      <c r="E322" s="25" t="s">
        <v>907</v>
      </c>
      <c r="F322" s="28" t="s">
        <v>11</v>
      </c>
      <c r="K322" s="12"/>
      <c r="L322" s="12"/>
      <c r="M322" s="12"/>
    </row>
    <row r="323">
      <c r="A323" s="37">
        <v>322.0</v>
      </c>
      <c r="B323" s="14" t="s">
        <v>1228</v>
      </c>
      <c r="C323" s="15" t="s">
        <v>1229</v>
      </c>
      <c r="D323" s="10" t="s">
        <v>1230</v>
      </c>
      <c r="E323" s="16" t="s">
        <v>1231</v>
      </c>
      <c r="F323" s="29" t="s">
        <v>11</v>
      </c>
      <c r="K323" s="12"/>
      <c r="L323" s="12"/>
      <c r="M323" s="12"/>
    </row>
    <row r="324">
      <c r="A324" s="36">
        <v>323.0</v>
      </c>
      <c r="B324" s="14" t="s">
        <v>1232</v>
      </c>
      <c r="C324" s="15" t="s">
        <v>1233</v>
      </c>
      <c r="D324" s="10" t="s">
        <v>1234</v>
      </c>
      <c r="E324" s="16" t="s">
        <v>1235</v>
      </c>
      <c r="F324" s="29" t="s">
        <v>11</v>
      </c>
      <c r="K324" s="12"/>
      <c r="L324" s="12"/>
      <c r="M324" s="12"/>
    </row>
    <row r="325">
      <c r="A325" s="37">
        <v>324.0</v>
      </c>
      <c r="B325" s="14" t="s">
        <v>1236</v>
      </c>
      <c r="C325" s="15" t="s">
        <v>1237</v>
      </c>
      <c r="D325" s="10" t="s">
        <v>1238</v>
      </c>
      <c r="E325" s="16" t="s">
        <v>1239</v>
      </c>
      <c r="F325" s="35"/>
      <c r="K325" s="12"/>
      <c r="L325" s="12"/>
      <c r="M325" s="12"/>
    </row>
    <row r="326">
      <c r="A326" s="36">
        <v>325.0</v>
      </c>
      <c r="B326" s="14" t="s">
        <v>1240</v>
      </c>
      <c r="C326" s="15" t="s">
        <v>1241</v>
      </c>
      <c r="D326" s="10" t="s">
        <v>1242</v>
      </c>
      <c r="E326" s="16" t="s">
        <v>1243</v>
      </c>
      <c r="F326" s="29" t="s">
        <v>11</v>
      </c>
      <c r="K326" s="12"/>
      <c r="L326" s="12"/>
      <c r="M326" s="12"/>
    </row>
    <row r="327">
      <c r="A327" s="37">
        <v>326.0</v>
      </c>
      <c r="B327" s="14" t="s">
        <v>1244</v>
      </c>
      <c r="C327" s="15" t="s">
        <v>1245</v>
      </c>
      <c r="D327" s="10" t="s">
        <v>1246</v>
      </c>
      <c r="E327" s="16" t="s">
        <v>1247</v>
      </c>
      <c r="F327" s="35"/>
      <c r="K327" s="12"/>
      <c r="L327" s="12"/>
      <c r="M327" s="12"/>
    </row>
    <row r="328">
      <c r="A328" s="36">
        <v>327.0</v>
      </c>
      <c r="B328" s="14" t="s">
        <v>1248</v>
      </c>
      <c r="C328" s="32"/>
      <c r="D328" s="10" t="s">
        <v>1249</v>
      </c>
      <c r="E328" s="16" t="s">
        <v>1250</v>
      </c>
      <c r="F328" s="29" t="s">
        <v>11</v>
      </c>
      <c r="K328" s="12"/>
      <c r="L328" s="12"/>
      <c r="M328" s="12"/>
    </row>
    <row r="329">
      <c r="A329" s="37">
        <v>328.0</v>
      </c>
      <c r="B329" s="14" t="s">
        <v>1251</v>
      </c>
      <c r="C329" s="15" t="s">
        <v>1252</v>
      </c>
      <c r="D329" s="10" t="s">
        <v>1253</v>
      </c>
      <c r="E329" s="16" t="s">
        <v>1254</v>
      </c>
      <c r="F329" s="29"/>
      <c r="K329" s="12"/>
      <c r="L329" s="12"/>
      <c r="M329" s="12"/>
    </row>
    <row r="330">
      <c r="A330" s="36">
        <v>329.0</v>
      </c>
      <c r="B330" s="14" t="s">
        <v>1255</v>
      </c>
      <c r="C330" s="15" t="s">
        <v>1256</v>
      </c>
      <c r="D330" s="10" t="s">
        <v>1257</v>
      </c>
      <c r="E330" s="16" t="s">
        <v>1258</v>
      </c>
      <c r="F330" s="35"/>
      <c r="K330" s="12"/>
      <c r="L330" s="12"/>
      <c r="M330" s="12"/>
    </row>
    <row r="331">
      <c r="A331" s="37">
        <v>330.0</v>
      </c>
      <c r="B331" s="14" t="s">
        <v>1259</v>
      </c>
      <c r="C331" s="15" t="s">
        <v>1260</v>
      </c>
      <c r="D331" s="10" t="s">
        <v>1261</v>
      </c>
      <c r="E331" s="16" t="s">
        <v>1262</v>
      </c>
      <c r="F331" s="29" t="s">
        <v>11</v>
      </c>
      <c r="K331" s="12"/>
      <c r="L331" s="12"/>
      <c r="M331" s="12"/>
    </row>
    <row r="332">
      <c r="A332" s="36">
        <v>331.0</v>
      </c>
      <c r="B332" s="14" t="s">
        <v>1263</v>
      </c>
      <c r="C332" s="15" t="s">
        <v>1264</v>
      </c>
      <c r="D332" s="10" t="s">
        <v>1265</v>
      </c>
      <c r="E332" s="16" t="s">
        <v>1266</v>
      </c>
      <c r="F332" s="29" t="s">
        <v>11</v>
      </c>
      <c r="K332" s="12"/>
      <c r="L332" s="12"/>
      <c r="M332" s="12"/>
    </row>
    <row r="333">
      <c r="A333" s="37">
        <v>332.0</v>
      </c>
      <c r="B333" s="14" t="s">
        <v>1267</v>
      </c>
      <c r="C333" s="15" t="s">
        <v>1268</v>
      </c>
      <c r="D333" s="10" t="s">
        <v>1269</v>
      </c>
      <c r="E333" s="16" t="s">
        <v>1270</v>
      </c>
      <c r="F333" s="29" t="s">
        <v>11</v>
      </c>
      <c r="K333" s="12"/>
      <c r="L333" s="12"/>
      <c r="M333" s="12"/>
    </row>
    <row r="334">
      <c r="A334" s="36">
        <v>333.0</v>
      </c>
      <c r="B334" s="14" t="s">
        <v>1271</v>
      </c>
      <c r="C334" s="15" t="s">
        <v>1272</v>
      </c>
      <c r="D334" s="10" t="s">
        <v>1273</v>
      </c>
      <c r="E334" s="16" t="s">
        <v>1274</v>
      </c>
      <c r="F334" s="29" t="s">
        <v>11</v>
      </c>
      <c r="K334" s="12"/>
      <c r="L334" s="12"/>
      <c r="M334" s="12"/>
    </row>
    <row r="335">
      <c r="A335" s="37">
        <v>334.0</v>
      </c>
      <c r="B335" s="14" t="s">
        <v>1275</v>
      </c>
      <c r="C335" s="15" t="s">
        <v>1276</v>
      </c>
      <c r="D335" s="10" t="s">
        <v>1277</v>
      </c>
      <c r="E335" s="16" t="s">
        <v>1278</v>
      </c>
      <c r="F335" s="35"/>
      <c r="K335" s="12"/>
      <c r="L335" s="12"/>
      <c r="M335" s="12"/>
    </row>
    <row r="336">
      <c r="A336" s="36">
        <v>335.0</v>
      </c>
      <c r="B336" s="14" t="s">
        <v>1279</v>
      </c>
      <c r="C336" s="15" t="s">
        <v>1280</v>
      </c>
      <c r="D336" s="10" t="s">
        <v>1281</v>
      </c>
      <c r="E336" s="16" t="s">
        <v>1282</v>
      </c>
      <c r="F336" s="29" t="s">
        <v>11</v>
      </c>
      <c r="K336" s="12"/>
      <c r="L336" s="12"/>
      <c r="M336" s="12"/>
    </row>
    <row r="337">
      <c r="A337" s="37">
        <v>336.0</v>
      </c>
      <c r="B337" s="14" t="s">
        <v>1283</v>
      </c>
      <c r="C337" s="32"/>
      <c r="D337" s="10" t="s">
        <v>1284</v>
      </c>
      <c r="E337" s="16" t="s">
        <v>1285</v>
      </c>
      <c r="F337" s="29" t="s">
        <v>11</v>
      </c>
      <c r="K337" s="12"/>
      <c r="L337" s="12"/>
      <c r="M337" s="12"/>
    </row>
    <row r="338">
      <c r="A338" s="36">
        <v>337.0</v>
      </c>
      <c r="B338" s="14" t="s">
        <v>1286</v>
      </c>
      <c r="C338" s="32"/>
      <c r="D338" s="10" t="s">
        <v>1287</v>
      </c>
      <c r="E338" s="16" t="s">
        <v>1288</v>
      </c>
      <c r="F338" s="29" t="s">
        <v>11</v>
      </c>
      <c r="K338" s="12"/>
      <c r="L338" s="12"/>
      <c r="M338" s="12"/>
    </row>
    <row r="339">
      <c r="A339" s="37">
        <v>338.0</v>
      </c>
      <c r="B339" s="14" t="s">
        <v>1289</v>
      </c>
      <c r="C339" s="15" t="s">
        <v>1290</v>
      </c>
      <c r="D339" s="10" t="s">
        <v>1291</v>
      </c>
      <c r="E339" s="16" t="s">
        <v>1292</v>
      </c>
      <c r="F339" s="29" t="s">
        <v>11</v>
      </c>
      <c r="K339" s="12"/>
      <c r="L339" s="12"/>
      <c r="M339" s="12"/>
    </row>
    <row r="340">
      <c r="A340" s="36">
        <v>339.0</v>
      </c>
      <c r="B340" s="14" t="s">
        <v>1293</v>
      </c>
      <c r="C340" s="15" t="s">
        <v>1294</v>
      </c>
      <c r="D340" s="10" t="s">
        <v>1295</v>
      </c>
      <c r="E340" s="16" t="s">
        <v>958</v>
      </c>
      <c r="F340" s="29" t="s">
        <v>11</v>
      </c>
      <c r="K340" s="12"/>
      <c r="L340" s="12"/>
      <c r="M340" s="12"/>
    </row>
    <row r="341">
      <c r="A341" s="37">
        <v>340.0</v>
      </c>
      <c r="B341" s="14" t="s">
        <v>1296</v>
      </c>
      <c r="C341" s="15" t="s">
        <v>1297</v>
      </c>
      <c r="D341" s="10" t="s">
        <v>1298</v>
      </c>
      <c r="E341" s="16" t="s">
        <v>1299</v>
      </c>
      <c r="F341" s="29" t="s">
        <v>11</v>
      </c>
      <c r="K341" s="12"/>
      <c r="L341" s="12"/>
      <c r="M341" s="12"/>
    </row>
    <row r="342">
      <c r="A342" s="36">
        <v>341.0</v>
      </c>
      <c r="B342" s="14" t="s">
        <v>1300</v>
      </c>
      <c r="C342" s="15" t="s">
        <v>1301</v>
      </c>
      <c r="D342" s="10" t="s">
        <v>1302</v>
      </c>
      <c r="E342" s="16" t="s">
        <v>1303</v>
      </c>
      <c r="F342" s="29" t="s">
        <v>11</v>
      </c>
      <c r="K342" s="12"/>
      <c r="L342" s="12"/>
      <c r="M342" s="12"/>
    </row>
    <row r="343">
      <c r="A343" s="37">
        <v>342.0</v>
      </c>
      <c r="B343" s="14" t="s">
        <v>1304</v>
      </c>
      <c r="C343" s="15" t="s">
        <v>1305</v>
      </c>
      <c r="D343" s="10" t="s">
        <v>1306</v>
      </c>
      <c r="E343" s="16" t="s">
        <v>1307</v>
      </c>
      <c r="F343" s="35"/>
      <c r="K343" s="12"/>
      <c r="L343" s="12"/>
      <c r="M343" s="12"/>
    </row>
    <row r="344">
      <c r="A344" s="36">
        <v>343.0</v>
      </c>
      <c r="B344" s="14" t="s">
        <v>1308</v>
      </c>
      <c r="C344" s="15" t="s">
        <v>1309</v>
      </c>
      <c r="D344" s="10" t="s">
        <v>1310</v>
      </c>
      <c r="E344" s="16" t="s">
        <v>1311</v>
      </c>
      <c r="F344" s="29" t="s">
        <v>11</v>
      </c>
      <c r="K344" s="12"/>
      <c r="L344" s="12"/>
      <c r="M344" s="12"/>
    </row>
    <row r="345">
      <c r="A345" s="37">
        <v>344.0</v>
      </c>
      <c r="B345" s="14" t="s">
        <v>1312</v>
      </c>
      <c r="C345" s="15" t="s">
        <v>1313</v>
      </c>
      <c r="D345" s="10" t="s">
        <v>1314</v>
      </c>
      <c r="E345" s="16" t="s">
        <v>1315</v>
      </c>
      <c r="F345" s="29" t="s">
        <v>11</v>
      </c>
      <c r="K345" s="12"/>
      <c r="L345" s="12"/>
      <c r="M345" s="12"/>
    </row>
    <row r="346">
      <c r="A346" s="36">
        <v>345.0</v>
      </c>
      <c r="B346" s="14" t="s">
        <v>1316</v>
      </c>
      <c r="C346" s="15" t="s">
        <v>1317</v>
      </c>
      <c r="D346" s="10" t="s">
        <v>1318</v>
      </c>
      <c r="E346" s="16" t="s">
        <v>1319</v>
      </c>
      <c r="F346" s="35"/>
      <c r="K346" s="12"/>
      <c r="L346" s="12"/>
      <c r="M346" s="12"/>
    </row>
    <row r="347">
      <c r="A347" s="37">
        <v>346.0</v>
      </c>
      <c r="B347" s="14" t="s">
        <v>1320</v>
      </c>
      <c r="C347" s="15" t="s">
        <v>1321</v>
      </c>
      <c r="D347" s="10" t="s">
        <v>1322</v>
      </c>
      <c r="E347" s="16" t="s">
        <v>1323</v>
      </c>
      <c r="F347" s="29" t="s">
        <v>11</v>
      </c>
      <c r="K347" s="12"/>
      <c r="L347" s="12"/>
      <c r="M347" s="12"/>
    </row>
    <row r="348">
      <c r="A348" s="36">
        <v>347.0</v>
      </c>
      <c r="B348" s="14" t="s">
        <v>1324</v>
      </c>
      <c r="C348" s="15" t="s">
        <v>1325</v>
      </c>
      <c r="D348" s="10" t="s">
        <v>1326</v>
      </c>
      <c r="E348" s="16" t="s">
        <v>1327</v>
      </c>
      <c r="F348" s="35"/>
      <c r="K348" s="12"/>
      <c r="L348" s="12"/>
      <c r="M348" s="12"/>
    </row>
    <row r="349">
      <c r="A349" s="38">
        <v>348.0</v>
      </c>
      <c r="B349" s="22" t="s">
        <v>1328</v>
      </c>
      <c r="C349" s="23" t="s">
        <v>1329</v>
      </c>
      <c r="D349" s="24" t="s">
        <v>1330</v>
      </c>
      <c r="E349" s="25" t="s">
        <v>1331</v>
      </c>
      <c r="F349" s="31"/>
      <c r="K349" s="12"/>
      <c r="L349" s="12"/>
      <c r="M349" s="12"/>
    </row>
    <row r="350">
      <c r="A350" s="37">
        <v>349.0</v>
      </c>
      <c r="B350" s="14" t="s">
        <v>1332</v>
      </c>
      <c r="C350" s="32"/>
      <c r="D350" s="10" t="s">
        <v>1333</v>
      </c>
      <c r="E350" s="16" t="s">
        <v>1334</v>
      </c>
      <c r="F350" s="29" t="s">
        <v>11</v>
      </c>
      <c r="K350" s="12"/>
      <c r="L350" s="12"/>
      <c r="M350" s="12"/>
    </row>
    <row r="351">
      <c r="A351" s="36">
        <v>350.0</v>
      </c>
      <c r="B351" s="14" t="s">
        <v>1335</v>
      </c>
      <c r="C351" s="15" t="s">
        <v>1336</v>
      </c>
      <c r="D351" s="10" t="s">
        <v>1337</v>
      </c>
      <c r="E351" s="16" t="s">
        <v>1338</v>
      </c>
      <c r="F351" s="29" t="s">
        <v>11</v>
      </c>
      <c r="K351" s="12"/>
      <c r="L351" s="12"/>
      <c r="M351" s="12"/>
    </row>
    <row r="352">
      <c r="A352" s="37">
        <v>351.0</v>
      </c>
      <c r="B352" s="14" t="s">
        <v>1339</v>
      </c>
      <c r="C352" s="15" t="s">
        <v>1340</v>
      </c>
      <c r="D352" s="10" t="s">
        <v>1341</v>
      </c>
      <c r="E352" s="16" t="s">
        <v>1342</v>
      </c>
      <c r="F352" s="29" t="s">
        <v>11</v>
      </c>
      <c r="K352" s="12"/>
      <c r="L352" s="12"/>
      <c r="M352" s="12"/>
    </row>
    <row r="353">
      <c r="A353" s="36">
        <v>352.0</v>
      </c>
      <c r="B353" s="14" t="s">
        <v>1343</v>
      </c>
      <c r="C353" s="15" t="s">
        <v>1344</v>
      </c>
      <c r="D353" s="10" t="s">
        <v>1345</v>
      </c>
      <c r="E353" s="16" t="s">
        <v>1346</v>
      </c>
      <c r="F353" s="35"/>
      <c r="K353" s="12"/>
      <c r="L353" s="12"/>
      <c r="M353" s="12"/>
    </row>
    <row r="354">
      <c r="A354" s="37">
        <v>353.0</v>
      </c>
      <c r="B354" s="14" t="s">
        <v>1347</v>
      </c>
      <c r="C354" s="15" t="s">
        <v>1348</v>
      </c>
      <c r="D354" s="10" t="s">
        <v>1349</v>
      </c>
      <c r="E354" s="16" t="s">
        <v>1350</v>
      </c>
      <c r="F354" s="29" t="s">
        <v>11</v>
      </c>
      <c r="K354" s="12"/>
      <c r="L354" s="12"/>
      <c r="M354" s="12"/>
    </row>
    <row r="355">
      <c r="A355" s="36">
        <v>354.0</v>
      </c>
      <c r="B355" s="14" t="s">
        <v>1351</v>
      </c>
      <c r="C355" s="32"/>
      <c r="D355" s="10" t="s">
        <v>1352</v>
      </c>
      <c r="E355" s="16" t="s">
        <v>1353</v>
      </c>
      <c r="F355" s="29" t="s">
        <v>11</v>
      </c>
      <c r="K355" s="12"/>
      <c r="L355" s="12"/>
      <c r="M355" s="12"/>
    </row>
    <row r="356">
      <c r="A356" s="37">
        <v>355.0</v>
      </c>
      <c r="B356" s="14" t="s">
        <v>1354</v>
      </c>
      <c r="C356" s="15" t="s">
        <v>1355</v>
      </c>
      <c r="D356" s="10" t="s">
        <v>1356</v>
      </c>
      <c r="E356" s="16" t="s">
        <v>1357</v>
      </c>
      <c r="F356" s="29" t="s">
        <v>11</v>
      </c>
      <c r="K356" s="12"/>
      <c r="L356" s="12"/>
      <c r="M356" s="12"/>
    </row>
    <row r="357">
      <c r="A357" s="36">
        <v>356.0</v>
      </c>
      <c r="B357" s="14" t="s">
        <v>1358</v>
      </c>
      <c r="C357" s="15" t="s">
        <v>1359</v>
      </c>
      <c r="D357" s="10" t="s">
        <v>1360</v>
      </c>
      <c r="E357" s="16" t="s">
        <v>1361</v>
      </c>
      <c r="F357" s="29" t="s">
        <v>11</v>
      </c>
      <c r="K357" s="12"/>
      <c r="L357" s="12"/>
      <c r="M357" s="12"/>
    </row>
    <row r="358">
      <c r="A358" s="37">
        <v>357.0</v>
      </c>
      <c r="B358" s="14" t="s">
        <v>1362</v>
      </c>
      <c r="C358" s="32"/>
      <c r="D358" s="10" t="s">
        <v>1363</v>
      </c>
      <c r="E358" s="16" t="s">
        <v>1364</v>
      </c>
      <c r="F358" s="29" t="s">
        <v>11</v>
      </c>
      <c r="K358" s="12"/>
      <c r="L358" s="12"/>
      <c r="M358" s="12"/>
    </row>
    <row r="359">
      <c r="A359" s="36">
        <v>358.0</v>
      </c>
      <c r="B359" s="14" t="s">
        <v>1365</v>
      </c>
      <c r="C359" s="32"/>
      <c r="D359" s="10" t="s">
        <v>1366</v>
      </c>
      <c r="E359" s="16" t="s">
        <v>1367</v>
      </c>
      <c r="F359" s="29" t="s">
        <v>11</v>
      </c>
      <c r="K359" s="12"/>
      <c r="L359" s="12"/>
      <c r="M359" s="12"/>
    </row>
    <row r="360">
      <c r="A360" s="37">
        <v>359.0</v>
      </c>
      <c r="B360" s="14" t="s">
        <v>1368</v>
      </c>
      <c r="C360" s="32"/>
      <c r="D360" s="10" t="s">
        <v>1369</v>
      </c>
      <c r="E360" s="16" t="s">
        <v>1370</v>
      </c>
      <c r="F360" s="29" t="s">
        <v>11</v>
      </c>
      <c r="K360" s="12"/>
      <c r="L360" s="12"/>
      <c r="M360" s="12"/>
    </row>
    <row r="361">
      <c r="A361" s="36">
        <v>360.0</v>
      </c>
      <c r="B361" s="14" t="s">
        <v>1371</v>
      </c>
      <c r="C361" s="32"/>
      <c r="D361" s="10" t="s">
        <v>1372</v>
      </c>
      <c r="E361" s="16" t="s">
        <v>1373</v>
      </c>
      <c r="F361" s="29" t="s">
        <v>11</v>
      </c>
      <c r="K361" s="12"/>
      <c r="L361" s="12"/>
      <c r="M361" s="12"/>
    </row>
    <row r="362">
      <c r="A362" s="37">
        <v>361.0</v>
      </c>
      <c r="B362" s="14" t="s">
        <v>1374</v>
      </c>
      <c r="C362" s="32"/>
      <c r="D362" s="10" t="s">
        <v>1375</v>
      </c>
      <c r="E362" s="16" t="s">
        <v>1376</v>
      </c>
      <c r="F362" s="29" t="s">
        <v>11</v>
      </c>
      <c r="K362" s="12"/>
      <c r="L362" s="12"/>
      <c r="M362" s="12"/>
    </row>
    <row r="363">
      <c r="A363" s="36">
        <v>362.0</v>
      </c>
      <c r="B363" s="14" t="s">
        <v>1377</v>
      </c>
      <c r="C363" s="15" t="s">
        <v>1378</v>
      </c>
      <c r="D363" s="10" t="s">
        <v>1379</v>
      </c>
      <c r="E363" s="16" t="s">
        <v>1380</v>
      </c>
      <c r="F363" s="35"/>
      <c r="K363" s="12"/>
      <c r="L363" s="12"/>
      <c r="M363" s="12"/>
    </row>
    <row r="364">
      <c r="A364" s="37">
        <v>363.0</v>
      </c>
      <c r="B364" s="14" t="s">
        <v>1381</v>
      </c>
      <c r="C364" s="15" t="s">
        <v>1382</v>
      </c>
      <c r="D364" s="10" t="s">
        <v>1383</v>
      </c>
      <c r="E364" s="16" t="s">
        <v>1384</v>
      </c>
      <c r="F364" s="29" t="s">
        <v>11</v>
      </c>
      <c r="K364" s="12"/>
      <c r="L364" s="12"/>
      <c r="M364" s="12"/>
    </row>
    <row r="365">
      <c r="A365" s="36">
        <v>364.0</v>
      </c>
      <c r="B365" s="14" t="s">
        <v>1385</v>
      </c>
      <c r="C365" s="15" t="s">
        <v>1386</v>
      </c>
      <c r="D365" s="10" t="s">
        <v>1387</v>
      </c>
      <c r="E365" s="16" t="s">
        <v>1388</v>
      </c>
      <c r="F365" s="29" t="s">
        <v>11</v>
      </c>
      <c r="K365" s="12"/>
      <c r="L365" s="12"/>
      <c r="M365" s="12"/>
    </row>
    <row r="366">
      <c r="A366" s="37">
        <v>365.0</v>
      </c>
      <c r="B366" s="14" t="s">
        <v>1389</v>
      </c>
      <c r="C366" s="15" t="s">
        <v>1390</v>
      </c>
      <c r="D366" s="10" t="s">
        <v>1391</v>
      </c>
      <c r="E366" s="16" t="s">
        <v>1392</v>
      </c>
      <c r="F366" s="29" t="s">
        <v>11</v>
      </c>
      <c r="K366" s="12"/>
      <c r="L366" s="12"/>
      <c r="M366" s="12"/>
    </row>
    <row r="367">
      <c r="A367" s="36">
        <v>366.0</v>
      </c>
      <c r="B367" s="14" t="s">
        <v>1393</v>
      </c>
      <c r="C367" s="32"/>
      <c r="D367" s="10" t="s">
        <v>1394</v>
      </c>
      <c r="E367" s="16" t="s">
        <v>1395</v>
      </c>
      <c r="F367" s="29" t="s">
        <v>11</v>
      </c>
      <c r="K367" s="12"/>
      <c r="L367" s="12"/>
      <c r="M367" s="12"/>
    </row>
    <row r="368">
      <c r="A368" s="37">
        <v>367.0</v>
      </c>
      <c r="B368" s="14" t="s">
        <v>1396</v>
      </c>
      <c r="C368" s="15" t="s">
        <v>1397</v>
      </c>
      <c r="D368" s="10" t="s">
        <v>1398</v>
      </c>
      <c r="E368" s="16" t="s">
        <v>1399</v>
      </c>
      <c r="F368" s="29" t="s">
        <v>11</v>
      </c>
      <c r="K368" s="12"/>
      <c r="L368" s="12"/>
      <c r="M368" s="12"/>
    </row>
    <row r="369">
      <c r="A369" s="36">
        <v>368.0</v>
      </c>
      <c r="B369" s="14" t="s">
        <v>1400</v>
      </c>
      <c r="C369" s="15" t="s">
        <v>1401</v>
      </c>
      <c r="D369" s="10" t="s">
        <v>1402</v>
      </c>
      <c r="E369" s="16" t="s">
        <v>1403</v>
      </c>
      <c r="F369" s="29" t="s">
        <v>11</v>
      </c>
      <c r="K369" s="12"/>
      <c r="L369" s="12"/>
      <c r="M369" s="12"/>
    </row>
    <row r="370">
      <c r="A370" s="37">
        <v>369.0</v>
      </c>
      <c r="B370" s="14" t="s">
        <v>1404</v>
      </c>
      <c r="C370" s="15" t="s">
        <v>1405</v>
      </c>
      <c r="D370" s="10" t="s">
        <v>1406</v>
      </c>
      <c r="E370" s="16" t="s">
        <v>1407</v>
      </c>
      <c r="F370" s="35"/>
      <c r="K370" s="12"/>
      <c r="L370" s="12"/>
      <c r="M370" s="12"/>
    </row>
    <row r="371">
      <c r="A371" s="36">
        <v>370.0</v>
      </c>
      <c r="B371" s="14" t="s">
        <v>1408</v>
      </c>
      <c r="C371" s="15" t="s">
        <v>1409</v>
      </c>
      <c r="D371" s="10" t="s">
        <v>1410</v>
      </c>
      <c r="E371" s="16" t="s">
        <v>1411</v>
      </c>
      <c r="F371" s="35"/>
      <c r="K371" s="12"/>
      <c r="L371" s="12"/>
      <c r="M371" s="12"/>
    </row>
    <row r="372">
      <c r="A372" s="37">
        <v>371.0</v>
      </c>
      <c r="B372" s="14" t="s">
        <v>1412</v>
      </c>
      <c r="C372" s="15" t="s">
        <v>1413</v>
      </c>
      <c r="D372" s="10" t="s">
        <v>1414</v>
      </c>
      <c r="E372" s="16" t="s">
        <v>1415</v>
      </c>
      <c r="F372" s="29" t="s">
        <v>11</v>
      </c>
      <c r="K372" s="12"/>
      <c r="L372" s="12"/>
      <c r="M372" s="12"/>
    </row>
    <row r="373">
      <c r="A373" s="36">
        <v>372.0</v>
      </c>
      <c r="B373" s="14" t="s">
        <v>1416</v>
      </c>
      <c r="C373" s="32"/>
      <c r="D373" s="10" t="s">
        <v>1417</v>
      </c>
      <c r="E373" s="16" t="s">
        <v>1418</v>
      </c>
      <c r="F373" s="29" t="s">
        <v>11</v>
      </c>
      <c r="K373" s="12"/>
      <c r="L373" s="12"/>
      <c r="M373" s="12"/>
    </row>
    <row r="374">
      <c r="A374" s="37">
        <v>373.0</v>
      </c>
      <c r="B374" s="14" t="s">
        <v>1419</v>
      </c>
      <c r="C374" s="32"/>
      <c r="D374" s="10" t="s">
        <v>1420</v>
      </c>
      <c r="E374" s="16" t="s">
        <v>1421</v>
      </c>
      <c r="F374" s="29" t="s">
        <v>11</v>
      </c>
      <c r="K374" s="12"/>
      <c r="L374" s="12"/>
      <c r="M374" s="12"/>
    </row>
    <row r="375">
      <c r="A375" s="36">
        <v>374.0</v>
      </c>
      <c r="B375" s="43" t="s">
        <v>1422</v>
      </c>
      <c r="C375" s="32"/>
      <c r="D375" s="44" t="s">
        <v>1423</v>
      </c>
      <c r="E375" s="16" t="s">
        <v>1424</v>
      </c>
      <c r="F375" s="29" t="s">
        <v>11</v>
      </c>
      <c r="K375" s="12"/>
      <c r="L375" s="12"/>
      <c r="M375" s="12"/>
    </row>
    <row r="376">
      <c r="A376" s="38">
        <v>375.0</v>
      </c>
      <c r="B376" s="22" t="s">
        <v>1425</v>
      </c>
      <c r="C376" s="23" t="s">
        <v>1426</v>
      </c>
      <c r="D376" s="24" t="s">
        <v>1427</v>
      </c>
      <c r="E376" s="25" t="s">
        <v>1428</v>
      </c>
      <c r="F376" s="28" t="s">
        <v>11</v>
      </c>
      <c r="K376" s="12"/>
      <c r="L376" s="12"/>
      <c r="M376" s="12"/>
    </row>
    <row r="377">
      <c r="A377" s="37">
        <v>376.0</v>
      </c>
      <c r="B377" s="14" t="s">
        <v>1429</v>
      </c>
      <c r="C377" s="15" t="s">
        <v>1430</v>
      </c>
      <c r="D377" s="10" t="s">
        <v>1431</v>
      </c>
      <c r="E377" s="16" t="s">
        <v>1432</v>
      </c>
      <c r="F377" s="29" t="s">
        <v>11</v>
      </c>
      <c r="K377" s="12"/>
      <c r="L377" s="12"/>
      <c r="M377" s="12"/>
    </row>
    <row r="378">
      <c r="A378" s="36">
        <v>377.0</v>
      </c>
      <c r="B378" s="14" t="s">
        <v>1433</v>
      </c>
      <c r="C378" s="32"/>
      <c r="D378" s="10" t="s">
        <v>1434</v>
      </c>
      <c r="E378" s="16" t="s">
        <v>1435</v>
      </c>
      <c r="F378" s="29" t="s">
        <v>11</v>
      </c>
      <c r="K378" s="12"/>
      <c r="L378" s="12"/>
      <c r="M378" s="12"/>
    </row>
    <row r="379">
      <c r="A379" s="37">
        <v>378.0</v>
      </c>
      <c r="B379" s="14" t="s">
        <v>1436</v>
      </c>
      <c r="C379" s="32"/>
      <c r="D379" s="10" t="s">
        <v>1437</v>
      </c>
      <c r="E379" s="16" t="s">
        <v>1438</v>
      </c>
      <c r="F379" s="29" t="s">
        <v>11</v>
      </c>
      <c r="K379" s="12"/>
      <c r="L379" s="12"/>
      <c r="M379" s="12"/>
    </row>
    <row r="380">
      <c r="A380" s="36">
        <v>379.0</v>
      </c>
      <c r="B380" s="14" t="s">
        <v>1439</v>
      </c>
      <c r="C380" s="15" t="s">
        <v>1440</v>
      </c>
      <c r="D380" s="10" t="s">
        <v>1441</v>
      </c>
      <c r="E380" s="16" t="s">
        <v>1442</v>
      </c>
      <c r="F380" s="35"/>
      <c r="K380" s="12"/>
      <c r="L380" s="12"/>
      <c r="M380" s="12"/>
    </row>
    <row r="381">
      <c r="A381" s="37">
        <v>380.0</v>
      </c>
      <c r="B381" s="14" t="s">
        <v>1443</v>
      </c>
      <c r="C381" s="32"/>
      <c r="D381" s="10" t="s">
        <v>1444</v>
      </c>
      <c r="E381" s="16" t="s">
        <v>1445</v>
      </c>
      <c r="F381" s="29" t="s">
        <v>11</v>
      </c>
      <c r="K381" s="12"/>
      <c r="L381" s="12"/>
      <c r="M381" s="12"/>
    </row>
    <row r="382">
      <c r="A382" s="36">
        <v>381.0</v>
      </c>
      <c r="B382" s="14" t="s">
        <v>1446</v>
      </c>
      <c r="C382" s="15" t="s">
        <v>1447</v>
      </c>
      <c r="D382" s="10" t="s">
        <v>1448</v>
      </c>
      <c r="E382" s="16" t="s">
        <v>1449</v>
      </c>
      <c r="F382" s="29" t="s">
        <v>11</v>
      </c>
      <c r="K382" s="12"/>
      <c r="L382" s="12"/>
      <c r="M382" s="12"/>
    </row>
    <row r="383">
      <c r="A383" s="37">
        <v>382.0</v>
      </c>
      <c r="B383" s="14" t="s">
        <v>1450</v>
      </c>
      <c r="C383" s="15" t="s">
        <v>1451</v>
      </c>
      <c r="D383" s="10" t="s">
        <v>1452</v>
      </c>
      <c r="E383" s="16" t="s">
        <v>1453</v>
      </c>
      <c r="F383" s="29" t="s">
        <v>11</v>
      </c>
      <c r="K383" s="12"/>
      <c r="L383" s="12"/>
      <c r="M383" s="12"/>
    </row>
    <row r="384">
      <c r="A384" s="36">
        <v>383.0</v>
      </c>
      <c r="B384" s="14" t="s">
        <v>1454</v>
      </c>
      <c r="C384" s="15" t="s">
        <v>1455</v>
      </c>
      <c r="D384" s="10" t="s">
        <v>1456</v>
      </c>
      <c r="E384" s="16" t="s">
        <v>1457</v>
      </c>
      <c r="F384" s="29" t="s">
        <v>11</v>
      </c>
      <c r="K384" s="12"/>
      <c r="L384" s="12"/>
      <c r="M384" s="12"/>
    </row>
    <row r="385">
      <c r="A385" s="37">
        <v>384.0</v>
      </c>
      <c r="B385" s="14" t="s">
        <v>1458</v>
      </c>
      <c r="C385" s="15" t="s">
        <v>1459</v>
      </c>
      <c r="D385" s="10" t="s">
        <v>1460</v>
      </c>
      <c r="E385" s="16" t="s">
        <v>1461</v>
      </c>
      <c r="F385" s="29" t="s">
        <v>11</v>
      </c>
      <c r="K385" s="12"/>
      <c r="L385" s="12"/>
      <c r="M385" s="12"/>
    </row>
    <row r="386">
      <c r="A386" s="36">
        <v>385.0</v>
      </c>
      <c r="B386" s="14" t="s">
        <v>1462</v>
      </c>
      <c r="C386" s="15" t="s">
        <v>1463</v>
      </c>
      <c r="D386" s="10" t="s">
        <v>1464</v>
      </c>
      <c r="E386" s="16" t="s">
        <v>1465</v>
      </c>
      <c r="F386" s="29" t="s">
        <v>11</v>
      </c>
      <c r="K386" s="12"/>
      <c r="L386" s="12"/>
      <c r="M386" s="12"/>
    </row>
    <row r="387">
      <c r="A387" s="37">
        <v>386.0</v>
      </c>
      <c r="B387" s="14" t="s">
        <v>1466</v>
      </c>
      <c r="C387" s="15" t="s">
        <v>1467</v>
      </c>
      <c r="D387" s="10" t="s">
        <v>1468</v>
      </c>
      <c r="E387" s="16" t="s">
        <v>1469</v>
      </c>
      <c r="F387" s="35"/>
      <c r="K387" s="12"/>
      <c r="L387" s="12"/>
      <c r="M387" s="12"/>
    </row>
    <row r="388">
      <c r="A388" s="36">
        <v>387.0</v>
      </c>
      <c r="B388" s="14" t="s">
        <v>1470</v>
      </c>
      <c r="C388" s="15" t="s">
        <v>1471</v>
      </c>
      <c r="D388" s="10" t="s">
        <v>1472</v>
      </c>
      <c r="E388" s="16" t="s">
        <v>1473</v>
      </c>
      <c r="F388" s="29" t="s">
        <v>11</v>
      </c>
      <c r="K388" s="12"/>
      <c r="L388" s="12"/>
      <c r="M388" s="12"/>
    </row>
    <row r="389">
      <c r="A389" s="37">
        <v>388.0</v>
      </c>
      <c r="B389" s="14" t="s">
        <v>1474</v>
      </c>
      <c r="C389" s="15" t="s">
        <v>1475</v>
      </c>
      <c r="D389" s="10" t="s">
        <v>1476</v>
      </c>
      <c r="E389" s="16" t="s">
        <v>1477</v>
      </c>
      <c r="F389" s="29" t="s">
        <v>11</v>
      </c>
      <c r="K389" s="12"/>
      <c r="L389" s="12"/>
      <c r="M389" s="12"/>
    </row>
    <row r="390">
      <c r="A390" s="36">
        <v>389.0</v>
      </c>
      <c r="B390" s="14" t="s">
        <v>1478</v>
      </c>
      <c r="C390" s="15" t="s">
        <v>1479</v>
      </c>
      <c r="D390" s="10" t="s">
        <v>1480</v>
      </c>
      <c r="E390" s="16" t="s">
        <v>1481</v>
      </c>
      <c r="F390" s="35"/>
      <c r="K390" s="12"/>
      <c r="L390" s="12"/>
      <c r="M390" s="12"/>
    </row>
    <row r="391">
      <c r="A391" s="37">
        <v>390.0</v>
      </c>
      <c r="B391" s="14" t="s">
        <v>1482</v>
      </c>
      <c r="C391" s="15" t="s">
        <v>1483</v>
      </c>
      <c r="D391" s="10" t="s">
        <v>1484</v>
      </c>
      <c r="E391" s="16" t="s">
        <v>1485</v>
      </c>
      <c r="F391" s="29" t="s">
        <v>11</v>
      </c>
      <c r="K391" s="12"/>
      <c r="L391" s="12"/>
      <c r="M391" s="12"/>
    </row>
    <row r="392">
      <c r="A392" s="36">
        <v>391.0</v>
      </c>
      <c r="B392" s="14" t="s">
        <v>1486</v>
      </c>
      <c r="C392" s="15" t="s">
        <v>1487</v>
      </c>
      <c r="D392" s="10" t="s">
        <v>1488</v>
      </c>
      <c r="E392" s="16" t="s">
        <v>1489</v>
      </c>
      <c r="F392" s="29" t="s">
        <v>11</v>
      </c>
      <c r="K392" s="12"/>
      <c r="L392" s="12"/>
      <c r="M392" s="12"/>
    </row>
    <row r="393">
      <c r="A393" s="37">
        <v>392.0</v>
      </c>
      <c r="B393" s="14" t="s">
        <v>1490</v>
      </c>
      <c r="C393" s="15" t="s">
        <v>1491</v>
      </c>
      <c r="D393" s="10" t="s">
        <v>1492</v>
      </c>
      <c r="E393" s="16" t="s">
        <v>1493</v>
      </c>
      <c r="F393" s="29" t="s">
        <v>11</v>
      </c>
      <c r="K393" s="12"/>
      <c r="L393" s="12"/>
      <c r="M393" s="12"/>
    </row>
    <row r="394">
      <c r="A394" s="36">
        <v>393.0</v>
      </c>
      <c r="B394" s="14" t="s">
        <v>448</v>
      </c>
      <c r="C394" s="15" t="s">
        <v>1494</v>
      </c>
      <c r="D394" s="10" t="s">
        <v>1495</v>
      </c>
      <c r="E394" s="16" t="s">
        <v>1496</v>
      </c>
      <c r="F394" s="35"/>
      <c r="K394" s="12"/>
      <c r="L394" s="12"/>
      <c r="M394" s="12"/>
    </row>
    <row r="395">
      <c r="A395" s="37">
        <v>394.0</v>
      </c>
      <c r="B395" s="14" t="s">
        <v>1497</v>
      </c>
      <c r="C395" s="15" t="s">
        <v>1498</v>
      </c>
      <c r="D395" s="10" t="s">
        <v>1499</v>
      </c>
      <c r="E395" s="16" t="s">
        <v>1500</v>
      </c>
      <c r="F395" s="29" t="s">
        <v>11</v>
      </c>
      <c r="K395" s="12"/>
      <c r="L395" s="12"/>
      <c r="M395" s="12"/>
    </row>
    <row r="396">
      <c r="A396" s="36">
        <v>395.0</v>
      </c>
      <c r="B396" s="14" t="s">
        <v>1501</v>
      </c>
      <c r="C396" s="15" t="s">
        <v>1502</v>
      </c>
      <c r="D396" s="10" t="s">
        <v>1503</v>
      </c>
      <c r="E396" s="16" t="s">
        <v>1504</v>
      </c>
      <c r="F396" s="29" t="s">
        <v>11</v>
      </c>
      <c r="K396" s="12"/>
      <c r="L396" s="12"/>
      <c r="M396" s="12"/>
    </row>
    <row r="397">
      <c r="A397" s="37">
        <v>396.0</v>
      </c>
      <c r="B397" s="14" t="s">
        <v>1505</v>
      </c>
      <c r="C397" s="15" t="s">
        <v>1506</v>
      </c>
      <c r="D397" s="10" t="s">
        <v>1507</v>
      </c>
      <c r="E397" s="16" t="s">
        <v>1508</v>
      </c>
      <c r="F397" s="29" t="s">
        <v>11</v>
      </c>
      <c r="K397" s="12"/>
      <c r="L397" s="12"/>
      <c r="M397" s="12"/>
    </row>
    <row r="398">
      <c r="A398" s="36">
        <v>397.0</v>
      </c>
      <c r="B398" s="14" t="s">
        <v>1509</v>
      </c>
      <c r="C398" s="15" t="s">
        <v>1510</v>
      </c>
      <c r="D398" s="10" t="s">
        <v>1511</v>
      </c>
      <c r="E398" s="16" t="s">
        <v>1512</v>
      </c>
      <c r="F398" s="29" t="s">
        <v>11</v>
      </c>
      <c r="K398" s="12"/>
      <c r="L398" s="12"/>
      <c r="M398" s="12"/>
    </row>
    <row r="399">
      <c r="A399" s="37">
        <v>398.0</v>
      </c>
      <c r="B399" s="14" t="s">
        <v>1513</v>
      </c>
      <c r="C399" s="15" t="s">
        <v>1514</v>
      </c>
      <c r="D399" s="10" t="s">
        <v>1515</v>
      </c>
      <c r="E399" s="16" t="s">
        <v>1516</v>
      </c>
      <c r="F399" s="29" t="s">
        <v>11</v>
      </c>
      <c r="K399" s="12"/>
      <c r="L399" s="12"/>
      <c r="M399" s="12"/>
    </row>
    <row r="400">
      <c r="A400" s="36">
        <v>399.0</v>
      </c>
      <c r="B400" s="14" t="s">
        <v>1517</v>
      </c>
      <c r="C400" s="15" t="s">
        <v>1518</v>
      </c>
      <c r="D400" s="10" t="s">
        <v>1519</v>
      </c>
      <c r="E400" s="16" t="s">
        <v>1520</v>
      </c>
      <c r="F400" s="29" t="s">
        <v>11</v>
      </c>
      <c r="K400" s="12"/>
      <c r="L400" s="12"/>
      <c r="M400" s="12"/>
    </row>
    <row r="401">
      <c r="A401" s="37">
        <v>400.0</v>
      </c>
      <c r="B401" s="14" t="s">
        <v>1521</v>
      </c>
      <c r="C401" s="32"/>
      <c r="D401" s="10" t="s">
        <v>1522</v>
      </c>
      <c r="E401" s="16" t="s">
        <v>1285</v>
      </c>
      <c r="F401" s="29" t="s">
        <v>11</v>
      </c>
      <c r="K401" s="12"/>
      <c r="L401" s="12"/>
      <c r="M401" s="12"/>
    </row>
    <row r="402">
      <c r="A402" s="36">
        <v>401.0</v>
      </c>
      <c r="B402" s="14" t="s">
        <v>1523</v>
      </c>
      <c r="C402" s="15" t="s">
        <v>1524</v>
      </c>
      <c r="D402" s="10" t="s">
        <v>1525</v>
      </c>
      <c r="E402" s="16" t="s">
        <v>1526</v>
      </c>
      <c r="F402" s="29" t="s">
        <v>11</v>
      </c>
      <c r="K402" s="12"/>
      <c r="L402" s="12"/>
      <c r="M402" s="12"/>
    </row>
    <row r="403">
      <c r="A403" s="38">
        <v>402.0</v>
      </c>
      <c r="B403" s="22" t="s">
        <v>1527</v>
      </c>
      <c r="C403" s="23" t="s">
        <v>1528</v>
      </c>
      <c r="D403" s="24" t="s">
        <v>1529</v>
      </c>
      <c r="E403" s="25" t="s">
        <v>1530</v>
      </c>
      <c r="F403" s="31"/>
      <c r="K403" s="12"/>
      <c r="L403" s="12"/>
      <c r="M403" s="12"/>
    </row>
    <row r="404">
      <c r="A404" s="37">
        <v>403.0</v>
      </c>
      <c r="B404" s="14" t="s">
        <v>1531</v>
      </c>
      <c r="C404" s="15" t="s">
        <v>1532</v>
      </c>
      <c r="D404" s="10" t="s">
        <v>1533</v>
      </c>
      <c r="E404" s="16" t="s">
        <v>1534</v>
      </c>
      <c r="F404" s="35"/>
      <c r="K404" s="12"/>
      <c r="L404" s="12"/>
      <c r="M404" s="12"/>
    </row>
    <row r="405">
      <c r="A405" s="36">
        <v>404.0</v>
      </c>
      <c r="B405" s="14" t="s">
        <v>1535</v>
      </c>
      <c r="C405" s="15" t="s">
        <v>1536</v>
      </c>
      <c r="D405" s="10" t="s">
        <v>1537</v>
      </c>
      <c r="E405" s="16" t="s">
        <v>1538</v>
      </c>
      <c r="F405" s="29" t="s">
        <v>11</v>
      </c>
      <c r="K405" s="12"/>
      <c r="L405" s="12"/>
      <c r="M405" s="12"/>
    </row>
    <row r="406">
      <c r="A406" s="37">
        <v>405.0</v>
      </c>
      <c r="B406" s="14" t="s">
        <v>1539</v>
      </c>
      <c r="C406" s="15" t="s">
        <v>1540</v>
      </c>
      <c r="D406" s="10" t="s">
        <v>1541</v>
      </c>
      <c r="E406" s="16" t="s">
        <v>307</v>
      </c>
      <c r="F406" s="35"/>
      <c r="K406" s="12"/>
      <c r="L406" s="12"/>
      <c r="M406" s="12"/>
    </row>
    <row r="407">
      <c r="A407" s="36">
        <v>406.0</v>
      </c>
      <c r="B407" s="14" t="s">
        <v>1542</v>
      </c>
      <c r="C407" s="15" t="s">
        <v>1543</v>
      </c>
      <c r="D407" s="10" t="s">
        <v>1544</v>
      </c>
      <c r="E407" s="16" t="s">
        <v>1545</v>
      </c>
      <c r="F407" s="35"/>
      <c r="K407" s="12"/>
      <c r="L407" s="12"/>
      <c r="M407" s="12"/>
    </row>
    <row r="408">
      <c r="A408" s="37">
        <v>407.0</v>
      </c>
      <c r="B408" s="14" t="s">
        <v>1546</v>
      </c>
      <c r="C408" s="15" t="s">
        <v>1547</v>
      </c>
      <c r="D408" s="10" t="s">
        <v>1548</v>
      </c>
      <c r="E408" s="16" t="s">
        <v>1549</v>
      </c>
      <c r="F408" s="35"/>
      <c r="K408" s="12"/>
      <c r="L408" s="12"/>
      <c r="M408" s="12"/>
    </row>
    <row r="409">
      <c r="A409" s="36">
        <v>408.0</v>
      </c>
      <c r="B409" s="14" t="s">
        <v>1550</v>
      </c>
      <c r="C409" s="15" t="s">
        <v>1551</v>
      </c>
      <c r="D409" s="10" t="s">
        <v>1552</v>
      </c>
      <c r="E409" s="16" t="s">
        <v>1553</v>
      </c>
      <c r="F409" s="29" t="s">
        <v>11</v>
      </c>
      <c r="K409" s="12"/>
      <c r="L409" s="12"/>
      <c r="M409" s="12"/>
    </row>
    <row r="410">
      <c r="A410" s="37">
        <v>409.0</v>
      </c>
      <c r="B410" s="14" t="s">
        <v>1554</v>
      </c>
      <c r="C410" s="15" t="s">
        <v>1555</v>
      </c>
      <c r="D410" s="10" t="s">
        <v>1556</v>
      </c>
      <c r="E410" s="16" t="s">
        <v>1292</v>
      </c>
      <c r="F410" s="35"/>
      <c r="K410" s="12"/>
      <c r="L410" s="12"/>
      <c r="M410" s="12"/>
    </row>
    <row r="411">
      <c r="A411" s="36">
        <v>410.0</v>
      </c>
      <c r="B411" s="14" t="s">
        <v>1557</v>
      </c>
      <c r="C411" s="15" t="s">
        <v>1558</v>
      </c>
      <c r="D411" s="10" t="s">
        <v>1559</v>
      </c>
      <c r="E411" s="16" t="s">
        <v>1560</v>
      </c>
      <c r="F411" s="35"/>
      <c r="K411" s="12"/>
      <c r="L411" s="12"/>
      <c r="M411" s="12"/>
    </row>
    <row r="412">
      <c r="A412" s="37">
        <v>411.0</v>
      </c>
      <c r="B412" s="14" t="s">
        <v>1561</v>
      </c>
      <c r="C412" s="15" t="s">
        <v>1562</v>
      </c>
      <c r="D412" s="10" t="s">
        <v>1563</v>
      </c>
      <c r="E412" s="16" t="s">
        <v>1564</v>
      </c>
      <c r="F412" s="35"/>
      <c r="K412" s="12"/>
      <c r="L412" s="12"/>
      <c r="M412" s="12"/>
    </row>
    <row r="413">
      <c r="A413" s="36">
        <v>412.0</v>
      </c>
      <c r="B413" s="14" t="s">
        <v>1565</v>
      </c>
      <c r="C413" s="15" t="s">
        <v>1566</v>
      </c>
      <c r="D413" s="10" t="s">
        <v>1567</v>
      </c>
      <c r="E413" s="16" t="s">
        <v>1568</v>
      </c>
      <c r="F413" s="35"/>
      <c r="K413" s="12"/>
      <c r="L413" s="12"/>
      <c r="M413" s="12"/>
    </row>
    <row r="414">
      <c r="A414" s="39">
        <v>413.0</v>
      </c>
      <c r="B414" s="22" t="s">
        <v>1569</v>
      </c>
      <c r="C414" s="23" t="s">
        <v>1570</v>
      </c>
      <c r="D414" s="24" t="s">
        <v>1571</v>
      </c>
      <c r="E414" s="25" t="s">
        <v>1572</v>
      </c>
      <c r="F414" s="34"/>
      <c r="K414" s="12"/>
      <c r="L414" s="12"/>
      <c r="M414" s="12"/>
    </row>
    <row r="415">
      <c r="A415" s="36">
        <v>414.0</v>
      </c>
      <c r="B415" s="14" t="s">
        <v>1573</v>
      </c>
      <c r="C415" s="42" t="s">
        <v>1574</v>
      </c>
      <c r="D415" s="10" t="s">
        <v>1575</v>
      </c>
      <c r="E415" s="16" t="s">
        <v>1576</v>
      </c>
      <c r="F415" s="30"/>
      <c r="K415" s="12"/>
      <c r="L415" s="12"/>
      <c r="M415" s="12"/>
    </row>
    <row r="416">
      <c r="A416" s="37">
        <v>415.0</v>
      </c>
      <c r="B416" s="14" t="s">
        <v>1577</v>
      </c>
      <c r="C416" s="15" t="s">
        <v>1578</v>
      </c>
      <c r="D416" s="10" t="s">
        <v>1579</v>
      </c>
      <c r="E416" s="16" t="s">
        <v>1580</v>
      </c>
      <c r="F416" s="17" t="s">
        <v>11</v>
      </c>
      <c r="K416" s="12"/>
      <c r="L416" s="12"/>
      <c r="M416" s="12"/>
    </row>
    <row r="417">
      <c r="A417" s="36">
        <v>416.0</v>
      </c>
      <c r="B417" s="14" t="s">
        <v>1581</v>
      </c>
      <c r="C417" s="15" t="s">
        <v>1582</v>
      </c>
      <c r="D417" s="10" t="s">
        <v>1583</v>
      </c>
      <c r="E417" s="16" t="s">
        <v>1584</v>
      </c>
      <c r="F417" s="17" t="s">
        <v>11</v>
      </c>
      <c r="K417" s="12"/>
      <c r="L417" s="12"/>
      <c r="M417" s="12"/>
    </row>
    <row r="418">
      <c r="A418" s="37">
        <v>417.0</v>
      </c>
      <c r="B418" s="14" t="s">
        <v>1585</v>
      </c>
      <c r="C418" s="15" t="s">
        <v>1586</v>
      </c>
      <c r="D418" s="10" t="s">
        <v>1587</v>
      </c>
      <c r="E418" s="16" t="s">
        <v>1588</v>
      </c>
      <c r="F418" s="17" t="s">
        <v>11</v>
      </c>
      <c r="K418" s="12"/>
      <c r="L418" s="12"/>
      <c r="M418" s="12"/>
    </row>
    <row r="419">
      <c r="A419" s="36">
        <v>418.0</v>
      </c>
      <c r="B419" s="14" t="s">
        <v>1589</v>
      </c>
      <c r="C419" s="15" t="s">
        <v>1590</v>
      </c>
      <c r="D419" s="10" t="s">
        <v>1591</v>
      </c>
      <c r="E419" s="16" t="s">
        <v>1592</v>
      </c>
      <c r="F419" s="30"/>
      <c r="K419" s="12"/>
      <c r="L419" s="12"/>
      <c r="M419" s="12"/>
    </row>
    <row r="420">
      <c r="A420" s="37">
        <v>419.0</v>
      </c>
      <c r="B420" s="14" t="s">
        <v>1593</v>
      </c>
      <c r="C420" s="15" t="s">
        <v>1594</v>
      </c>
      <c r="D420" s="10" t="s">
        <v>1595</v>
      </c>
      <c r="E420" s="16" t="s">
        <v>1596</v>
      </c>
      <c r="F420" s="17" t="s">
        <v>11</v>
      </c>
      <c r="K420" s="12"/>
      <c r="L420" s="12"/>
      <c r="M420" s="12"/>
    </row>
    <row r="421">
      <c r="A421" s="36">
        <v>420.0</v>
      </c>
      <c r="B421" s="14" t="s">
        <v>1597</v>
      </c>
      <c r="C421" s="20"/>
      <c r="D421" s="10" t="s">
        <v>1171</v>
      </c>
      <c r="E421" s="16" t="s">
        <v>1171</v>
      </c>
      <c r="F421" s="17" t="s">
        <v>11</v>
      </c>
      <c r="K421" s="12"/>
      <c r="L421" s="12"/>
      <c r="M421" s="12"/>
    </row>
    <row r="422">
      <c r="A422" s="37">
        <v>421.0</v>
      </c>
      <c r="B422" s="14" t="s">
        <v>1598</v>
      </c>
      <c r="C422" s="20"/>
      <c r="D422" s="10" t="s">
        <v>1599</v>
      </c>
      <c r="E422" s="16" t="s">
        <v>1600</v>
      </c>
      <c r="F422" s="17" t="s">
        <v>11</v>
      </c>
      <c r="K422" s="12"/>
      <c r="L422" s="12"/>
      <c r="M422" s="12"/>
    </row>
    <row r="423">
      <c r="A423" s="45"/>
      <c r="C423" s="46"/>
      <c r="D423" s="47"/>
      <c r="E423" s="46"/>
      <c r="K423" s="12"/>
      <c r="L423" s="12"/>
      <c r="M423" s="12"/>
    </row>
    <row r="424">
      <c r="A424" s="45"/>
      <c r="C424" s="46"/>
      <c r="D424" s="47"/>
      <c r="E424" s="46"/>
      <c r="K424" s="12"/>
      <c r="L424" s="12"/>
      <c r="M424" s="12"/>
    </row>
    <row r="425">
      <c r="A425" s="45"/>
      <c r="C425" s="46"/>
      <c r="D425" s="47"/>
      <c r="E425" s="46"/>
      <c r="K425" s="12"/>
      <c r="L425" s="12"/>
      <c r="M425" s="12"/>
    </row>
    <row r="426">
      <c r="A426" s="45"/>
      <c r="C426" s="46"/>
      <c r="D426" s="47"/>
      <c r="E426" s="46"/>
      <c r="K426" s="12"/>
      <c r="L426" s="12"/>
      <c r="M426" s="12"/>
    </row>
    <row r="427">
      <c r="A427" s="45"/>
      <c r="C427" s="46"/>
      <c r="D427" s="47"/>
      <c r="E427" s="46"/>
      <c r="K427" s="12"/>
      <c r="L427" s="12"/>
      <c r="M427" s="12"/>
    </row>
    <row r="428">
      <c r="A428" s="45"/>
      <c r="C428" s="46"/>
      <c r="D428" s="47"/>
      <c r="E428" s="46"/>
      <c r="K428" s="12"/>
      <c r="L428" s="12"/>
      <c r="M428" s="12"/>
    </row>
    <row r="429">
      <c r="A429" s="45"/>
      <c r="C429" s="46"/>
      <c r="D429" s="47"/>
      <c r="E429" s="46"/>
      <c r="K429" s="12"/>
      <c r="L429" s="12"/>
      <c r="M429" s="12"/>
    </row>
    <row r="430">
      <c r="A430" s="45"/>
      <c r="C430" s="46"/>
      <c r="D430" s="47"/>
      <c r="E430" s="46"/>
      <c r="K430" s="12"/>
      <c r="L430" s="12"/>
      <c r="M430" s="12"/>
    </row>
    <row r="431">
      <c r="A431" s="45"/>
      <c r="C431" s="46"/>
      <c r="D431" s="47"/>
      <c r="E431" s="46"/>
      <c r="K431" s="12"/>
      <c r="L431" s="12"/>
      <c r="M431" s="12"/>
    </row>
    <row r="432">
      <c r="A432" s="45"/>
      <c r="C432" s="46"/>
      <c r="D432" s="47"/>
      <c r="E432" s="46"/>
      <c r="K432" s="12"/>
      <c r="L432" s="12"/>
      <c r="M432" s="12"/>
    </row>
    <row r="433">
      <c r="A433" s="45"/>
      <c r="C433" s="46"/>
      <c r="D433" s="47"/>
      <c r="E433" s="46"/>
      <c r="K433" s="12"/>
      <c r="L433" s="12"/>
      <c r="M433" s="12"/>
    </row>
    <row r="434">
      <c r="A434" s="45"/>
      <c r="C434" s="46"/>
      <c r="D434" s="47"/>
      <c r="E434" s="46"/>
      <c r="K434" s="12"/>
      <c r="L434" s="12"/>
      <c r="M434" s="12"/>
    </row>
    <row r="435">
      <c r="A435" s="45"/>
      <c r="C435" s="46"/>
      <c r="D435" s="47"/>
      <c r="E435" s="46"/>
      <c r="K435" s="12"/>
      <c r="L435" s="12"/>
      <c r="M435" s="12"/>
    </row>
    <row r="436">
      <c r="A436" s="45"/>
      <c r="C436" s="46"/>
      <c r="D436" s="47"/>
      <c r="E436" s="46"/>
      <c r="K436" s="12"/>
      <c r="L436" s="12"/>
      <c r="M436" s="12"/>
    </row>
    <row r="437">
      <c r="A437" s="45"/>
      <c r="C437" s="46"/>
      <c r="D437" s="47"/>
      <c r="E437" s="46"/>
      <c r="K437" s="12"/>
      <c r="L437" s="12"/>
      <c r="M437" s="12"/>
    </row>
    <row r="438">
      <c r="A438" s="45"/>
      <c r="C438" s="46"/>
      <c r="D438" s="47"/>
      <c r="E438" s="46"/>
      <c r="K438" s="12"/>
      <c r="L438" s="12"/>
      <c r="M438" s="12"/>
    </row>
    <row r="439">
      <c r="A439" s="45"/>
      <c r="C439" s="46"/>
      <c r="D439" s="47"/>
      <c r="E439" s="46"/>
      <c r="K439" s="12"/>
      <c r="L439" s="12"/>
      <c r="M439" s="12"/>
    </row>
    <row r="440">
      <c r="A440" s="45"/>
      <c r="C440" s="46"/>
      <c r="D440" s="47"/>
      <c r="E440" s="46"/>
      <c r="K440" s="12"/>
      <c r="L440" s="12"/>
      <c r="M440" s="12"/>
    </row>
    <row r="441">
      <c r="A441" s="45"/>
      <c r="C441" s="46"/>
      <c r="D441" s="47"/>
      <c r="E441" s="46"/>
      <c r="K441" s="12"/>
      <c r="L441" s="12"/>
      <c r="M441" s="12"/>
    </row>
    <row r="442">
      <c r="A442" s="45"/>
      <c r="C442" s="46"/>
      <c r="D442" s="47"/>
      <c r="E442" s="46"/>
      <c r="K442" s="12"/>
      <c r="L442" s="12"/>
      <c r="M442" s="12"/>
    </row>
    <row r="443">
      <c r="A443" s="45"/>
      <c r="C443" s="46"/>
      <c r="D443" s="47"/>
      <c r="E443" s="46"/>
      <c r="K443" s="12"/>
      <c r="L443" s="12"/>
      <c r="M443" s="12"/>
    </row>
    <row r="444">
      <c r="A444" s="45"/>
      <c r="C444" s="46"/>
      <c r="D444" s="47"/>
      <c r="E444" s="46"/>
      <c r="K444" s="12"/>
      <c r="L444" s="12"/>
      <c r="M444" s="12"/>
    </row>
    <row r="445">
      <c r="A445" s="45"/>
      <c r="C445" s="46"/>
      <c r="D445" s="47"/>
      <c r="E445" s="46"/>
      <c r="K445" s="12"/>
      <c r="L445" s="12"/>
      <c r="M445" s="12"/>
    </row>
    <row r="446">
      <c r="A446" s="45"/>
      <c r="C446" s="46"/>
      <c r="D446" s="47"/>
      <c r="E446" s="46"/>
      <c r="K446" s="12"/>
      <c r="L446" s="12"/>
      <c r="M446" s="12"/>
    </row>
    <row r="447">
      <c r="A447" s="45"/>
      <c r="C447" s="46"/>
      <c r="D447" s="47"/>
      <c r="E447" s="46"/>
      <c r="K447" s="12"/>
      <c r="L447" s="12"/>
      <c r="M447" s="12"/>
    </row>
    <row r="448">
      <c r="A448" s="45"/>
      <c r="C448" s="46"/>
      <c r="D448" s="47"/>
      <c r="E448" s="46"/>
      <c r="K448" s="12"/>
      <c r="L448" s="12"/>
      <c r="M448" s="12"/>
    </row>
    <row r="449">
      <c r="A449" s="45"/>
      <c r="C449" s="46"/>
      <c r="D449" s="47"/>
      <c r="E449" s="46"/>
      <c r="K449" s="12"/>
      <c r="L449" s="12"/>
      <c r="M449" s="12"/>
    </row>
    <row r="450">
      <c r="A450" s="45"/>
      <c r="C450" s="46"/>
      <c r="D450" s="47"/>
      <c r="E450" s="46"/>
      <c r="K450" s="12"/>
      <c r="L450" s="12"/>
      <c r="M450" s="12"/>
    </row>
    <row r="451">
      <c r="A451" s="45"/>
      <c r="C451" s="46"/>
      <c r="D451" s="47"/>
      <c r="E451" s="46"/>
      <c r="K451" s="12"/>
      <c r="L451" s="12"/>
      <c r="M451" s="12"/>
    </row>
    <row r="452">
      <c r="A452" s="45"/>
      <c r="C452" s="46"/>
      <c r="D452" s="47"/>
      <c r="E452" s="46"/>
      <c r="K452" s="12"/>
      <c r="L452" s="12"/>
      <c r="M452" s="12"/>
    </row>
    <row r="453">
      <c r="A453" s="45"/>
      <c r="C453" s="46"/>
      <c r="D453" s="47"/>
      <c r="E453" s="46"/>
      <c r="K453" s="12"/>
      <c r="L453" s="12"/>
      <c r="M453" s="12"/>
    </row>
    <row r="454">
      <c r="A454" s="45"/>
      <c r="C454" s="46"/>
      <c r="D454" s="47"/>
      <c r="E454" s="46"/>
      <c r="K454" s="12"/>
      <c r="L454" s="12"/>
      <c r="M454" s="12"/>
    </row>
    <row r="455">
      <c r="A455" s="45"/>
      <c r="C455" s="46"/>
      <c r="D455" s="47"/>
      <c r="E455" s="46"/>
      <c r="K455" s="12"/>
      <c r="L455" s="12"/>
      <c r="M455" s="12"/>
    </row>
    <row r="456">
      <c r="A456" s="45"/>
      <c r="C456" s="46"/>
      <c r="D456" s="47"/>
      <c r="E456" s="46"/>
      <c r="K456" s="12"/>
      <c r="L456" s="12"/>
      <c r="M456" s="12"/>
    </row>
    <row r="457">
      <c r="A457" s="45"/>
      <c r="C457" s="46"/>
      <c r="D457" s="47"/>
      <c r="E457" s="46"/>
      <c r="K457" s="12"/>
      <c r="L457" s="12"/>
      <c r="M457" s="12"/>
    </row>
    <row r="458">
      <c r="A458" s="45"/>
      <c r="C458" s="46"/>
      <c r="D458" s="47"/>
      <c r="E458" s="46"/>
      <c r="K458" s="12"/>
      <c r="L458" s="12"/>
      <c r="M458" s="12"/>
    </row>
    <row r="459">
      <c r="A459" s="45"/>
      <c r="C459" s="46"/>
      <c r="D459" s="47"/>
      <c r="E459" s="46"/>
      <c r="K459" s="12"/>
      <c r="L459" s="12"/>
      <c r="M459" s="12"/>
    </row>
    <row r="460">
      <c r="A460" s="45"/>
      <c r="C460" s="46"/>
      <c r="D460" s="47"/>
      <c r="E460" s="46"/>
      <c r="K460" s="12"/>
      <c r="L460" s="12"/>
      <c r="M460" s="12"/>
    </row>
    <row r="461">
      <c r="A461" s="45"/>
      <c r="C461" s="46"/>
      <c r="D461" s="47"/>
      <c r="E461" s="46"/>
      <c r="K461" s="12"/>
      <c r="L461" s="12"/>
      <c r="M461" s="12"/>
    </row>
    <row r="462">
      <c r="A462" s="45"/>
      <c r="C462" s="46"/>
      <c r="D462" s="47"/>
      <c r="E462" s="46"/>
      <c r="K462" s="12"/>
      <c r="L462" s="12"/>
      <c r="M462" s="12"/>
    </row>
    <row r="463">
      <c r="A463" s="45"/>
      <c r="C463" s="46"/>
      <c r="D463" s="47"/>
      <c r="E463" s="46"/>
      <c r="K463" s="12"/>
      <c r="L463" s="12"/>
      <c r="M463" s="12"/>
    </row>
    <row r="464">
      <c r="A464" s="45"/>
      <c r="C464" s="46"/>
      <c r="D464" s="47"/>
      <c r="E464" s="46"/>
      <c r="K464" s="12"/>
      <c r="L464" s="12"/>
      <c r="M464" s="12"/>
    </row>
    <row r="465">
      <c r="A465" s="45"/>
      <c r="C465" s="46"/>
      <c r="D465" s="47"/>
      <c r="E465" s="46"/>
      <c r="K465" s="12"/>
      <c r="L465" s="12"/>
      <c r="M465" s="12"/>
    </row>
    <row r="466">
      <c r="A466" s="45"/>
      <c r="C466" s="46"/>
      <c r="D466" s="47"/>
      <c r="E466" s="46"/>
      <c r="K466" s="12"/>
      <c r="L466" s="12"/>
      <c r="M466" s="12"/>
    </row>
    <row r="467">
      <c r="A467" s="45"/>
      <c r="C467" s="46"/>
      <c r="D467" s="47"/>
      <c r="E467" s="46"/>
      <c r="K467" s="12"/>
      <c r="L467" s="12"/>
      <c r="M467" s="12"/>
    </row>
    <row r="468">
      <c r="A468" s="45"/>
      <c r="C468" s="46"/>
      <c r="D468" s="47"/>
      <c r="E468" s="46"/>
      <c r="K468" s="12"/>
      <c r="L468" s="12"/>
      <c r="M468" s="12"/>
    </row>
    <row r="469">
      <c r="A469" s="45"/>
      <c r="C469" s="46"/>
      <c r="D469" s="47"/>
      <c r="E469" s="46"/>
      <c r="K469" s="12"/>
      <c r="L469" s="12"/>
      <c r="M469" s="12"/>
    </row>
    <row r="470">
      <c r="A470" s="45"/>
      <c r="C470" s="46"/>
      <c r="D470" s="47"/>
      <c r="E470" s="46"/>
      <c r="K470" s="12"/>
      <c r="L470" s="12"/>
      <c r="M470" s="12"/>
    </row>
    <row r="471">
      <c r="A471" s="45"/>
      <c r="C471" s="46"/>
      <c r="D471" s="47"/>
      <c r="E471" s="46"/>
      <c r="K471" s="12"/>
      <c r="L471" s="12"/>
      <c r="M471" s="12"/>
    </row>
    <row r="472">
      <c r="A472" s="45"/>
      <c r="C472" s="46"/>
      <c r="D472" s="47"/>
      <c r="E472" s="46"/>
      <c r="K472" s="12"/>
      <c r="L472" s="12"/>
      <c r="M472" s="12"/>
    </row>
    <row r="473">
      <c r="A473" s="45"/>
      <c r="C473" s="46"/>
      <c r="D473" s="47"/>
      <c r="E473" s="46"/>
      <c r="K473" s="12"/>
      <c r="L473" s="12"/>
      <c r="M473" s="12"/>
    </row>
    <row r="474">
      <c r="A474" s="45"/>
      <c r="C474" s="46"/>
      <c r="D474" s="47"/>
      <c r="E474" s="46"/>
      <c r="K474" s="12"/>
      <c r="L474" s="12"/>
      <c r="M474" s="12"/>
    </row>
    <row r="475">
      <c r="A475" s="45"/>
      <c r="C475" s="46"/>
      <c r="D475" s="47"/>
      <c r="E475" s="46"/>
      <c r="K475" s="12"/>
      <c r="L475" s="12"/>
      <c r="M475" s="12"/>
    </row>
    <row r="476">
      <c r="A476" s="45"/>
      <c r="C476" s="46"/>
      <c r="D476" s="47"/>
      <c r="E476" s="46"/>
      <c r="K476" s="12"/>
      <c r="L476" s="12"/>
      <c r="M476" s="12"/>
    </row>
    <row r="477">
      <c r="A477" s="45"/>
      <c r="C477" s="46"/>
      <c r="D477" s="47"/>
      <c r="E477" s="46"/>
      <c r="K477" s="12"/>
      <c r="L477" s="12"/>
      <c r="M477" s="12"/>
    </row>
    <row r="478">
      <c r="A478" s="45"/>
      <c r="C478" s="46"/>
      <c r="D478" s="47"/>
      <c r="E478" s="46"/>
      <c r="K478" s="12"/>
      <c r="L478" s="12"/>
      <c r="M478" s="12"/>
    </row>
    <row r="479">
      <c r="A479" s="45"/>
      <c r="C479" s="46"/>
      <c r="D479" s="47"/>
      <c r="E479" s="46"/>
      <c r="K479" s="12"/>
      <c r="L479" s="12"/>
      <c r="M479" s="12"/>
    </row>
    <row r="480">
      <c r="A480" s="45"/>
      <c r="C480" s="46"/>
      <c r="D480" s="47"/>
      <c r="E480" s="46"/>
      <c r="K480" s="12"/>
      <c r="L480" s="12"/>
      <c r="M480" s="12"/>
    </row>
    <row r="481">
      <c r="A481" s="45"/>
      <c r="C481" s="46"/>
      <c r="D481" s="47"/>
      <c r="E481" s="46"/>
      <c r="K481" s="12"/>
      <c r="L481" s="12"/>
      <c r="M481" s="12"/>
    </row>
    <row r="482">
      <c r="A482" s="45"/>
      <c r="C482" s="46"/>
      <c r="D482" s="47"/>
      <c r="E482" s="46"/>
      <c r="K482" s="12"/>
      <c r="L482" s="12"/>
      <c r="M482" s="12"/>
    </row>
    <row r="483">
      <c r="A483" s="45"/>
      <c r="C483" s="46"/>
      <c r="D483" s="47"/>
      <c r="E483" s="46"/>
      <c r="K483" s="12"/>
      <c r="L483" s="12"/>
      <c r="M483" s="12"/>
    </row>
    <row r="484">
      <c r="A484" s="45"/>
      <c r="C484" s="46"/>
      <c r="D484" s="47"/>
      <c r="E484" s="46"/>
      <c r="K484" s="12"/>
      <c r="L484" s="12"/>
      <c r="M484" s="12"/>
    </row>
    <row r="485">
      <c r="A485" s="45"/>
      <c r="C485" s="46"/>
      <c r="D485" s="47"/>
      <c r="E485" s="46"/>
      <c r="K485" s="12"/>
      <c r="L485" s="12"/>
      <c r="M485" s="12"/>
    </row>
    <row r="486">
      <c r="A486" s="45"/>
      <c r="C486" s="46"/>
      <c r="D486" s="47"/>
      <c r="E486" s="46"/>
      <c r="K486" s="12"/>
      <c r="L486" s="12"/>
      <c r="M486" s="12"/>
    </row>
    <row r="487">
      <c r="A487" s="45"/>
      <c r="C487" s="46"/>
      <c r="D487" s="47"/>
      <c r="E487" s="46"/>
      <c r="K487" s="12"/>
      <c r="L487" s="12"/>
      <c r="M487" s="12"/>
    </row>
    <row r="488">
      <c r="A488" s="45"/>
      <c r="C488" s="46"/>
      <c r="D488" s="47"/>
      <c r="E488" s="46"/>
      <c r="K488" s="12"/>
      <c r="L488" s="12"/>
      <c r="M488" s="12"/>
    </row>
    <row r="489">
      <c r="A489" s="45"/>
      <c r="C489" s="46"/>
      <c r="D489" s="47"/>
      <c r="E489" s="46"/>
      <c r="K489" s="12"/>
      <c r="L489" s="12"/>
      <c r="M489" s="12"/>
    </row>
    <row r="490">
      <c r="A490" s="45"/>
      <c r="C490" s="46"/>
      <c r="D490" s="47"/>
      <c r="E490" s="46"/>
      <c r="K490" s="12"/>
      <c r="L490" s="12"/>
      <c r="M490" s="12"/>
    </row>
    <row r="491">
      <c r="A491" s="45"/>
      <c r="C491" s="46"/>
      <c r="D491" s="47"/>
      <c r="E491" s="46"/>
      <c r="K491" s="12"/>
      <c r="L491" s="12"/>
      <c r="M491" s="12"/>
    </row>
    <row r="492">
      <c r="A492" s="45"/>
      <c r="C492" s="46"/>
      <c r="D492" s="47"/>
      <c r="E492" s="46"/>
      <c r="K492" s="12"/>
      <c r="L492" s="12"/>
      <c r="M492" s="12"/>
    </row>
    <row r="493">
      <c r="A493" s="45"/>
      <c r="C493" s="46"/>
      <c r="D493" s="47"/>
      <c r="E493" s="46"/>
      <c r="K493" s="12"/>
      <c r="L493" s="12"/>
      <c r="M493" s="12"/>
    </row>
    <row r="494">
      <c r="A494" s="45"/>
      <c r="C494" s="46"/>
      <c r="D494" s="47"/>
      <c r="E494" s="46"/>
      <c r="K494" s="12"/>
      <c r="L494" s="12"/>
      <c r="M494" s="12"/>
    </row>
    <row r="495">
      <c r="A495" s="45"/>
      <c r="C495" s="46"/>
      <c r="D495" s="47"/>
      <c r="E495" s="46"/>
      <c r="K495" s="12"/>
      <c r="L495" s="12"/>
      <c r="M495" s="12"/>
    </row>
    <row r="496">
      <c r="A496" s="45"/>
      <c r="C496" s="46"/>
      <c r="D496" s="47"/>
      <c r="E496" s="46"/>
      <c r="K496" s="12"/>
      <c r="L496" s="12"/>
      <c r="M496" s="12"/>
    </row>
    <row r="497">
      <c r="A497" s="45"/>
      <c r="C497" s="46"/>
      <c r="D497" s="47"/>
      <c r="E497" s="46"/>
      <c r="K497" s="12"/>
      <c r="L497" s="12"/>
      <c r="M497" s="12"/>
    </row>
    <row r="498">
      <c r="A498" s="45"/>
      <c r="C498" s="46"/>
      <c r="D498" s="47"/>
      <c r="E498" s="46"/>
      <c r="K498" s="12"/>
      <c r="L498" s="12"/>
      <c r="M498" s="12"/>
    </row>
    <row r="499">
      <c r="A499" s="45"/>
      <c r="C499" s="46"/>
      <c r="D499" s="47"/>
      <c r="E499" s="46"/>
      <c r="K499" s="12"/>
      <c r="L499" s="12"/>
      <c r="M499" s="12"/>
    </row>
    <row r="500">
      <c r="A500" s="45"/>
      <c r="C500" s="46"/>
      <c r="D500" s="47"/>
      <c r="E500" s="46"/>
      <c r="K500" s="12"/>
      <c r="L500" s="12"/>
      <c r="M500" s="12"/>
    </row>
    <row r="501">
      <c r="A501" s="45"/>
      <c r="C501" s="46"/>
      <c r="D501" s="47"/>
      <c r="E501" s="46"/>
      <c r="K501" s="12"/>
      <c r="L501" s="12"/>
      <c r="M501" s="12"/>
    </row>
    <row r="502">
      <c r="A502" s="45"/>
      <c r="C502" s="46"/>
      <c r="D502" s="47"/>
      <c r="E502" s="46"/>
      <c r="K502" s="12"/>
      <c r="L502" s="12"/>
      <c r="M502" s="12"/>
    </row>
    <row r="503">
      <c r="A503" s="45"/>
      <c r="C503" s="46"/>
      <c r="D503" s="47"/>
      <c r="E503" s="46"/>
      <c r="K503" s="12"/>
      <c r="L503" s="12"/>
      <c r="M503" s="12"/>
    </row>
    <row r="504">
      <c r="A504" s="45"/>
      <c r="C504" s="46"/>
      <c r="D504" s="47"/>
      <c r="E504" s="46"/>
      <c r="K504" s="12"/>
      <c r="L504" s="12"/>
      <c r="M504" s="12"/>
    </row>
    <row r="505">
      <c r="A505" s="45"/>
      <c r="C505" s="46"/>
      <c r="D505" s="47"/>
      <c r="E505" s="46"/>
      <c r="K505" s="12"/>
      <c r="L505" s="12"/>
      <c r="M505" s="12"/>
    </row>
    <row r="506">
      <c r="A506" s="45"/>
      <c r="C506" s="46"/>
      <c r="D506" s="47"/>
      <c r="E506" s="46"/>
      <c r="K506" s="12"/>
      <c r="L506" s="12"/>
      <c r="M506" s="12"/>
    </row>
    <row r="507">
      <c r="A507" s="45"/>
      <c r="C507" s="46"/>
      <c r="D507" s="47"/>
      <c r="E507" s="46"/>
      <c r="K507" s="12"/>
      <c r="L507" s="12"/>
      <c r="M507" s="12"/>
    </row>
    <row r="508">
      <c r="A508" s="45"/>
      <c r="C508" s="46"/>
      <c r="D508" s="47"/>
      <c r="E508" s="46"/>
      <c r="K508" s="12"/>
      <c r="L508" s="12"/>
      <c r="M508" s="12"/>
    </row>
    <row r="509">
      <c r="A509" s="45"/>
      <c r="C509" s="46"/>
      <c r="D509" s="47"/>
      <c r="E509" s="46"/>
      <c r="K509" s="12"/>
      <c r="L509" s="12"/>
      <c r="M509" s="12"/>
    </row>
    <row r="510">
      <c r="A510" s="45"/>
      <c r="C510" s="46"/>
      <c r="D510" s="47"/>
      <c r="E510" s="46"/>
      <c r="K510" s="12"/>
      <c r="L510" s="12"/>
      <c r="M510" s="12"/>
    </row>
    <row r="511">
      <c r="A511" s="45"/>
      <c r="C511" s="46"/>
      <c r="D511" s="47"/>
      <c r="E511" s="46"/>
      <c r="K511" s="12"/>
      <c r="L511" s="12"/>
      <c r="M511" s="12"/>
    </row>
    <row r="512">
      <c r="A512" s="45"/>
      <c r="C512" s="46"/>
      <c r="D512" s="47"/>
      <c r="E512" s="46"/>
      <c r="K512" s="12"/>
      <c r="L512" s="12"/>
      <c r="M512" s="12"/>
    </row>
    <row r="513">
      <c r="A513" s="45"/>
      <c r="C513" s="46"/>
      <c r="D513" s="47"/>
      <c r="E513" s="46"/>
      <c r="K513" s="12"/>
      <c r="L513" s="12"/>
      <c r="M513" s="12"/>
    </row>
    <row r="514">
      <c r="A514" s="45"/>
      <c r="C514" s="46"/>
      <c r="D514" s="47"/>
      <c r="E514" s="46"/>
      <c r="K514" s="12"/>
      <c r="L514" s="12"/>
      <c r="M514" s="12"/>
    </row>
    <row r="515">
      <c r="A515" s="45"/>
      <c r="C515" s="46"/>
      <c r="D515" s="47"/>
      <c r="E515" s="46"/>
      <c r="K515" s="12"/>
      <c r="L515" s="12"/>
      <c r="M515" s="12"/>
    </row>
    <row r="516">
      <c r="A516" s="45"/>
      <c r="C516" s="46"/>
      <c r="D516" s="47"/>
      <c r="E516" s="46"/>
      <c r="K516" s="12"/>
      <c r="L516" s="12"/>
      <c r="M516" s="12"/>
    </row>
    <row r="517">
      <c r="A517" s="45"/>
      <c r="C517" s="46"/>
      <c r="D517" s="47"/>
      <c r="E517" s="46"/>
      <c r="K517" s="12"/>
      <c r="L517" s="12"/>
      <c r="M517" s="12"/>
    </row>
    <row r="518">
      <c r="A518" s="45"/>
      <c r="C518" s="46"/>
      <c r="D518" s="47"/>
      <c r="E518" s="46"/>
      <c r="K518" s="12"/>
      <c r="L518" s="12"/>
      <c r="M518" s="12"/>
    </row>
    <row r="519">
      <c r="A519" s="45"/>
      <c r="C519" s="46"/>
      <c r="D519" s="47"/>
      <c r="E519" s="46"/>
      <c r="K519" s="12"/>
      <c r="L519" s="12"/>
      <c r="M519" s="12"/>
    </row>
    <row r="520">
      <c r="A520" s="45"/>
      <c r="C520" s="46"/>
      <c r="D520" s="47"/>
      <c r="E520" s="46"/>
      <c r="K520" s="12"/>
      <c r="L520" s="12"/>
      <c r="M520" s="12"/>
    </row>
    <row r="521">
      <c r="A521" s="45"/>
      <c r="C521" s="46"/>
      <c r="D521" s="47"/>
      <c r="E521" s="46"/>
      <c r="K521" s="12"/>
      <c r="L521" s="12"/>
      <c r="M521" s="12"/>
    </row>
    <row r="522">
      <c r="A522" s="45"/>
      <c r="C522" s="46"/>
      <c r="D522" s="47"/>
      <c r="E522" s="46"/>
      <c r="K522" s="12"/>
      <c r="L522" s="12"/>
      <c r="M522" s="12"/>
    </row>
    <row r="523">
      <c r="A523" s="45"/>
      <c r="C523" s="46"/>
      <c r="D523" s="47"/>
      <c r="E523" s="46"/>
      <c r="K523" s="12"/>
      <c r="L523" s="12"/>
      <c r="M523" s="12"/>
    </row>
    <row r="524">
      <c r="A524" s="45"/>
      <c r="C524" s="46"/>
      <c r="D524" s="47"/>
      <c r="E524" s="46"/>
      <c r="K524" s="12"/>
      <c r="L524" s="12"/>
      <c r="M524" s="12"/>
    </row>
    <row r="525">
      <c r="A525" s="45"/>
      <c r="C525" s="46"/>
      <c r="D525" s="47"/>
      <c r="E525" s="46"/>
      <c r="K525" s="12"/>
      <c r="L525" s="12"/>
      <c r="M525" s="12"/>
    </row>
    <row r="526">
      <c r="A526" s="45"/>
      <c r="C526" s="46"/>
      <c r="D526" s="47"/>
      <c r="E526" s="46"/>
      <c r="K526" s="12"/>
      <c r="L526" s="12"/>
      <c r="M526" s="12"/>
    </row>
    <row r="527">
      <c r="A527" s="45"/>
      <c r="C527" s="46"/>
      <c r="D527" s="47"/>
      <c r="E527" s="46"/>
      <c r="K527" s="12"/>
      <c r="L527" s="12"/>
      <c r="M527" s="12"/>
    </row>
    <row r="528">
      <c r="A528" s="45"/>
      <c r="C528" s="46"/>
      <c r="D528" s="47"/>
      <c r="E528" s="46"/>
      <c r="K528" s="12"/>
      <c r="L528" s="12"/>
      <c r="M528" s="12"/>
    </row>
    <row r="529">
      <c r="A529" s="45"/>
      <c r="C529" s="46"/>
      <c r="D529" s="47"/>
      <c r="E529" s="46"/>
      <c r="K529" s="12"/>
      <c r="L529" s="12"/>
      <c r="M529" s="12"/>
    </row>
    <row r="530">
      <c r="A530" s="45"/>
      <c r="C530" s="46"/>
      <c r="D530" s="47"/>
      <c r="E530" s="46"/>
      <c r="K530" s="12"/>
      <c r="L530" s="12"/>
      <c r="M530" s="12"/>
    </row>
    <row r="531">
      <c r="A531" s="45"/>
      <c r="C531" s="46"/>
      <c r="D531" s="47"/>
      <c r="E531" s="46"/>
      <c r="K531" s="12"/>
      <c r="L531" s="12"/>
      <c r="M531" s="12"/>
    </row>
    <row r="532">
      <c r="A532" s="45"/>
      <c r="C532" s="46"/>
      <c r="D532" s="47"/>
      <c r="E532" s="46"/>
      <c r="K532" s="12"/>
      <c r="L532" s="12"/>
      <c r="M532" s="12"/>
    </row>
    <row r="533">
      <c r="A533" s="45"/>
      <c r="C533" s="46"/>
      <c r="D533" s="47"/>
      <c r="E533" s="46"/>
      <c r="K533" s="12"/>
      <c r="L533" s="12"/>
      <c r="M533" s="12"/>
    </row>
    <row r="534">
      <c r="A534" s="45"/>
      <c r="C534" s="46"/>
      <c r="D534" s="47"/>
      <c r="E534" s="46"/>
      <c r="K534" s="12"/>
      <c r="L534" s="12"/>
      <c r="M534" s="12"/>
    </row>
    <row r="535">
      <c r="A535" s="45"/>
      <c r="C535" s="46"/>
      <c r="D535" s="47"/>
      <c r="E535" s="46"/>
      <c r="K535" s="12"/>
      <c r="L535" s="12"/>
      <c r="M535" s="12"/>
    </row>
    <row r="536">
      <c r="A536" s="45"/>
      <c r="C536" s="46"/>
      <c r="D536" s="47"/>
      <c r="E536" s="46"/>
      <c r="K536" s="12"/>
      <c r="L536" s="12"/>
      <c r="M536" s="12"/>
    </row>
    <row r="537">
      <c r="A537" s="45"/>
      <c r="C537" s="46"/>
      <c r="D537" s="47"/>
      <c r="E537" s="46"/>
      <c r="K537" s="12"/>
      <c r="L537" s="12"/>
      <c r="M537" s="12"/>
    </row>
    <row r="538">
      <c r="A538" s="45"/>
      <c r="C538" s="46"/>
      <c r="D538" s="47"/>
      <c r="E538" s="46"/>
      <c r="K538" s="12"/>
      <c r="L538" s="12"/>
      <c r="M538" s="12"/>
    </row>
    <row r="539">
      <c r="A539" s="45"/>
      <c r="C539" s="46"/>
      <c r="D539" s="47"/>
      <c r="E539" s="46"/>
      <c r="K539" s="12"/>
      <c r="L539" s="12"/>
      <c r="M539" s="12"/>
    </row>
    <row r="540">
      <c r="A540" s="45"/>
      <c r="C540" s="46"/>
      <c r="D540" s="47"/>
      <c r="E540" s="46"/>
      <c r="K540" s="12"/>
      <c r="L540" s="12"/>
      <c r="M540" s="12"/>
    </row>
    <row r="541">
      <c r="A541" s="45"/>
      <c r="C541" s="46"/>
      <c r="D541" s="47"/>
      <c r="E541" s="46"/>
      <c r="K541" s="12"/>
      <c r="L541" s="12"/>
      <c r="M541" s="12"/>
    </row>
    <row r="542">
      <c r="A542" s="45"/>
      <c r="C542" s="46"/>
      <c r="D542" s="47"/>
      <c r="E542" s="46"/>
      <c r="K542" s="12"/>
      <c r="L542" s="12"/>
      <c r="M542" s="12"/>
    </row>
    <row r="543">
      <c r="A543" s="45"/>
      <c r="C543" s="46"/>
      <c r="D543" s="47"/>
      <c r="E543" s="46"/>
      <c r="K543" s="12"/>
      <c r="L543" s="12"/>
      <c r="M543" s="12"/>
    </row>
    <row r="544">
      <c r="A544" s="45"/>
      <c r="C544" s="46"/>
      <c r="D544" s="47"/>
      <c r="E544" s="46"/>
      <c r="K544" s="12"/>
      <c r="L544" s="12"/>
      <c r="M544" s="12"/>
    </row>
    <row r="545">
      <c r="A545" s="45"/>
      <c r="C545" s="46"/>
      <c r="D545" s="47"/>
      <c r="E545" s="46"/>
      <c r="K545" s="12"/>
      <c r="L545" s="12"/>
      <c r="M545" s="12"/>
    </row>
    <row r="546">
      <c r="A546" s="45"/>
      <c r="C546" s="46"/>
      <c r="D546" s="47"/>
      <c r="E546" s="46"/>
      <c r="K546" s="12"/>
      <c r="L546" s="12"/>
      <c r="M546" s="12"/>
    </row>
    <row r="547">
      <c r="A547" s="45"/>
      <c r="C547" s="46"/>
      <c r="D547" s="47"/>
      <c r="E547" s="46"/>
      <c r="K547" s="12"/>
      <c r="L547" s="12"/>
      <c r="M547" s="12"/>
    </row>
    <row r="548">
      <c r="A548" s="45"/>
      <c r="C548" s="46"/>
      <c r="D548" s="47"/>
      <c r="E548" s="46"/>
      <c r="K548" s="12"/>
      <c r="L548" s="12"/>
      <c r="M548" s="12"/>
    </row>
    <row r="549">
      <c r="A549" s="45"/>
      <c r="C549" s="46"/>
      <c r="D549" s="47"/>
      <c r="E549" s="46"/>
      <c r="K549" s="12"/>
      <c r="L549" s="12"/>
      <c r="M549" s="12"/>
    </row>
    <row r="550">
      <c r="A550" s="45"/>
      <c r="C550" s="46"/>
      <c r="D550" s="47"/>
      <c r="E550" s="46"/>
      <c r="K550" s="12"/>
      <c r="L550" s="12"/>
      <c r="M550" s="12"/>
    </row>
    <row r="551">
      <c r="A551" s="45"/>
      <c r="C551" s="46"/>
      <c r="D551" s="47"/>
      <c r="E551" s="46"/>
      <c r="K551" s="12"/>
      <c r="L551" s="12"/>
      <c r="M551" s="12"/>
    </row>
    <row r="552">
      <c r="A552" s="45"/>
      <c r="C552" s="46"/>
      <c r="D552" s="47"/>
      <c r="E552" s="46"/>
      <c r="K552" s="12"/>
      <c r="L552" s="12"/>
      <c r="M552" s="12"/>
    </row>
    <row r="553">
      <c r="A553" s="45"/>
      <c r="C553" s="46"/>
      <c r="D553" s="47"/>
      <c r="E553" s="46"/>
      <c r="K553" s="12"/>
      <c r="L553" s="12"/>
      <c r="M553" s="12"/>
    </row>
    <row r="554">
      <c r="A554" s="45"/>
      <c r="C554" s="46"/>
      <c r="D554" s="47"/>
      <c r="E554" s="46"/>
      <c r="K554" s="12"/>
      <c r="L554" s="12"/>
      <c r="M554" s="12"/>
    </row>
    <row r="555">
      <c r="A555" s="45"/>
      <c r="C555" s="46"/>
      <c r="D555" s="47"/>
      <c r="E555" s="46"/>
      <c r="K555" s="12"/>
      <c r="L555" s="12"/>
      <c r="M555" s="12"/>
    </row>
    <row r="556">
      <c r="A556" s="45"/>
      <c r="C556" s="46"/>
      <c r="D556" s="47"/>
      <c r="E556" s="46"/>
      <c r="K556" s="12"/>
      <c r="L556" s="12"/>
      <c r="M556" s="12"/>
    </row>
    <row r="557">
      <c r="A557" s="45"/>
      <c r="C557" s="46"/>
      <c r="D557" s="47"/>
      <c r="E557" s="46"/>
      <c r="K557" s="12"/>
      <c r="L557" s="12"/>
      <c r="M557" s="12"/>
    </row>
    <row r="558">
      <c r="A558" s="45"/>
      <c r="C558" s="46"/>
      <c r="D558" s="47"/>
      <c r="E558" s="46"/>
      <c r="K558" s="12"/>
      <c r="L558" s="12"/>
      <c r="M558" s="12"/>
    </row>
    <row r="559">
      <c r="A559" s="45"/>
      <c r="C559" s="46"/>
      <c r="D559" s="47"/>
      <c r="E559" s="46"/>
      <c r="K559" s="12"/>
      <c r="L559" s="12"/>
      <c r="M559" s="12"/>
    </row>
    <row r="560">
      <c r="A560" s="45"/>
      <c r="C560" s="46"/>
      <c r="D560" s="47"/>
      <c r="E560" s="46"/>
      <c r="K560" s="12"/>
      <c r="L560" s="12"/>
      <c r="M560" s="12"/>
    </row>
    <row r="561">
      <c r="A561" s="45"/>
      <c r="C561" s="46"/>
      <c r="D561" s="47"/>
      <c r="E561" s="46"/>
      <c r="K561" s="12"/>
      <c r="L561" s="12"/>
      <c r="M561" s="12"/>
    </row>
    <row r="562">
      <c r="A562" s="45"/>
      <c r="C562" s="46"/>
      <c r="D562" s="47"/>
      <c r="E562" s="46"/>
      <c r="K562" s="12"/>
      <c r="L562" s="12"/>
      <c r="M562" s="12"/>
    </row>
    <row r="563">
      <c r="A563" s="45"/>
      <c r="C563" s="46"/>
      <c r="D563" s="47"/>
      <c r="E563" s="46"/>
      <c r="K563" s="12"/>
      <c r="L563" s="12"/>
      <c r="M563" s="12"/>
    </row>
    <row r="564">
      <c r="A564" s="45"/>
      <c r="C564" s="46"/>
      <c r="D564" s="47"/>
      <c r="E564" s="46"/>
      <c r="K564" s="12"/>
      <c r="L564" s="12"/>
      <c r="M564" s="12"/>
    </row>
    <row r="565">
      <c r="A565" s="45"/>
      <c r="C565" s="46"/>
      <c r="D565" s="47"/>
      <c r="E565" s="46"/>
      <c r="K565" s="12"/>
      <c r="L565" s="12"/>
      <c r="M565" s="12"/>
    </row>
    <row r="566">
      <c r="A566" s="45"/>
      <c r="C566" s="46"/>
      <c r="D566" s="47"/>
      <c r="E566" s="46"/>
      <c r="K566" s="12"/>
      <c r="L566" s="12"/>
      <c r="M566" s="12"/>
    </row>
    <row r="567">
      <c r="A567" s="45"/>
      <c r="C567" s="46"/>
      <c r="D567" s="47"/>
      <c r="E567" s="46"/>
      <c r="K567" s="12"/>
      <c r="L567" s="12"/>
      <c r="M567" s="12"/>
    </row>
    <row r="568">
      <c r="A568" s="45"/>
      <c r="C568" s="46"/>
      <c r="D568" s="47"/>
      <c r="E568" s="46"/>
      <c r="K568" s="12"/>
      <c r="L568" s="12"/>
      <c r="M568" s="12"/>
    </row>
    <row r="569">
      <c r="A569" s="45"/>
      <c r="C569" s="46"/>
      <c r="D569" s="47"/>
      <c r="E569" s="46"/>
      <c r="K569" s="12"/>
      <c r="L569" s="12"/>
      <c r="M569" s="12"/>
    </row>
    <row r="570">
      <c r="A570" s="45"/>
      <c r="C570" s="46"/>
      <c r="D570" s="47"/>
      <c r="E570" s="46"/>
      <c r="K570" s="12"/>
      <c r="L570" s="12"/>
      <c r="M570" s="12"/>
    </row>
    <row r="571">
      <c r="A571" s="45"/>
      <c r="C571" s="46"/>
      <c r="D571" s="47"/>
      <c r="E571" s="46"/>
      <c r="K571" s="12"/>
      <c r="L571" s="12"/>
      <c r="M571" s="12"/>
    </row>
    <row r="572">
      <c r="A572" s="45"/>
      <c r="C572" s="46"/>
      <c r="D572" s="47"/>
      <c r="E572" s="46"/>
      <c r="K572" s="12"/>
      <c r="L572" s="12"/>
      <c r="M572" s="12"/>
    </row>
    <row r="573">
      <c r="A573" s="45"/>
      <c r="C573" s="46"/>
      <c r="D573" s="47"/>
      <c r="E573" s="46"/>
      <c r="K573" s="12"/>
      <c r="L573" s="12"/>
      <c r="M573" s="12"/>
    </row>
    <row r="574">
      <c r="A574" s="45"/>
      <c r="C574" s="46"/>
      <c r="D574" s="47"/>
      <c r="E574" s="46"/>
      <c r="K574" s="12"/>
      <c r="L574" s="12"/>
      <c r="M574" s="12"/>
    </row>
    <row r="575">
      <c r="A575" s="45"/>
      <c r="C575" s="46"/>
      <c r="D575" s="47"/>
      <c r="E575" s="46"/>
      <c r="K575" s="12"/>
      <c r="L575" s="12"/>
      <c r="M575" s="12"/>
    </row>
    <row r="576">
      <c r="A576" s="45"/>
      <c r="C576" s="46"/>
      <c r="D576" s="47"/>
      <c r="E576" s="46"/>
      <c r="K576" s="12"/>
      <c r="L576" s="12"/>
      <c r="M576" s="12"/>
    </row>
    <row r="577">
      <c r="A577" s="45"/>
      <c r="C577" s="46"/>
      <c r="D577" s="47"/>
      <c r="E577" s="46"/>
      <c r="K577" s="12"/>
      <c r="L577" s="12"/>
      <c r="M577" s="12"/>
    </row>
    <row r="578">
      <c r="A578" s="45"/>
      <c r="C578" s="46"/>
      <c r="D578" s="47"/>
      <c r="E578" s="46"/>
      <c r="K578" s="12"/>
      <c r="L578" s="12"/>
      <c r="M578" s="12"/>
    </row>
    <row r="579">
      <c r="A579" s="45"/>
      <c r="C579" s="46"/>
      <c r="D579" s="47"/>
      <c r="E579" s="46"/>
      <c r="K579" s="12"/>
      <c r="L579" s="12"/>
      <c r="M579" s="12"/>
    </row>
    <row r="580">
      <c r="A580" s="45"/>
      <c r="C580" s="46"/>
      <c r="D580" s="47"/>
      <c r="E580" s="46"/>
      <c r="K580" s="12"/>
      <c r="L580" s="12"/>
      <c r="M580" s="12"/>
    </row>
    <row r="581">
      <c r="A581" s="45"/>
      <c r="C581" s="46"/>
      <c r="D581" s="47"/>
      <c r="E581" s="46"/>
      <c r="K581" s="12"/>
      <c r="L581" s="12"/>
      <c r="M581" s="12"/>
    </row>
    <row r="582">
      <c r="A582" s="45"/>
      <c r="C582" s="46"/>
      <c r="D582" s="47"/>
      <c r="E582" s="46"/>
      <c r="K582" s="12"/>
      <c r="L582" s="12"/>
      <c r="M582" s="12"/>
    </row>
    <row r="583">
      <c r="A583" s="45"/>
      <c r="C583" s="46"/>
      <c r="D583" s="47"/>
      <c r="E583" s="46"/>
      <c r="K583" s="12"/>
      <c r="L583" s="12"/>
      <c r="M583" s="12"/>
    </row>
    <row r="584">
      <c r="A584" s="45"/>
      <c r="C584" s="46"/>
      <c r="D584" s="47"/>
      <c r="E584" s="46"/>
      <c r="K584" s="12"/>
      <c r="L584" s="12"/>
      <c r="M584" s="12"/>
    </row>
    <row r="585">
      <c r="A585" s="45"/>
      <c r="C585" s="46"/>
      <c r="D585" s="47"/>
      <c r="E585" s="46"/>
      <c r="K585" s="12"/>
      <c r="L585" s="12"/>
      <c r="M585" s="12"/>
    </row>
    <row r="586">
      <c r="A586" s="45"/>
      <c r="C586" s="46"/>
      <c r="D586" s="47"/>
      <c r="E586" s="46"/>
      <c r="K586" s="12"/>
      <c r="L586" s="12"/>
      <c r="M586" s="12"/>
    </row>
    <row r="587">
      <c r="A587" s="45"/>
      <c r="C587" s="46"/>
      <c r="D587" s="47"/>
      <c r="E587" s="46"/>
      <c r="K587" s="12"/>
      <c r="L587" s="12"/>
      <c r="M587" s="12"/>
    </row>
    <row r="588">
      <c r="A588" s="45"/>
      <c r="C588" s="46"/>
      <c r="D588" s="47"/>
      <c r="E588" s="46"/>
      <c r="K588" s="12"/>
      <c r="L588" s="12"/>
      <c r="M588" s="12"/>
    </row>
    <row r="589">
      <c r="A589" s="45"/>
      <c r="C589" s="46"/>
      <c r="D589" s="47"/>
      <c r="E589" s="46"/>
      <c r="K589" s="12"/>
      <c r="L589" s="12"/>
      <c r="M589" s="12"/>
    </row>
    <row r="590">
      <c r="A590" s="45"/>
      <c r="C590" s="46"/>
      <c r="D590" s="47"/>
      <c r="E590" s="46"/>
      <c r="K590" s="12"/>
      <c r="L590" s="12"/>
      <c r="M590" s="12"/>
    </row>
    <row r="591">
      <c r="A591" s="45"/>
      <c r="C591" s="46"/>
      <c r="D591" s="47"/>
      <c r="E591" s="46"/>
      <c r="K591" s="12"/>
      <c r="L591" s="12"/>
      <c r="M591" s="12"/>
    </row>
    <row r="592">
      <c r="A592" s="45"/>
      <c r="C592" s="46"/>
      <c r="D592" s="47"/>
      <c r="E592" s="46"/>
      <c r="K592" s="12"/>
      <c r="L592" s="12"/>
      <c r="M592" s="12"/>
    </row>
    <row r="593">
      <c r="A593" s="45"/>
      <c r="C593" s="46"/>
      <c r="D593" s="47"/>
      <c r="E593" s="46"/>
      <c r="K593" s="12"/>
      <c r="L593" s="12"/>
      <c r="M593" s="12"/>
    </row>
    <row r="594">
      <c r="A594" s="45"/>
      <c r="C594" s="46"/>
      <c r="D594" s="47"/>
      <c r="E594" s="46"/>
      <c r="K594" s="12"/>
      <c r="L594" s="12"/>
      <c r="M594" s="12"/>
    </row>
    <row r="595">
      <c r="A595" s="45"/>
      <c r="C595" s="46"/>
      <c r="D595" s="47"/>
      <c r="E595" s="46"/>
      <c r="K595" s="12"/>
      <c r="L595" s="12"/>
      <c r="M595" s="12"/>
    </row>
    <row r="596">
      <c r="A596" s="45"/>
      <c r="C596" s="46"/>
      <c r="D596" s="47"/>
      <c r="E596" s="46"/>
      <c r="K596" s="12"/>
      <c r="L596" s="12"/>
      <c r="M596" s="12"/>
    </row>
    <row r="597">
      <c r="A597" s="45"/>
      <c r="C597" s="46"/>
      <c r="D597" s="47"/>
      <c r="E597" s="46"/>
      <c r="K597" s="12"/>
      <c r="L597" s="12"/>
      <c r="M597" s="12"/>
    </row>
    <row r="598">
      <c r="A598" s="45"/>
      <c r="C598" s="46"/>
      <c r="D598" s="47"/>
      <c r="E598" s="46"/>
      <c r="K598" s="12"/>
      <c r="L598" s="12"/>
      <c r="M598" s="12"/>
    </row>
    <row r="599">
      <c r="A599" s="45"/>
      <c r="C599" s="46"/>
      <c r="D599" s="47"/>
      <c r="E599" s="46"/>
      <c r="K599" s="12"/>
      <c r="L599" s="12"/>
      <c r="M599" s="12"/>
    </row>
    <row r="600">
      <c r="A600" s="45"/>
      <c r="C600" s="46"/>
      <c r="D600" s="47"/>
      <c r="E600" s="46"/>
      <c r="K600" s="12"/>
      <c r="L600" s="12"/>
      <c r="M600" s="12"/>
    </row>
    <row r="601">
      <c r="A601" s="45"/>
      <c r="C601" s="46"/>
      <c r="D601" s="47"/>
      <c r="E601" s="46"/>
      <c r="K601" s="12"/>
      <c r="L601" s="12"/>
      <c r="M601" s="12"/>
    </row>
    <row r="602">
      <c r="A602" s="45"/>
      <c r="C602" s="46"/>
      <c r="D602" s="47"/>
      <c r="E602" s="46"/>
      <c r="K602" s="12"/>
      <c r="L602" s="12"/>
      <c r="M602" s="12"/>
    </row>
    <row r="603">
      <c r="A603" s="45"/>
      <c r="C603" s="46"/>
      <c r="D603" s="47"/>
      <c r="E603" s="46"/>
      <c r="K603" s="12"/>
      <c r="L603" s="12"/>
      <c r="M603" s="12"/>
    </row>
    <row r="604">
      <c r="A604" s="45"/>
      <c r="C604" s="46"/>
      <c r="D604" s="47"/>
      <c r="E604" s="46"/>
      <c r="K604" s="12"/>
      <c r="L604" s="12"/>
      <c r="M604" s="12"/>
    </row>
    <row r="605">
      <c r="A605" s="45"/>
      <c r="C605" s="46"/>
      <c r="D605" s="47"/>
      <c r="E605" s="46"/>
      <c r="K605" s="12"/>
      <c r="L605" s="12"/>
      <c r="M605" s="12"/>
    </row>
    <row r="606">
      <c r="A606" s="45"/>
      <c r="C606" s="46"/>
      <c r="D606" s="47"/>
      <c r="E606" s="46"/>
      <c r="K606" s="12"/>
      <c r="L606" s="12"/>
      <c r="M606" s="12"/>
    </row>
    <row r="607">
      <c r="A607" s="45"/>
      <c r="C607" s="46"/>
      <c r="D607" s="47"/>
      <c r="E607" s="46"/>
      <c r="K607" s="12"/>
      <c r="L607" s="12"/>
      <c r="M607" s="12"/>
    </row>
    <row r="608">
      <c r="A608" s="45"/>
      <c r="C608" s="46"/>
      <c r="D608" s="47"/>
      <c r="E608" s="46"/>
      <c r="K608" s="12"/>
      <c r="L608" s="12"/>
      <c r="M608" s="12"/>
    </row>
    <row r="609">
      <c r="A609" s="45"/>
      <c r="C609" s="46"/>
      <c r="D609" s="47"/>
      <c r="E609" s="46"/>
      <c r="K609" s="12"/>
      <c r="L609" s="12"/>
      <c r="M609" s="12"/>
    </row>
    <row r="610">
      <c r="A610" s="45"/>
      <c r="C610" s="46"/>
      <c r="D610" s="47"/>
      <c r="E610" s="46"/>
      <c r="K610" s="12"/>
      <c r="L610" s="12"/>
      <c r="M610" s="12"/>
    </row>
    <row r="611">
      <c r="A611" s="45"/>
      <c r="C611" s="46"/>
      <c r="D611" s="47"/>
      <c r="E611" s="46"/>
      <c r="K611" s="12"/>
      <c r="L611" s="12"/>
      <c r="M611" s="12"/>
    </row>
    <row r="612">
      <c r="A612" s="45"/>
      <c r="C612" s="46"/>
      <c r="D612" s="47"/>
      <c r="E612" s="46"/>
      <c r="K612" s="12"/>
      <c r="L612" s="12"/>
      <c r="M612" s="12"/>
    </row>
    <row r="613">
      <c r="A613" s="45"/>
      <c r="C613" s="46"/>
      <c r="D613" s="47"/>
      <c r="E613" s="46"/>
      <c r="K613" s="12"/>
      <c r="L613" s="12"/>
      <c r="M613" s="12"/>
    </row>
    <row r="614">
      <c r="A614" s="45"/>
      <c r="C614" s="46"/>
      <c r="D614" s="47"/>
      <c r="E614" s="46"/>
      <c r="K614" s="12"/>
      <c r="L614" s="12"/>
      <c r="M614" s="12"/>
    </row>
    <row r="615">
      <c r="A615" s="45"/>
      <c r="C615" s="46"/>
      <c r="D615" s="47"/>
      <c r="E615" s="46"/>
      <c r="K615" s="12"/>
      <c r="L615" s="12"/>
      <c r="M615" s="12"/>
    </row>
    <row r="616">
      <c r="A616" s="45"/>
      <c r="C616" s="46"/>
      <c r="D616" s="47"/>
      <c r="E616" s="46"/>
      <c r="K616" s="12"/>
      <c r="L616" s="12"/>
      <c r="M616" s="12"/>
    </row>
    <row r="617">
      <c r="A617" s="45"/>
      <c r="C617" s="46"/>
      <c r="D617" s="47"/>
      <c r="E617" s="46"/>
      <c r="K617" s="12"/>
      <c r="L617" s="12"/>
      <c r="M617" s="12"/>
    </row>
    <row r="618">
      <c r="A618" s="45"/>
      <c r="C618" s="46"/>
      <c r="D618" s="47"/>
      <c r="E618" s="46"/>
      <c r="K618" s="12"/>
      <c r="L618" s="12"/>
      <c r="M618" s="12"/>
    </row>
    <row r="619">
      <c r="A619" s="45"/>
      <c r="C619" s="46"/>
      <c r="D619" s="47"/>
      <c r="E619" s="46"/>
      <c r="K619" s="12"/>
      <c r="L619" s="12"/>
      <c r="M619" s="12"/>
    </row>
    <row r="620">
      <c r="A620" s="45"/>
      <c r="C620" s="46"/>
      <c r="D620" s="47"/>
      <c r="E620" s="46"/>
      <c r="K620" s="12"/>
      <c r="L620" s="12"/>
      <c r="M620" s="12"/>
    </row>
    <row r="621">
      <c r="A621" s="45"/>
      <c r="C621" s="46"/>
      <c r="D621" s="47"/>
      <c r="E621" s="46"/>
      <c r="K621" s="12"/>
      <c r="L621" s="12"/>
      <c r="M621" s="12"/>
    </row>
    <row r="622">
      <c r="A622" s="45"/>
      <c r="C622" s="46"/>
      <c r="D622" s="47"/>
      <c r="E622" s="46"/>
      <c r="K622" s="12"/>
      <c r="L622" s="12"/>
      <c r="M622" s="12"/>
    </row>
    <row r="623">
      <c r="A623" s="45"/>
      <c r="C623" s="46"/>
      <c r="D623" s="47"/>
      <c r="E623" s="46"/>
      <c r="K623" s="12"/>
      <c r="L623" s="12"/>
      <c r="M623" s="12"/>
    </row>
    <row r="624">
      <c r="A624" s="45"/>
      <c r="C624" s="46"/>
      <c r="D624" s="47"/>
      <c r="E624" s="46"/>
      <c r="K624" s="12"/>
      <c r="L624" s="12"/>
      <c r="M624" s="12"/>
    </row>
    <row r="625">
      <c r="A625" s="45"/>
      <c r="C625" s="46"/>
      <c r="D625" s="47"/>
      <c r="E625" s="46"/>
      <c r="K625" s="12"/>
      <c r="L625" s="12"/>
      <c r="M625" s="12"/>
    </row>
    <row r="626">
      <c r="A626" s="45"/>
      <c r="C626" s="46"/>
      <c r="D626" s="47"/>
      <c r="E626" s="46"/>
      <c r="K626" s="12"/>
      <c r="L626" s="12"/>
      <c r="M626" s="12"/>
    </row>
    <row r="627">
      <c r="A627" s="45"/>
      <c r="C627" s="46"/>
      <c r="D627" s="47"/>
      <c r="E627" s="46"/>
      <c r="K627" s="12"/>
      <c r="L627" s="12"/>
      <c r="M627" s="12"/>
    </row>
    <row r="628">
      <c r="A628" s="45"/>
      <c r="C628" s="46"/>
      <c r="D628" s="47"/>
      <c r="E628" s="46"/>
      <c r="K628" s="12"/>
      <c r="L628" s="12"/>
      <c r="M628" s="12"/>
    </row>
    <row r="629">
      <c r="A629" s="45"/>
      <c r="C629" s="46"/>
      <c r="D629" s="47"/>
      <c r="E629" s="46"/>
      <c r="K629" s="12"/>
      <c r="L629" s="12"/>
      <c r="M629" s="12"/>
    </row>
    <row r="630">
      <c r="A630" s="45"/>
      <c r="C630" s="46"/>
      <c r="D630" s="47"/>
      <c r="E630" s="46"/>
      <c r="K630" s="12"/>
      <c r="L630" s="12"/>
      <c r="M630" s="12"/>
    </row>
    <row r="631">
      <c r="A631" s="45"/>
      <c r="C631" s="46"/>
      <c r="D631" s="47"/>
      <c r="E631" s="46"/>
      <c r="K631" s="12"/>
      <c r="L631" s="12"/>
      <c r="M631" s="12"/>
    </row>
    <row r="632">
      <c r="A632" s="45"/>
      <c r="C632" s="46"/>
      <c r="D632" s="47"/>
      <c r="E632" s="46"/>
      <c r="K632" s="12"/>
      <c r="L632" s="12"/>
      <c r="M632" s="12"/>
    </row>
    <row r="633">
      <c r="A633" s="45"/>
      <c r="C633" s="46"/>
      <c r="D633" s="47"/>
      <c r="E633" s="46"/>
      <c r="K633" s="12"/>
      <c r="L633" s="12"/>
      <c r="M633" s="12"/>
    </row>
    <row r="634">
      <c r="A634" s="45"/>
      <c r="C634" s="46"/>
      <c r="D634" s="47"/>
      <c r="E634" s="46"/>
      <c r="K634" s="12"/>
      <c r="L634" s="12"/>
      <c r="M634" s="12"/>
    </row>
    <row r="635">
      <c r="A635" s="45"/>
      <c r="C635" s="46"/>
      <c r="D635" s="47"/>
      <c r="E635" s="46"/>
      <c r="K635" s="12"/>
      <c r="L635" s="12"/>
      <c r="M635" s="12"/>
    </row>
    <row r="636">
      <c r="A636" s="45"/>
      <c r="C636" s="46"/>
      <c r="D636" s="47"/>
      <c r="E636" s="46"/>
      <c r="K636" s="12"/>
      <c r="L636" s="12"/>
      <c r="M636" s="12"/>
    </row>
    <row r="637">
      <c r="A637" s="45"/>
      <c r="C637" s="46"/>
      <c r="D637" s="47"/>
      <c r="E637" s="46"/>
      <c r="K637" s="12"/>
      <c r="L637" s="12"/>
      <c r="M637" s="12"/>
    </row>
    <row r="638">
      <c r="A638" s="45"/>
      <c r="C638" s="46"/>
      <c r="D638" s="47"/>
      <c r="E638" s="46"/>
      <c r="K638" s="12"/>
      <c r="L638" s="12"/>
      <c r="M638" s="12"/>
    </row>
    <row r="639">
      <c r="A639" s="45"/>
      <c r="C639" s="46"/>
      <c r="D639" s="47"/>
      <c r="E639" s="46"/>
      <c r="K639" s="12"/>
      <c r="L639" s="12"/>
      <c r="M639" s="12"/>
    </row>
    <row r="640">
      <c r="A640" s="45"/>
      <c r="C640" s="46"/>
      <c r="D640" s="47"/>
      <c r="E640" s="46"/>
      <c r="K640" s="12"/>
      <c r="L640" s="12"/>
      <c r="M640" s="12"/>
    </row>
    <row r="641">
      <c r="A641" s="45"/>
      <c r="C641" s="46"/>
      <c r="D641" s="47"/>
      <c r="E641" s="46"/>
      <c r="K641" s="12"/>
      <c r="L641" s="12"/>
      <c r="M641" s="12"/>
    </row>
    <row r="642">
      <c r="A642" s="45"/>
      <c r="C642" s="46"/>
      <c r="D642" s="47"/>
      <c r="E642" s="46"/>
    </row>
    <row r="643">
      <c r="A643" s="45"/>
      <c r="C643" s="46"/>
      <c r="D643" s="47"/>
      <c r="E643" s="46"/>
    </row>
    <row r="644">
      <c r="A644" s="45"/>
      <c r="C644" s="46"/>
      <c r="D644" s="47"/>
      <c r="E644" s="46"/>
    </row>
    <row r="645">
      <c r="A645" s="45"/>
      <c r="C645" s="46"/>
      <c r="D645" s="47"/>
      <c r="E645" s="46"/>
    </row>
    <row r="646">
      <c r="A646" s="45"/>
      <c r="C646" s="46"/>
      <c r="D646" s="47"/>
      <c r="E646" s="46"/>
    </row>
    <row r="647">
      <c r="A647" s="45"/>
      <c r="C647" s="46"/>
      <c r="D647" s="47"/>
      <c r="E647" s="46"/>
    </row>
    <row r="648">
      <c r="A648" s="45"/>
      <c r="C648" s="46"/>
      <c r="D648" s="47"/>
      <c r="E648" s="46"/>
    </row>
    <row r="649">
      <c r="A649" s="45"/>
      <c r="C649" s="46"/>
      <c r="D649" s="47"/>
      <c r="E649" s="46"/>
    </row>
    <row r="650">
      <c r="A650" s="45"/>
      <c r="C650" s="46"/>
      <c r="D650" s="47"/>
      <c r="E650" s="46"/>
    </row>
    <row r="651">
      <c r="A651" s="45"/>
      <c r="C651" s="46"/>
      <c r="D651" s="47"/>
      <c r="E651" s="46"/>
    </row>
    <row r="652">
      <c r="A652" s="45"/>
      <c r="C652" s="46"/>
      <c r="D652" s="47"/>
      <c r="E652" s="46"/>
    </row>
    <row r="653">
      <c r="A653" s="45"/>
      <c r="C653" s="46"/>
      <c r="D653" s="47"/>
      <c r="E653" s="46"/>
    </row>
    <row r="654">
      <c r="A654" s="45"/>
      <c r="C654" s="46"/>
      <c r="D654" s="47"/>
      <c r="E654" s="46"/>
    </row>
    <row r="655">
      <c r="A655" s="45"/>
      <c r="C655" s="46"/>
      <c r="D655" s="47"/>
      <c r="E655" s="46"/>
    </row>
    <row r="656">
      <c r="A656" s="45"/>
      <c r="C656" s="46"/>
      <c r="D656" s="47"/>
      <c r="E656" s="46"/>
    </row>
    <row r="657">
      <c r="A657" s="45"/>
      <c r="C657" s="46"/>
      <c r="D657" s="47"/>
      <c r="E657" s="46"/>
    </row>
    <row r="658">
      <c r="A658" s="45"/>
      <c r="C658" s="46"/>
      <c r="D658" s="47"/>
      <c r="E658" s="46"/>
    </row>
    <row r="659">
      <c r="A659" s="45"/>
      <c r="C659" s="46"/>
      <c r="D659" s="47"/>
      <c r="E659" s="46"/>
    </row>
    <row r="660">
      <c r="A660" s="45"/>
      <c r="C660" s="46"/>
      <c r="D660" s="47"/>
      <c r="E660" s="46"/>
    </row>
    <row r="661">
      <c r="A661" s="45"/>
      <c r="C661" s="46"/>
      <c r="D661" s="47"/>
      <c r="E661" s="46"/>
    </row>
    <row r="662">
      <c r="A662" s="45"/>
      <c r="C662" s="46"/>
      <c r="D662" s="47"/>
      <c r="E662" s="46"/>
    </row>
    <row r="663">
      <c r="A663" s="45"/>
      <c r="C663" s="46"/>
      <c r="D663" s="47"/>
      <c r="E663" s="46"/>
    </row>
    <row r="664">
      <c r="A664" s="45"/>
      <c r="C664" s="46"/>
      <c r="D664" s="47"/>
      <c r="E664" s="46"/>
    </row>
    <row r="665">
      <c r="A665" s="45"/>
      <c r="C665" s="46"/>
      <c r="D665" s="47"/>
      <c r="E665" s="46"/>
    </row>
    <row r="666">
      <c r="A666" s="45"/>
      <c r="C666" s="46"/>
      <c r="D666" s="47"/>
      <c r="E666" s="46"/>
    </row>
    <row r="667">
      <c r="A667" s="45"/>
      <c r="C667" s="46"/>
      <c r="D667" s="47"/>
      <c r="E667" s="46"/>
    </row>
    <row r="668">
      <c r="A668" s="45"/>
      <c r="C668" s="46"/>
      <c r="D668" s="47"/>
      <c r="E668" s="46"/>
    </row>
    <row r="669">
      <c r="A669" s="45"/>
      <c r="C669" s="46"/>
      <c r="D669" s="47"/>
      <c r="E669" s="46"/>
    </row>
    <row r="670">
      <c r="A670" s="45"/>
      <c r="C670" s="46"/>
      <c r="D670" s="47"/>
      <c r="E670" s="46"/>
    </row>
    <row r="671">
      <c r="A671" s="45"/>
      <c r="C671" s="46"/>
      <c r="D671" s="47"/>
      <c r="E671" s="46"/>
    </row>
    <row r="672">
      <c r="A672" s="45"/>
      <c r="C672" s="46"/>
      <c r="D672" s="47"/>
      <c r="E672" s="46"/>
    </row>
    <row r="673">
      <c r="A673" s="45"/>
      <c r="C673" s="46"/>
      <c r="D673" s="47"/>
      <c r="E673" s="46"/>
    </row>
    <row r="674">
      <c r="A674" s="45"/>
      <c r="C674" s="46"/>
      <c r="D674" s="47"/>
      <c r="E674" s="46"/>
    </row>
    <row r="675">
      <c r="A675" s="45"/>
      <c r="C675" s="46"/>
      <c r="D675" s="47"/>
      <c r="E675" s="46"/>
    </row>
    <row r="676">
      <c r="A676" s="45"/>
      <c r="C676" s="46"/>
      <c r="D676" s="47"/>
      <c r="E676" s="46"/>
    </row>
    <row r="677">
      <c r="A677" s="45"/>
      <c r="C677" s="46"/>
      <c r="D677" s="47"/>
      <c r="E677" s="46"/>
    </row>
    <row r="678">
      <c r="A678" s="45"/>
      <c r="C678" s="46"/>
      <c r="D678" s="47"/>
      <c r="E678" s="46"/>
    </row>
    <row r="679">
      <c r="A679" s="45"/>
      <c r="C679" s="46"/>
      <c r="D679" s="47"/>
      <c r="E679" s="46"/>
    </row>
    <row r="680">
      <c r="A680" s="45"/>
      <c r="C680" s="46"/>
      <c r="D680" s="47"/>
      <c r="E680" s="46"/>
    </row>
    <row r="681">
      <c r="A681" s="45"/>
      <c r="C681" s="46"/>
      <c r="D681" s="47"/>
      <c r="E681" s="46"/>
    </row>
    <row r="682">
      <c r="A682" s="45"/>
      <c r="C682" s="46"/>
      <c r="D682" s="47"/>
      <c r="E682" s="46"/>
    </row>
    <row r="683">
      <c r="A683" s="45"/>
      <c r="C683" s="46"/>
      <c r="D683" s="47"/>
      <c r="E683" s="46"/>
    </row>
    <row r="684">
      <c r="A684" s="45"/>
      <c r="C684" s="46"/>
      <c r="D684" s="47"/>
      <c r="E684" s="46"/>
    </row>
    <row r="685">
      <c r="A685" s="45"/>
      <c r="C685" s="46"/>
      <c r="D685" s="47"/>
      <c r="E685" s="46"/>
    </row>
    <row r="686">
      <c r="A686" s="45"/>
      <c r="C686" s="46"/>
      <c r="D686" s="47"/>
      <c r="E686" s="46"/>
    </row>
    <row r="687">
      <c r="A687" s="45"/>
      <c r="C687" s="46"/>
      <c r="D687" s="47"/>
      <c r="E687" s="46"/>
    </row>
    <row r="688">
      <c r="A688" s="45"/>
      <c r="C688" s="46"/>
      <c r="D688" s="47"/>
      <c r="E688" s="46"/>
    </row>
    <row r="689">
      <c r="A689" s="45"/>
      <c r="C689" s="46"/>
      <c r="D689" s="47"/>
      <c r="E689" s="46"/>
    </row>
    <row r="690">
      <c r="A690" s="45"/>
      <c r="C690" s="46"/>
      <c r="D690" s="47"/>
      <c r="E690" s="46"/>
    </row>
    <row r="691">
      <c r="A691" s="45"/>
      <c r="C691" s="46"/>
      <c r="D691" s="47"/>
      <c r="E691" s="46"/>
    </row>
    <row r="692">
      <c r="A692" s="45"/>
      <c r="C692" s="46"/>
      <c r="D692" s="47"/>
      <c r="E692" s="46"/>
    </row>
    <row r="693">
      <c r="A693" s="45"/>
      <c r="C693" s="46"/>
      <c r="D693" s="47"/>
      <c r="E693" s="46"/>
    </row>
    <row r="694">
      <c r="A694" s="45"/>
      <c r="C694" s="46"/>
      <c r="D694" s="47"/>
      <c r="E694" s="46"/>
    </row>
    <row r="695">
      <c r="A695" s="45"/>
      <c r="C695" s="46"/>
      <c r="D695" s="47"/>
      <c r="E695" s="46"/>
    </row>
    <row r="696">
      <c r="A696" s="45"/>
      <c r="C696" s="46"/>
      <c r="D696" s="47"/>
      <c r="E696" s="46"/>
    </row>
    <row r="697">
      <c r="A697" s="45"/>
      <c r="C697" s="46"/>
      <c r="D697" s="47"/>
      <c r="E697" s="46"/>
    </row>
    <row r="698">
      <c r="A698" s="45"/>
      <c r="C698" s="46"/>
      <c r="D698" s="47"/>
      <c r="E698" s="46"/>
    </row>
    <row r="699">
      <c r="A699" s="45"/>
      <c r="C699" s="46"/>
      <c r="D699" s="47"/>
      <c r="E699" s="46"/>
    </row>
    <row r="700">
      <c r="A700" s="45"/>
      <c r="C700" s="46"/>
      <c r="D700" s="47"/>
      <c r="E700" s="46"/>
    </row>
    <row r="701">
      <c r="A701" s="45"/>
      <c r="C701" s="46"/>
      <c r="D701" s="47"/>
      <c r="E701" s="46"/>
    </row>
    <row r="702">
      <c r="A702" s="45"/>
      <c r="C702" s="46"/>
      <c r="D702" s="47"/>
      <c r="E702" s="46"/>
    </row>
    <row r="703">
      <c r="A703" s="45"/>
      <c r="C703" s="46"/>
      <c r="D703" s="47"/>
      <c r="E703" s="46"/>
    </row>
    <row r="704">
      <c r="A704" s="45"/>
      <c r="C704" s="46"/>
      <c r="D704" s="47"/>
      <c r="E704" s="46"/>
    </row>
    <row r="705">
      <c r="A705" s="45"/>
      <c r="C705" s="46"/>
      <c r="D705" s="47"/>
      <c r="E705" s="46"/>
    </row>
    <row r="706">
      <c r="A706" s="45"/>
      <c r="C706" s="46"/>
      <c r="D706" s="47"/>
      <c r="E706" s="46"/>
    </row>
    <row r="707">
      <c r="A707" s="45"/>
      <c r="C707" s="46"/>
      <c r="D707" s="47"/>
      <c r="E707" s="46"/>
    </row>
    <row r="708">
      <c r="A708" s="45"/>
      <c r="C708" s="46"/>
      <c r="D708" s="47"/>
      <c r="E708" s="46"/>
    </row>
    <row r="709">
      <c r="A709" s="45"/>
      <c r="C709" s="46"/>
      <c r="D709" s="47"/>
      <c r="E709" s="46"/>
    </row>
    <row r="710">
      <c r="A710" s="45"/>
      <c r="C710" s="46"/>
      <c r="D710" s="47"/>
      <c r="E710" s="46"/>
    </row>
    <row r="711">
      <c r="A711" s="45"/>
      <c r="C711" s="46"/>
      <c r="D711" s="47"/>
      <c r="E711" s="46"/>
    </row>
    <row r="712">
      <c r="A712" s="45"/>
      <c r="C712" s="46"/>
      <c r="D712" s="47"/>
      <c r="E712" s="46"/>
    </row>
    <row r="713">
      <c r="A713" s="45"/>
      <c r="C713" s="46"/>
      <c r="D713" s="47"/>
      <c r="E713" s="46"/>
    </row>
    <row r="714">
      <c r="A714" s="45"/>
      <c r="C714" s="46"/>
      <c r="D714" s="47"/>
      <c r="E714" s="46"/>
    </row>
    <row r="715">
      <c r="A715" s="45"/>
      <c r="C715" s="46"/>
      <c r="D715" s="47"/>
      <c r="E715" s="46"/>
    </row>
    <row r="716">
      <c r="A716" s="45"/>
      <c r="C716" s="46"/>
      <c r="D716" s="47"/>
      <c r="E716" s="46"/>
    </row>
    <row r="717">
      <c r="A717" s="45"/>
      <c r="C717" s="46"/>
      <c r="D717" s="47"/>
      <c r="E717" s="46"/>
    </row>
    <row r="718">
      <c r="A718" s="45"/>
      <c r="C718" s="46"/>
      <c r="D718" s="47"/>
      <c r="E718" s="46"/>
    </row>
    <row r="719">
      <c r="A719" s="45"/>
      <c r="C719" s="46"/>
      <c r="D719" s="47"/>
      <c r="E719" s="46"/>
    </row>
    <row r="720">
      <c r="A720" s="45"/>
      <c r="C720" s="46"/>
      <c r="D720" s="47"/>
      <c r="E720" s="46"/>
    </row>
    <row r="721">
      <c r="A721" s="45"/>
      <c r="C721" s="46"/>
      <c r="D721" s="47"/>
      <c r="E721" s="46"/>
    </row>
    <row r="722">
      <c r="A722" s="45"/>
      <c r="C722" s="46"/>
      <c r="D722" s="47"/>
      <c r="E722" s="46"/>
    </row>
    <row r="723">
      <c r="A723" s="45"/>
      <c r="C723" s="46"/>
      <c r="D723" s="47"/>
      <c r="E723" s="46"/>
    </row>
    <row r="724">
      <c r="A724" s="45"/>
      <c r="C724" s="46"/>
      <c r="D724" s="47"/>
      <c r="E724" s="46"/>
    </row>
    <row r="725">
      <c r="A725" s="45"/>
      <c r="C725" s="46"/>
      <c r="D725" s="47"/>
      <c r="E725" s="46"/>
    </row>
    <row r="726">
      <c r="A726" s="45"/>
      <c r="C726" s="46"/>
      <c r="D726" s="47"/>
      <c r="E726" s="46"/>
    </row>
    <row r="727">
      <c r="A727" s="45"/>
      <c r="C727" s="46"/>
      <c r="D727" s="47"/>
      <c r="E727" s="46"/>
    </row>
    <row r="728">
      <c r="A728" s="45"/>
      <c r="C728" s="46"/>
      <c r="D728" s="47"/>
      <c r="E728" s="46"/>
    </row>
    <row r="729">
      <c r="A729" s="45"/>
      <c r="C729" s="46"/>
      <c r="D729" s="47"/>
      <c r="E729" s="46"/>
    </row>
    <row r="730">
      <c r="A730" s="45"/>
      <c r="C730" s="46"/>
      <c r="D730" s="47"/>
      <c r="E730" s="46"/>
    </row>
    <row r="731">
      <c r="A731" s="45"/>
      <c r="C731" s="46"/>
      <c r="D731" s="47"/>
      <c r="E731" s="46"/>
    </row>
    <row r="732">
      <c r="A732" s="45"/>
      <c r="C732" s="46"/>
      <c r="D732" s="47"/>
      <c r="E732" s="46"/>
    </row>
    <row r="733">
      <c r="A733" s="45"/>
      <c r="C733" s="46"/>
      <c r="D733" s="47"/>
      <c r="E733" s="46"/>
    </row>
    <row r="734">
      <c r="A734" s="45"/>
      <c r="C734" s="46"/>
      <c r="D734" s="47"/>
      <c r="E734" s="46"/>
    </row>
    <row r="735">
      <c r="A735" s="45"/>
      <c r="C735" s="46"/>
      <c r="D735" s="47"/>
      <c r="E735" s="46"/>
    </row>
    <row r="736">
      <c r="A736" s="45"/>
      <c r="C736" s="46"/>
      <c r="D736" s="47"/>
      <c r="E736" s="46"/>
    </row>
    <row r="737">
      <c r="A737" s="45"/>
      <c r="C737" s="46"/>
      <c r="D737" s="47"/>
      <c r="E737" s="46"/>
    </row>
    <row r="738">
      <c r="A738" s="45"/>
      <c r="C738" s="46"/>
      <c r="D738" s="47"/>
      <c r="E738" s="46"/>
    </row>
    <row r="739">
      <c r="A739" s="45"/>
      <c r="C739" s="46"/>
      <c r="D739" s="47"/>
      <c r="E739" s="46"/>
    </row>
    <row r="740">
      <c r="A740" s="45"/>
      <c r="C740" s="46"/>
      <c r="D740" s="47"/>
      <c r="E740" s="46"/>
    </row>
    <row r="741">
      <c r="A741" s="45"/>
      <c r="C741" s="46"/>
      <c r="D741" s="47"/>
      <c r="E741" s="46"/>
    </row>
    <row r="742">
      <c r="A742" s="45"/>
      <c r="C742" s="46"/>
      <c r="D742" s="47"/>
      <c r="E742" s="46"/>
    </row>
    <row r="743">
      <c r="A743" s="45"/>
      <c r="C743" s="46"/>
      <c r="D743" s="47"/>
      <c r="E743" s="46"/>
    </row>
    <row r="744">
      <c r="A744" s="45"/>
      <c r="C744" s="46"/>
      <c r="D744" s="47"/>
      <c r="E744" s="46"/>
    </row>
    <row r="745">
      <c r="A745" s="45"/>
      <c r="C745" s="46"/>
      <c r="D745" s="47"/>
      <c r="E745" s="46"/>
    </row>
    <row r="746">
      <c r="A746" s="45"/>
      <c r="C746" s="46"/>
      <c r="D746" s="47"/>
      <c r="E746" s="46"/>
    </row>
    <row r="747">
      <c r="A747" s="45"/>
      <c r="C747" s="46"/>
      <c r="D747" s="47"/>
      <c r="E747" s="46"/>
    </row>
    <row r="748">
      <c r="A748" s="45"/>
      <c r="C748" s="46"/>
      <c r="D748" s="47"/>
      <c r="E748" s="46"/>
    </row>
    <row r="749">
      <c r="A749" s="45"/>
      <c r="C749" s="46"/>
      <c r="D749" s="47"/>
      <c r="E749" s="46"/>
    </row>
    <row r="750">
      <c r="A750" s="45"/>
      <c r="C750" s="46"/>
      <c r="D750" s="47"/>
      <c r="E750" s="46"/>
    </row>
    <row r="751">
      <c r="A751" s="45"/>
      <c r="C751" s="46"/>
      <c r="D751" s="47"/>
      <c r="E751" s="46"/>
    </row>
    <row r="752">
      <c r="A752" s="45"/>
      <c r="C752" s="46"/>
      <c r="D752" s="47"/>
      <c r="E752" s="46"/>
    </row>
    <row r="753">
      <c r="A753" s="45"/>
      <c r="C753" s="46"/>
      <c r="D753" s="47"/>
      <c r="E753" s="46"/>
    </row>
    <row r="754">
      <c r="A754" s="45"/>
      <c r="C754" s="46"/>
      <c r="D754" s="47"/>
      <c r="E754" s="46"/>
    </row>
    <row r="755">
      <c r="A755" s="45"/>
      <c r="C755" s="46"/>
      <c r="D755" s="47"/>
      <c r="E755" s="46"/>
    </row>
    <row r="756">
      <c r="A756" s="45"/>
      <c r="C756" s="46"/>
      <c r="D756" s="47"/>
      <c r="E756" s="46"/>
    </row>
    <row r="757">
      <c r="A757" s="45"/>
      <c r="C757" s="46"/>
      <c r="D757" s="47"/>
      <c r="E757" s="46"/>
    </row>
    <row r="758">
      <c r="A758" s="45"/>
      <c r="C758" s="46"/>
      <c r="D758" s="47"/>
      <c r="E758" s="46"/>
    </row>
    <row r="759">
      <c r="A759" s="45"/>
      <c r="C759" s="46"/>
      <c r="D759" s="47"/>
      <c r="E759" s="46"/>
    </row>
    <row r="760">
      <c r="A760" s="45"/>
      <c r="C760" s="46"/>
      <c r="D760" s="47"/>
      <c r="E760" s="46"/>
    </row>
    <row r="761">
      <c r="A761" s="45"/>
      <c r="C761" s="46"/>
      <c r="D761" s="47"/>
      <c r="E761" s="46"/>
    </row>
    <row r="762">
      <c r="A762" s="45"/>
      <c r="C762" s="46"/>
      <c r="D762" s="47"/>
      <c r="E762" s="46"/>
    </row>
    <row r="763">
      <c r="A763" s="45"/>
      <c r="C763" s="46"/>
      <c r="D763" s="47"/>
      <c r="E763" s="46"/>
    </row>
    <row r="764">
      <c r="A764" s="45"/>
      <c r="C764" s="46"/>
      <c r="D764" s="47"/>
      <c r="E764" s="46"/>
    </row>
    <row r="765">
      <c r="A765" s="45"/>
      <c r="C765" s="46"/>
      <c r="D765" s="47"/>
      <c r="E765" s="46"/>
    </row>
    <row r="766">
      <c r="A766" s="45"/>
      <c r="C766" s="46"/>
      <c r="D766" s="47"/>
      <c r="E766" s="46"/>
    </row>
    <row r="767">
      <c r="A767" s="45"/>
      <c r="C767" s="46"/>
      <c r="D767" s="47"/>
      <c r="E767" s="46"/>
    </row>
    <row r="768">
      <c r="A768" s="45"/>
      <c r="C768" s="46"/>
      <c r="D768" s="47"/>
      <c r="E768" s="46"/>
    </row>
    <row r="769">
      <c r="A769" s="45"/>
      <c r="C769" s="46"/>
      <c r="D769" s="47"/>
      <c r="E769" s="46"/>
    </row>
    <row r="770">
      <c r="A770" s="45"/>
      <c r="C770" s="46"/>
      <c r="D770" s="47"/>
      <c r="E770" s="46"/>
    </row>
    <row r="771">
      <c r="A771" s="45"/>
      <c r="C771" s="46"/>
      <c r="D771" s="47"/>
      <c r="E771" s="46"/>
    </row>
    <row r="772">
      <c r="A772" s="45"/>
      <c r="C772" s="46"/>
      <c r="D772" s="47"/>
      <c r="E772" s="46"/>
    </row>
    <row r="773">
      <c r="A773" s="45"/>
      <c r="C773" s="46"/>
      <c r="D773" s="47"/>
      <c r="E773" s="46"/>
    </row>
    <row r="774">
      <c r="A774" s="45"/>
      <c r="C774" s="46"/>
      <c r="D774" s="47"/>
      <c r="E774" s="46"/>
    </row>
    <row r="775">
      <c r="A775" s="45"/>
      <c r="C775" s="46"/>
      <c r="D775" s="47"/>
      <c r="E775" s="46"/>
    </row>
    <row r="776">
      <c r="A776" s="45"/>
      <c r="C776" s="46"/>
      <c r="D776" s="47"/>
      <c r="E776" s="46"/>
    </row>
    <row r="777">
      <c r="A777" s="45"/>
      <c r="C777" s="46"/>
      <c r="D777" s="47"/>
      <c r="E777" s="46"/>
    </row>
    <row r="778">
      <c r="A778" s="45"/>
      <c r="C778" s="46"/>
      <c r="D778" s="47"/>
      <c r="E778" s="46"/>
    </row>
    <row r="779">
      <c r="A779" s="45"/>
      <c r="C779" s="46"/>
      <c r="D779" s="47"/>
      <c r="E779" s="46"/>
    </row>
    <row r="780">
      <c r="A780" s="45"/>
      <c r="C780" s="46"/>
      <c r="D780" s="47"/>
      <c r="E780" s="46"/>
    </row>
    <row r="781">
      <c r="A781" s="45"/>
      <c r="C781" s="46"/>
      <c r="D781" s="47"/>
      <c r="E781" s="46"/>
    </row>
    <row r="782">
      <c r="A782" s="45"/>
      <c r="C782" s="46"/>
      <c r="D782" s="47"/>
      <c r="E782" s="46"/>
    </row>
    <row r="783">
      <c r="A783" s="45"/>
      <c r="C783" s="46"/>
      <c r="D783" s="47"/>
      <c r="E783" s="46"/>
    </row>
    <row r="784">
      <c r="A784" s="45"/>
      <c r="C784" s="46"/>
      <c r="D784" s="47"/>
      <c r="E784" s="46"/>
    </row>
    <row r="785">
      <c r="A785" s="45"/>
      <c r="C785" s="46"/>
      <c r="D785" s="47"/>
      <c r="E785" s="46"/>
    </row>
    <row r="786">
      <c r="A786" s="45"/>
      <c r="C786" s="46"/>
      <c r="D786" s="47"/>
      <c r="E786" s="46"/>
    </row>
    <row r="787">
      <c r="A787" s="45"/>
      <c r="C787" s="46"/>
      <c r="D787" s="47"/>
      <c r="E787" s="46"/>
    </row>
    <row r="788">
      <c r="A788" s="45"/>
      <c r="C788" s="46"/>
      <c r="D788" s="47"/>
      <c r="E788" s="46"/>
    </row>
    <row r="789">
      <c r="A789" s="45"/>
      <c r="C789" s="46"/>
      <c r="D789" s="47"/>
      <c r="E789" s="46"/>
    </row>
    <row r="790">
      <c r="A790" s="45"/>
      <c r="C790" s="46"/>
      <c r="D790" s="47"/>
      <c r="E790" s="46"/>
    </row>
    <row r="791">
      <c r="A791" s="45"/>
      <c r="C791" s="46"/>
      <c r="D791" s="47"/>
      <c r="E791" s="46"/>
    </row>
    <row r="792">
      <c r="A792" s="45"/>
      <c r="C792" s="46"/>
      <c r="D792" s="47"/>
      <c r="E792" s="46"/>
    </row>
    <row r="793">
      <c r="A793" s="45"/>
      <c r="C793" s="46"/>
      <c r="D793" s="47"/>
      <c r="E793" s="46"/>
    </row>
    <row r="794">
      <c r="A794" s="45"/>
      <c r="C794" s="46"/>
      <c r="D794" s="47"/>
      <c r="E794" s="46"/>
    </row>
    <row r="795">
      <c r="A795" s="45"/>
      <c r="C795" s="46"/>
      <c r="D795" s="47"/>
      <c r="E795" s="46"/>
    </row>
    <row r="796">
      <c r="A796" s="45"/>
      <c r="C796" s="46"/>
      <c r="D796" s="47"/>
      <c r="E796" s="46"/>
    </row>
    <row r="797">
      <c r="A797" s="45"/>
      <c r="C797" s="46"/>
      <c r="D797" s="47"/>
      <c r="E797" s="46"/>
    </row>
    <row r="798">
      <c r="A798" s="45"/>
      <c r="C798" s="46"/>
      <c r="D798" s="47"/>
      <c r="E798" s="46"/>
    </row>
    <row r="799">
      <c r="A799" s="45"/>
      <c r="C799" s="46"/>
      <c r="D799" s="47"/>
      <c r="E799" s="46"/>
    </row>
    <row r="800">
      <c r="A800" s="45"/>
      <c r="C800" s="46"/>
      <c r="D800" s="47"/>
      <c r="E800" s="46"/>
    </row>
    <row r="801">
      <c r="A801" s="45"/>
      <c r="C801" s="46"/>
      <c r="D801" s="47"/>
      <c r="E801" s="46"/>
    </row>
    <row r="802">
      <c r="A802" s="45"/>
      <c r="C802" s="46"/>
      <c r="D802" s="47"/>
      <c r="E802" s="46"/>
    </row>
    <row r="803">
      <c r="A803" s="45"/>
      <c r="C803" s="46"/>
      <c r="D803" s="47"/>
      <c r="E803" s="46"/>
    </row>
    <row r="804">
      <c r="A804" s="45"/>
      <c r="C804" s="46"/>
      <c r="D804" s="47"/>
      <c r="E804" s="46"/>
    </row>
    <row r="805">
      <c r="A805" s="45"/>
      <c r="C805" s="46"/>
      <c r="D805" s="47"/>
      <c r="E805" s="46"/>
    </row>
    <row r="806">
      <c r="A806" s="45"/>
      <c r="C806" s="46"/>
      <c r="D806" s="47"/>
      <c r="E806" s="46"/>
    </row>
    <row r="807">
      <c r="A807" s="45"/>
      <c r="C807" s="46"/>
      <c r="D807" s="47"/>
      <c r="E807" s="46"/>
    </row>
    <row r="808">
      <c r="A808" s="45"/>
      <c r="C808" s="46"/>
      <c r="D808" s="47"/>
      <c r="E808" s="46"/>
    </row>
    <row r="809">
      <c r="A809" s="45"/>
      <c r="C809" s="46"/>
      <c r="D809" s="47"/>
      <c r="E809" s="46"/>
    </row>
    <row r="810">
      <c r="A810" s="45"/>
      <c r="C810" s="46"/>
      <c r="D810" s="47"/>
      <c r="E810" s="46"/>
    </row>
    <row r="811">
      <c r="A811" s="45"/>
      <c r="C811" s="46"/>
      <c r="D811" s="47"/>
      <c r="E811" s="46"/>
    </row>
    <row r="812">
      <c r="A812" s="45"/>
      <c r="C812" s="46"/>
      <c r="D812" s="47"/>
      <c r="E812" s="46"/>
    </row>
    <row r="813">
      <c r="A813" s="45"/>
      <c r="C813" s="46"/>
      <c r="D813" s="47"/>
      <c r="E813" s="46"/>
    </row>
    <row r="814">
      <c r="A814" s="45"/>
      <c r="C814" s="46"/>
      <c r="D814" s="47"/>
      <c r="E814" s="46"/>
    </row>
    <row r="815">
      <c r="A815" s="45"/>
      <c r="C815" s="46"/>
      <c r="D815" s="47"/>
      <c r="E815" s="46"/>
    </row>
    <row r="816">
      <c r="A816" s="45"/>
      <c r="C816" s="46"/>
      <c r="D816" s="47"/>
      <c r="E816" s="46"/>
    </row>
    <row r="817">
      <c r="A817" s="45"/>
      <c r="C817" s="46"/>
      <c r="D817" s="47"/>
      <c r="E817" s="46"/>
    </row>
    <row r="818">
      <c r="A818" s="45"/>
      <c r="C818" s="46"/>
      <c r="D818" s="47"/>
      <c r="E818" s="46"/>
    </row>
    <row r="819">
      <c r="A819" s="45"/>
      <c r="C819" s="46"/>
      <c r="D819" s="47"/>
      <c r="E819" s="46"/>
    </row>
    <row r="820">
      <c r="A820" s="45"/>
      <c r="C820" s="46"/>
      <c r="D820" s="47"/>
      <c r="E820" s="46"/>
    </row>
    <row r="821">
      <c r="A821" s="45"/>
      <c r="C821" s="46"/>
      <c r="D821" s="47"/>
      <c r="E821" s="46"/>
    </row>
    <row r="822">
      <c r="A822" s="45"/>
      <c r="C822" s="46"/>
      <c r="D822" s="47"/>
      <c r="E822" s="46"/>
    </row>
    <row r="823">
      <c r="A823" s="45"/>
      <c r="C823" s="46"/>
      <c r="D823" s="47"/>
      <c r="E823" s="46"/>
    </row>
    <row r="824">
      <c r="A824" s="45"/>
      <c r="C824" s="46"/>
      <c r="D824" s="47"/>
      <c r="E824" s="46"/>
    </row>
    <row r="825">
      <c r="A825" s="45"/>
      <c r="C825" s="46"/>
      <c r="D825" s="47"/>
      <c r="E825" s="46"/>
    </row>
    <row r="826">
      <c r="A826" s="45"/>
      <c r="C826" s="46"/>
      <c r="D826" s="47"/>
      <c r="E826" s="46"/>
    </row>
    <row r="827">
      <c r="A827" s="45"/>
      <c r="C827" s="46"/>
      <c r="D827" s="47"/>
      <c r="E827" s="46"/>
    </row>
    <row r="828">
      <c r="A828" s="45"/>
      <c r="C828" s="46"/>
      <c r="D828" s="47"/>
      <c r="E828" s="46"/>
    </row>
    <row r="829">
      <c r="A829" s="45"/>
      <c r="C829" s="46"/>
      <c r="D829" s="47"/>
      <c r="E829" s="46"/>
    </row>
    <row r="830">
      <c r="A830" s="45"/>
      <c r="C830" s="46"/>
      <c r="D830" s="47"/>
      <c r="E830" s="46"/>
    </row>
    <row r="831">
      <c r="A831" s="45"/>
      <c r="C831" s="46"/>
      <c r="D831" s="47"/>
      <c r="E831" s="46"/>
    </row>
    <row r="832">
      <c r="A832" s="45"/>
      <c r="C832" s="46"/>
      <c r="D832" s="47"/>
      <c r="E832" s="46"/>
    </row>
    <row r="833">
      <c r="A833" s="45"/>
      <c r="C833" s="46"/>
      <c r="D833" s="47"/>
      <c r="E833" s="46"/>
    </row>
    <row r="834">
      <c r="A834" s="45"/>
      <c r="C834" s="46"/>
      <c r="D834" s="47"/>
      <c r="E834" s="46"/>
    </row>
    <row r="835">
      <c r="A835" s="45"/>
      <c r="C835" s="46"/>
      <c r="D835" s="47"/>
      <c r="E835" s="46"/>
    </row>
    <row r="836">
      <c r="A836" s="45"/>
      <c r="C836" s="46"/>
      <c r="D836" s="47"/>
      <c r="E836" s="46"/>
    </row>
    <row r="837">
      <c r="A837" s="45"/>
      <c r="C837" s="46"/>
      <c r="D837" s="47"/>
      <c r="E837" s="46"/>
    </row>
    <row r="838">
      <c r="A838" s="45"/>
      <c r="C838" s="46"/>
      <c r="D838" s="47"/>
      <c r="E838" s="46"/>
    </row>
    <row r="839">
      <c r="A839" s="45"/>
      <c r="C839" s="46"/>
      <c r="D839" s="47"/>
      <c r="E839" s="46"/>
    </row>
    <row r="840">
      <c r="A840" s="45"/>
      <c r="C840" s="46"/>
      <c r="D840" s="47"/>
      <c r="E840" s="46"/>
    </row>
    <row r="841">
      <c r="A841" s="45"/>
      <c r="C841" s="46"/>
      <c r="D841" s="47"/>
      <c r="E841" s="46"/>
    </row>
    <row r="842">
      <c r="A842" s="45"/>
      <c r="C842" s="46"/>
      <c r="D842" s="47"/>
      <c r="E842" s="46"/>
    </row>
    <row r="843">
      <c r="A843" s="45"/>
      <c r="C843" s="46"/>
      <c r="D843" s="47"/>
      <c r="E843" s="46"/>
    </row>
    <row r="844">
      <c r="A844" s="45"/>
      <c r="C844" s="46"/>
      <c r="D844" s="47"/>
      <c r="E844" s="46"/>
    </row>
    <row r="845">
      <c r="A845" s="45"/>
      <c r="C845" s="46"/>
      <c r="D845" s="47"/>
      <c r="E845" s="46"/>
    </row>
    <row r="846">
      <c r="A846" s="45"/>
      <c r="C846" s="46"/>
      <c r="D846" s="47"/>
      <c r="E846" s="46"/>
    </row>
    <row r="847">
      <c r="A847" s="45"/>
      <c r="C847" s="46"/>
      <c r="D847" s="47"/>
      <c r="E847" s="46"/>
    </row>
    <row r="848">
      <c r="A848" s="45"/>
      <c r="C848" s="46"/>
      <c r="D848" s="47"/>
      <c r="E848" s="46"/>
    </row>
    <row r="849">
      <c r="A849" s="45"/>
      <c r="C849" s="46"/>
      <c r="D849" s="47"/>
      <c r="E849" s="46"/>
    </row>
    <row r="850">
      <c r="A850" s="45"/>
      <c r="C850" s="46"/>
      <c r="D850" s="47"/>
      <c r="E850" s="46"/>
    </row>
    <row r="851">
      <c r="A851" s="45"/>
      <c r="C851" s="46"/>
      <c r="D851" s="47"/>
      <c r="E851" s="46"/>
    </row>
    <row r="852">
      <c r="A852" s="45"/>
      <c r="C852" s="46"/>
      <c r="D852" s="47"/>
      <c r="E852" s="46"/>
    </row>
    <row r="853">
      <c r="A853" s="45"/>
      <c r="C853" s="46"/>
      <c r="D853" s="47"/>
      <c r="E853" s="46"/>
    </row>
    <row r="854">
      <c r="A854" s="45"/>
      <c r="C854" s="46"/>
      <c r="D854" s="47"/>
      <c r="E854" s="46"/>
    </row>
    <row r="855">
      <c r="A855" s="45"/>
      <c r="C855" s="46"/>
      <c r="D855" s="47"/>
      <c r="E855" s="46"/>
    </row>
    <row r="856">
      <c r="A856" s="45"/>
      <c r="C856" s="46"/>
      <c r="D856" s="47"/>
      <c r="E856" s="46"/>
    </row>
    <row r="857">
      <c r="A857" s="45"/>
      <c r="C857" s="46"/>
      <c r="D857" s="47"/>
      <c r="E857" s="46"/>
    </row>
    <row r="858">
      <c r="A858" s="45"/>
      <c r="C858" s="46"/>
      <c r="D858" s="47"/>
      <c r="E858" s="46"/>
    </row>
    <row r="859">
      <c r="A859" s="45"/>
      <c r="C859" s="46"/>
      <c r="D859" s="47"/>
      <c r="E859" s="46"/>
    </row>
    <row r="860">
      <c r="A860" s="45"/>
      <c r="C860" s="46"/>
      <c r="D860" s="47"/>
      <c r="E860" s="46"/>
    </row>
    <row r="861">
      <c r="A861" s="45"/>
      <c r="C861" s="46"/>
      <c r="D861" s="47"/>
      <c r="E861" s="46"/>
    </row>
    <row r="862">
      <c r="A862" s="45"/>
      <c r="C862" s="46"/>
      <c r="D862" s="47"/>
      <c r="E862" s="46"/>
    </row>
    <row r="863">
      <c r="A863" s="45"/>
      <c r="C863" s="46"/>
      <c r="D863" s="47"/>
      <c r="E863" s="46"/>
    </row>
    <row r="864">
      <c r="A864" s="45"/>
      <c r="C864" s="46"/>
      <c r="D864" s="47"/>
      <c r="E864" s="46"/>
    </row>
    <row r="865">
      <c r="A865" s="45"/>
      <c r="C865" s="46"/>
      <c r="D865" s="47"/>
      <c r="E865" s="46"/>
    </row>
    <row r="866">
      <c r="A866" s="45"/>
      <c r="C866" s="46"/>
      <c r="D866" s="47"/>
      <c r="E866" s="46"/>
    </row>
    <row r="867">
      <c r="A867" s="45"/>
      <c r="C867" s="46"/>
      <c r="D867" s="47"/>
      <c r="E867" s="46"/>
    </row>
    <row r="868">
      <c r="A868" s="45"/>
      <c r="C868" s="46"/>
      <c r="D868" s="47"/>
      <c r="E868" s="46"/>
    </row>
    <row r="869">
      <c r="A869" s="45"/>
      <c r="C869" s="46"/>
      <c r="D869" s="47"/>
      <c r="E869" s="46"/>
    </row>
    <row r="870">
      <c r="A870" s="45"/>
      <c r="C870" s="46"/>
      <c r="D870" s="47"/>
      <c r="E870" s="46"/>
    </row>
    <row r="871">
      <c r="A871" s="45"/>
      <c r="C871" s="46"/>
      <c r="D871" s="47"/>
      <c r="E871" s="46"/>
    </row>
    <row r="872">
      <c r="A872" s="45"/>
      <c r="C872" s="46"/>
      <c r="D872" s="47"/>
      <c r="E872" s="46"/>
    </row>
    <row r="873">
      <c r="A873" s="45"/>
      <c r="C873" s="46"/>
      <c r="D873" s="47"/>
      <c r="E873" s="46"/>
    </row>
    <row r="874">
      <c r="A874" s="45"/>
      <c r="C874" s="46"/>
      <c r="D874" s="47"/>
      <c r="E874" s="46"/>
    </row>
    <row r="875">
      <c r="A875" s="45"/>
      <c r="C875" s="46"/>
      <c r="D875" s="47"/>
      <c r="E875" s="46"/>
    </row>
    <row r="876">
      <c r="A876" s="45"/>
      <c r="C876" s="46"/>
      <c r="D876" s="47"/>
      <c r="E876" s="46"/>
    </row>
    <row r="877">
      <c r="A877" s="45"/>
      <c r="C877" s="46"/>
      <c r="D877" s="47"/>
      <c r="E877" s="46"/>
    </row>
    <row r="878">
      <c r="A878" s="45"/>
      <c r="C878" s="46"/>
      <c r="D878" s="47"/>
      <c r="E878" s="46"/>
    </row>
    <row r="879">
      <c r="A879" s="45"/>
      <c r="C879" s="46"/>
      <c r="D879" s="47"/>
      <c r="E879" s="46"/>
    </row>
    <row r="880">
      <c r="A880" s="45"/>
      <c r="C880" s="46"/>
      <c r="D880" s="47"/>
      <c r="E880" s="46"/>
    </row>
    <row r="881">
      <c r="A881" s="45"/>
      <c r="C881" s="46"/>
      <c r="D881" s="47"/>
      <c r="E881" s="46"/>
    </row>
    <row r="882">
      <c r="A882" s="45"/>
      <c r="C882" s="46"/>
      <c r="D882" s="47"/>
      <c r="E882" s="46"/>
    </row>
    <row r="883">
      <c r="A883" s="45"/>
      <c r="C883" s="46"/>
      <c r="D883" s="47"/>
      <c r="E883" s="46"/>
    </row>
    <row r="884">
      <c r="A884" s="45"/>
      <c r="C884" s="46"/>
      <c r="D884" s="47"/>
      <c r="E884" s="46"/>
    </row>
    <row r="885">
      <c r="A885" s="45"/>
      <c r="C885" s="46"/>
      <c r="D885" s="47"/>
      <c r="E885" s="46"/>
    </row>
    <row r="886">
      <c r="A886" s="45"/>
      <c r="C886" s="46"/>
      <c r="D886" s="47"/>
      <c r="E886" s="46"/>
    </row>
    <row r="887">
      <c r="A887" s="45"/>
      <c r="C887" s="46"/>
      <c r="D887" s="47"/>
      <c r="E887" s="46"/>
    </row>
    <row r="888">
      <c r="A888" s="45"/>
      <c r="C888" s="46"/>
      <c r="D888" s="47"/>
      <c r="E888" s="46"/>
    </row>
    <row r="889">
      <c r="A889" s="45"/>
      <c r="C889" s="46"/>
      <c r="D889" s="47"/>
      <c r="E889" s="46"/>
    </row>
    <row r="890">
      <c r="A890" s="45"/>
      <c r="C890" s="46"/>
      <c r="D890" s="47"/>
      <c r="E890" s="46"/>
    </row>
    <row r="891">
      <c r="A891" s="45"/>
      <c r="C891" s="46"/>
      <c r="D891" s="47"/>
      <c r="E891" s="46"/>
    </row>
    <row r="892">
      <c r="A892" s="45"/>
      <c r="C892" s="46"/>
      <c r="D892" s="47"/>
      <c r="E892" s="46"/>
    </row>
    <row r="893">
      <c r="A893" s="45"/>
      <c r="C893" s="46"/>
      <c r="D893" s="47"/>
      <c r="E893" s="46"/>
    </row>
    <row r="894">
      <c r="A894" s="45"/>
      <c r="C894" s="46"/>
      <c r="D894" s="47"/>
      <c r="E894" s="46"/>
    </row>
    <row r="895">
      <c r="A895" s="45"/>
      <c r="C895" s="46"/>
      <c r="D895" s="47"/>
      <c r="E895" s="46"/>
    </row>
    <row r="896">
      <c r="A896" s="45"/>
      <c r="C896" s="46"/>
      <c r="D896" s="47"/>
      <c r="E896" s="46"/>
    </row>
    <row r="897">
      <c r="A897" s="45"/>
      <c r="C897" s="46"/>
      <c r="D897" s="47"/>
      <c r="E897" s="46"/>
    </row>
    <row r="898">
      <c r="A898" s="45"/>
      <c r="C898" s="46"/>
      <c r="D898" s="47"/>
      <c r="E898" s="46"/>
    </row>
    <row r="899">
      <c r="A899" s="45"/>
      <c r="C899" s="46"/>
      <c r="D899" s="47"/>
      <c r="E899" s="46"/>
    </row>
    <row r="900">
      <c r="A900" s="45"/>
      <c r="C900" s="46"/>
      <c r="D900" s="47"/>
      <c r="E900" s="46"/>
    </row>
    <row r="901">
      <c r="A901" s="45"/>
      <c r="C901" s="46"/>
      <c r="D901" s="47"/>
      <c r="E901" s="46"/>
    </row>
    <row r="902">
      <c r="A902" s="45"/>
      <c r="C902" s="46"/>
      <c r="D902" s="47"/>
      <c r="E902" s="46"/>
    </row>
    <row r="903">
      <c r="A903" s="45"/>
      <c r="C903" s="46"/>
      <c r="D903" s="47"/>
      <c r="E903" s="46"/>
    </row>
    <row r="904">
      <c r="A904" s="45"/>
      <c r="C904" s="46"/>
      <c r="D904" s="47"/>
      <c r="E904" s="46"/>
    </row>
    <row r="905">
      <c r="A905" s="45"/>
      <c r="C905" s="46"/>
      <c r="D905" s="47"/>
      <c r="E905" s="46"/>
    </row>
    <row r="906">
      <c r="A906" s="45"/>
      <c r="C906" s="46"/>
      <c r="D906" s="47"/>
      <c r="E906" s="46"/>
    </row>
    <row r="907">
      <c r="A907" s="45"/>
      <c r="C907" s="46"/>
      <c r="D907" s="47"/>
      <c r="E907" s="46"/>
    </row>
    <row r="908">
      <c r="A908" s="45"/>
      <c r="C908" s="46"/>
      <c r="D908" s="47"/>
      <c r="E908" s="46"/>
    </row>
    <row r="909">
      <c r="A909" s="45"/>
      <c r="C909" s="46"/>
      <c r="D909" s="47"/>
      <c r="E909" s="46"/>
    </row>
    <row r="910">
      <c r="A910" s="45"/>
      <c r="C910" s="46"/>
      <c r="D910" s="47"/>
      <c r="E910" s="46"/>
    </row>
    <row r="911">
      <c r="A911" s="45"/>
      <c r="C911" s="46"/>
      <c r="D911" s="47"/>
      <c r="E911" s="46"/>
    </row>
    <row r="912">
      <c r="A912" s="45"/>
      <c r="C912" s="46"/>
      <c r="D912" s="47"/>
      <c r="E912" s="46"/>
    </row>
    <row r="913">
      <c r="A913" s="45"/>
      <c r="C913" s="46"/>
      <c r="D913" s="47"/>
      <c r="E913" s="46"/>
    </row>
    <row r="914">
      <c r="A914" s="45"/>
      <c r="C914" s="46"/>
      <c r="D914" s="47"/>
      <c r="E914" s="46"/>
    </row>
    <row r="915">
      <c r="A915" s="45"/>
      <c r="C915" s="46"/>
      <c r="D915" s="47"/>
      <c r="E915" s="46"/>
    </row>
    <row r="916">
      <c r="A916" s="45"/>
      <c r="C916" s="46"/>
      <c r="D916" s="47"/>
      <c r="E916" s="46"/>
    </row>
    <row r="917">
      <c r="A917" s="45"/>
      <c r="C917" s="46"/>
      <c r="D917" s="47"/>
      <c r="E917" s="46"/>
    </row>
    <row r="918">
      <c r="A918" s="45"/>
      <c r="C918" s="46"/>
      <c r="D918" s="47"/>
      <c r="E918" s="46"/>
    </row>
    <row r="919">
      <c r="A919" s="45"/>
      <c r="C919" s="46"/>
      <c r="D919" s="47"/>
      <c r="E919" s="46"/>
    </row>
    <row r="920">
      <c r="A920" s="45"/>
      <c r="C920" s="46"/>
      <c r="D920" s="47"/>
      <c r="E920" s="46"/>
    </row>
    <row r="921">
      <c r="A921" s="45"/>
      <c r="C921" s="46"/>
      <c r="D921" s="47"/>
      <c r="E921" s="46"/>
    </row>
    <row r="922">
      <c r="A922" s="45"/>
      <c r="C922" s="46"/>
      <c r="D922" s="47"/>
      <c r="E922" s="46"/>
    </row>
    <row r="923">
      <c r="A923" s="45"/>
      <c r="C923" s="46"/>
      <c r="D923" s="47"/>
      <c r="E923" s="46"/>
    </row>
    <row r="924">
      <c r="A924" s="45"/>
      <c r="C924" s="46"/>
      <c r="D924" s="47"/>
      <c r="E924" s="46"/>
    </row>
    <row r="925">
      <c r="A925" s="45"/>
      <c r="C925" s="46"/>
      <c r="D925" s="47"/>
      <c r="E925" s="46"/>
    </row>
    <row r="926">
      <c r="A926" s="45"/>
      <c r="C926" s="46"/>
      <c r="D926" s="47"/>
      <c r="E926" s="46"/>
    </row>
    <row r="927">
      <c r="A927" s="45"/>
      <c r="C927" s="46"/>
      <c r="D927" s="47"/>
      <c r="E927" s="46"/>
    </row>
    <row r="928">
      <c r="A928" s="45"/>
      <c r="C928" s="46"/>
      <c r="D928" s="47"/>
      <c r="E928" s="46"/>
    </row>
    <row r="929">
      <c r="A929" s="45"/>
      <c r="C929" s="46"/>
      <c r="D929" s="47"/>
      <c r="E929" s="46"/>
    </row>
    <row r="930">
      <c r="A930" s="45"/>
      <c r="C930" s="46"/>
      <c r="D930" s="47"/>
      <c r="E930" s="46"/>
    </row>
    <row r="931">
      <c r="A931" s="45"/>
      <c r="C931" s="46"/>
      <c r="D931" s="47"/>
      <c r="E931" s="46"/>
    </row>
    <row r="932">
      <c r="A932" s="45"/>
      <c r="C932" s="46"/>
      <c r="D932" s="47"/>
      <c r="E932" s="46"/>
    </row>
    <row r="933">
      <c r="A933" s="45"/>
      <c r="C933" s="46"/>
      <c r="D933" s="47"/>
      <c r="E933" s="46"/>
    </row>
    <row r="934">
      <c r="A934" s="45"/>
      <c r="C934" s="46"/>
      <c r="D934" s="47"/>
      <c r="E934" s="46"/>
    </row>
    <row r="935">
      <c r="A935" s="45"/>
      <c r="C935" s="46"/>
      <c r="D935" s="47"/>
      <c r="E935" s="46"/>
    </row>
    <row r="936">
      <c r="A936" s="45"/>
      <c r="C936" s="46"/>
      <c r="D936" s="47"/>
      <c r="E936" s="46"/>
    </row>
    <row r="937">
      <c r="A937" s="45"/>
      <c r="C937" s="46"/>
      <c r="D937" s="47"/>
      <c r="E937" s="46"/>
    </row>
    <row r="938">
      <c r="A938" s="45"/>
      <c r="C938" s="46"/>
      <c r="D938" s="47"/>
      <c r="E938" s="46"/>
    </row>
    <row r="939">
      <c r="A939" s="45"/>
      <c r="C939" s="46"/>
      <c r="D939" s="47"/>
      <c r="E939" s="46"/>
    </row>
    <row r="940">
      <c r="A940" s="45"/>
      <c r="C940" s="46"/>
      <c r="D940" s="47"/>
      <c r="E940" s="46"/>
    </row>
    <row r="941">
      <c r="A941" s="45"/>
      <c r="C941" s="46"/>
      <c r="D941" s="47"/>
      <c r="E941" s="46"/>
    </row>
    <row r="942">
      <c r="A942" s="45"/>
      <c r="C942" s="46"/>
      <c r="D942" s="47"/>
      <c r="E942" s="46"/>
    </row>
    <row r="943">
      <c r="A943" s="45"/>
      <c r="C943" s="46"/>
      <c r="D943" s="47"/>
      <c r="E943" s="46"/>
    </row>
    <row r="944">
      <c r="A944" s="45"/>
      <c r="C944" s="46"/>
      <c r="D944" s="47"/>
      <c r="E944" s="46"/>
    </row>
    <row r="945">
      <c r="A945" s="45"/>
      <c r="C945" s="46"/>
      <c r="D945" s="47"/>
      <c r="E945" s="46"/>
    </row>
    <row r="946">
      <c r="A946" s="45"/>
      <c r="C946" s="46"/>
      <c r="D946" s="47"/>
      <c r="E946" s="46"/>
    </row>
    <row r="947">
      <c r="A947" s="45"/>
      <c r="C947" s="46"/>
      <c r="D947" s="47"/>
      <c r="E947" s="46"/>
    </row>
    <row r="948">
      <c r="A948" s="45"/>
      <c r="C948" s="46"/>
      <c r="D948" s="47"/>
      <c r="E948" s="46"/>
    </row>
    <row r="949">
      <c r="A949" s="45"/>
      <c r="C949" s="46"/>
      <c r="D949" s="47"/>
      <c r="E949" s="46"/>
    </row>
    <row r="950">
      <c r="A950" s="45"/>
      <c r="C950" s="46"/>
      <c r="D950" s="47"/>
      <c r="E950" s="46"/>
    </row>
    <row r="951">
      <c r="A951" s="45"/>
      <c r="C951" s="46"/>
      <c r="D951" s="47"/>
      <c r="E951" s="46"/>
    </row>
    <row r="952">
      <c r="A952" s="45"/>
      <c r="C952" s="46"/>
      <c r="D952" s="47"/>
      <c r="E952" s="46"/>
    </row>
    <row r="953">
      <c r="A953" s="45"/>
      <c r="C953" s="46"/>
      <c r="D953" s="47"/>
      <c r="E953" s="46"/>
    </row>
    <row r="954">
      <c r="A954" s="45"/>
      <c r="C954" s="46"/>
      <c r="D954" s="47"/>
      <c r="E954" s="46"/>
    </row>
    <row r="955">
      <c r="A955" s="45"/>
      <c r="C955" s="46"/>
      <c r="D955" s="47"/>
      <c r="E955" s="46"/>
    </row>
    <row r="956">
      <c r="A956" s="45"/>
      <c r="C956" s="46"/>
      <c r="D956" s="47"/>
      <c r="E956" s="46"/>
    </row>
    <row r="957">
      <c r="A957" s="45"/>
      <c r="C957" s="46"/>
      <c r="D957" s="47"/>
      <c r="E957" s="46"/>
    </row>
    <row r="958">
      <c r="A958" s="45"/>
      <c r="C958" s="46"/>
      <c r="D958" s="47"/>
      <c r="E958" s="46"/>
    </row>
    <row r="959">
      <c r="A959" s="45"/>
      <c r="C959" s="46"/>
      <c r="D959" s="47"/>
      <c r="E959" s="46"/>
    </row>
    <row r="960">
      <c r="A960" s="45"/>
      <c r="C960" s="46"/>
      <c r="D960" s="47"/>
      <c r="E960" s="46"/>
    </row>
    <row r="961">
      <c r="A961" s="45"/>
      <c r="C961" s="46"/>
      <c r="D961" s="47"/>
      <c r="E961" s="46"/>
    </row>
    <row r="962">
      <c r="A962" s="45"/>
      <c r="C962" s="46"/>
      <c r="D962" s="47"/>
      <c r="E962" s="46"/>
    </row>
    <row r="963">
      <c r="A963" s="45"/>
      <c r="C963" s="46"/>
      <c r="D963" s="47"/>
      <c r="E963" s="46"/>
    </row>
    <row r="964">
      <c r="A964" s="45"/>
      <c r="C964" s="46"/>
      <c r="D964" s="47"/>
      <c r="E964" s="46"/>
    </row>
    <row r="965">
      <c r="A965" s="45"/>
      <c r="C965" s="46"/>
      <c r="D965" s="47"/>
      <c r="E965" s="46"/>
    </row>
    <row r="966">
      <c r="A966" s="45"/>
      <c r="C966" s="46"/>
      <c r="D966" s="47"/>
      <c r="E966" s="46"/>
    </row>
    <row r="967">
      <c r="A967" s="45"/>
      <c r="C967" s="46"/>
      <c r="D967" s="47"/>
      <c r="E967" s="46"/>
    </row>
    <row r="968">
      <c r="A968" s="45"/>
      <c r="C968" s="46"/>
      <c r="D968" s="47"/>
      <c r="E968" s="46"/>
    </row>
    <row r="969">
      <c r="A969" s="45"/>
      <c r="C969" s="46"/>
      <c r="D969" s="47"/>
      <c r="E969" s="46"/>
    </row>
    <row r="970">
      <c r="A970" s="45"/>
      <c r="C970" s="46"/>
      <c r="D970" s="47"/>
      <c r="E970" s="46"/>
    </row>
    <row r="971">
      <c r="A971" s="45"/>
      <c r="C971" s="46"/>
      <c r="D971" s="47"/>
      <c r="E971" s="46"/>
    </row>
    <row r="972">
      <c r="A972" s="45"/>
      <c r="C972" s="46"/>
      <c r="D972" s="47"/>
      <c r="E972" s="46"/>
    </row>
    <row r="973">
      <c r="A973" s="45"/>
      <c r="C973" s="46"/>
      <c r="D973" s="47"/>
      <c r="E973" s="46"/>
    </row>
    <row r="974">
      <c r="A974" s="45"/>
      <c r="C974" s="46"/>
      <c r="D974" s="47"/>
      <c r="E974" s="46"/>
    </row>
    <row r="975">
      <c r="A975" s="45"/>
      <c r="C975" s="46"/>
      <c r="D975" s="47"/>
      <c r="E975" s="46"/>
    </row>
    <row r="976">
      <c r="A976" s="45"/>
      <c r="C976" s="46"/>
      <c r="D976" s="47"/>
      <c r="E976" s="46"/>
    </row>
    <row r="977">
      <c r="A977" s="45"/>
      <c r="C977" s="46"/>
      <c r="D977" s="47"/>
      <c r="E977" s="46"/>
    </row>
    <row r="978">
      <c r="A978" s="45"/>
      <c r="C978" s="46"/>
      <c r="D978" s="47"/>
      <c r="E978" s="46"/>
    </row>
    <row r="979">
      <c r="A979" s="45"/>
      <c r="C979" s="46"/>
      <c r="D979" s="47"/>
      <c r="E979" s="46"/>
    </row>
    <row r="980">
      <c r="A980" s="45"/>
      <c r="C980" s="46"/>
      <c r="D980" s="47"/>
      <c r="E980" s="46"/>
    </row>
    <row r="981">
      <c r="A981" s="45"/>
      <c r="C981" s="46"/>
      <c r="D981" s="47"/>
      <c r="E981" s="46"/>
    </row>
    <row r="982">
      <c r="A982" s="45"/>
      <c r="C982" s="46"/>
      <c r="D982" s="47"/>
      <c r="E982" s="46"/>
    </row>
    <row r="983">
      <c r="A983" s="45"/>
      <c r="C983" s="46"/>
      <c r="D983" s="47"/>
      <c r="E983" s="46"/>
    </row>
    <row r="984">
      <c r="A984" s="45"/>
      <c r="C984" s="46"/>
      <c r="D984" s="47"/>
      <c r="E984" s="46"/>
    </row>
    <row r="985">
      <c r="A985" s="45"/>
      <c r="C985" s="46"/>
      <c r="D985" s="47"/>
      <c r="E985" s="46"/>
    </row>
  </sheetData>
  <mergeCells count="1">
    <mergeCell ref="K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4" max="4" width="33.63"/>
  </cols>
  <sheetData>
    <row r="1">
      <c r="A1" s="18" t="s">
        <v>0</v>
      </c>
      <c r="B1" s="18" t="s">
        <v>1</v>
      </c>
      <c r="C1" s="48" t="s">
        <v>3</v>
      </c>
      <c r="D1" s="48" t="s">
        <v>4</v>
      </c>
      <c r="E1" s="18" t="s">
        <v>5</v>
      </c>
      <c r="J1" s="6" t="s">
        <v>6</v>
      </c>
      <c r="K1" s="6"/>
    </row>
    <row r="2">
      <c r="A2" s="18">
        <v>1.0</v>
      </c>
      <c r="B2" s="18" t="s">
        <v>1601</v>
      </c>
      <c r="C2" s="48" t="s">
        <v>1602</v>
      </c>
      <c r="D2" s="48" t="s">
        <v>1603</v>
      </c>
      <c r="E2" s="18" t="s">
        <v>11</v>
      </c>
      <c r="J2" s="49" t="str">
        <f>IFERROR(__xludf.DUMMYFUNCTION("FILTER(B2:B994, E2:E994&lt;&gt;""✅"")"),"")</f>
        <v/>
      </c>
      <c r="K2" s="49" t="str">
        <f>IFERROR(__xludf.DUMMYFUNCTION("FILTER(D2:D994, E2:E994&lt;&gt;""✅"")"),"")</f>
        <v/>
      </c>
    </row>
    <row r="3">
      <c r="A3" s="18">
        <v>2.0</v>
      </c>
      <c r="B3" s="18" t="s">
        <v>1604</v>
      </c>
      <c r="C3" s="48" t="s">
        <v>1605</v>
      </c>
      <c r="D3" s="48" t="s">
        <v>1606</v>
      </c>
      <c r="E3" s="18" t="s">
        <v>11</v>
      </c>
      <c r="G3" s="18" t="s">
        <v>16</v>
      </c>
      <c r="J3" s="12"/>
      <c r="K3" s="12"/>
    </row>
    <row r="4">
      <c r="A4" s="18">
        <v>3.0</v>
      </c>
      <c r="B4" s="18" t="s">
        <v>1607</v>
      </c>
      <c r="C4" s="48" t="s">
        <v>1608</v>
      </c>
      <c r="D4" s="48" t="s">
        <v>1609</v>
      </c>
      <c r="E4" s="18" t="s">
        <v>11</v>
      </c>
      <c r="G4" s="18" t="s">
        <v>21</v>
      </c>
      <c r="H4" s="18">
        <f>COUNTIF(J2:J994, "&lt;&gt;")</f>
        <v>0</v>
      </c>
      <c r="J4" s="12"/>
      <c r="K4" s="12"/>
    </row>
    <row r="5">
      <c r="A5" s="18">
        <v>4.0</v>
      </c>
      <c r="B5" s="18" t="s">
        <v>1610</v>
      </c>
      <c r="C5" s="48" t="s">
        <v>1611</v>
      </c>
      <c r="D5" s="48" t="s">
        <v>1612</v>
      </c>
      <c r="E5" s="18" t="s">
        <v>11</v>
      </c>
      <c r="G5" s="18" t="s">
        <v>24</v>
      </c>
      <c r="H5" s="12">
        <f>COUNTIF(A2:A994, "&lt;&gt;")</f>
        <v>25</v>
      </c>
      <c r="J5" s="12"/>
      <c r="K5" s="12"/>
    </row>
    <row r="6">
      <c r="A6" s="18">
        <v>5.0</v>
      </c>
      <c r="B6" s="18" t="s">
        <v>1613</v>
      </c>
      <c r="C6" s="48" t="s">
        <v>1614</v>
      </c>
      <c r="D6" s="48" t="s">
        <v>1615</v>
      </c>
      <c r="E6" s="18" t="s">
        <v>11</v>
      </c>
      <c r="H6" s="12">
        <f>TRUNC((H4/H5)*100, 1)</f>
        <v>0</v>
      </c>
      <c r="J6" s="12"/>
      <c r="K6" s="12"/>
    </row>
    <row r="7">
      <c r="A7" s="18">
        <v>6.0</v>
      </c>
      <c r="B7" s="18" t="s">
        <v>1616</v>
      </c>
      <c r="C7" s="48" t="s">
        <v>1617</v>
      </c>
      <c r="D7" s="48" t="s">
        <v>1618</v>
      </c>
      <c r="E7" s="18" t="s">
        <v>11</v>
      </c>
      <c r="G7" s="18" t="s">
        <v>33</v>
      </c>
      <c r="H7" s="12">
        <f>100-H6</f>
        <v>100</v>
      </c>
      <c r="J7" s="12"/>
      <c r="K7" s="12"/>
    </row>
    <row r="8">
      <c r="A8" s="18">
        <v>7.0</v>
      </c>
      <c r="B8" s="18" t="s">
        <v>1619</v>
      </c>
      <c r="C8" s="48" t="s">
        <v>1620</v>
      </c>
      <c r="D8" s="48" t="s">
        <v>1618</v>
      </c>
      <c r="E8" s="18" t="s">
        <v>11</v>
      </c>
      <c r="G8" s="18" t="s">
        <v>38</v>
      </c>
      <c r="J8" s="12"/>
      <c r="K8" s="12"/>
    </row>
    <row r="9">
      <c r="A9" s="18">
        <v>8.0</v>
      </c>
      <c r="B9" s="18" t="s">
        <v>1621</v>
      </c>
      <c r="C9" s="48" t="s">
        <v>1622</v>
      </c>
      <c r="D9" s="48" t="s">
        <v>1623</v>
      </c>
      <c r="E9" s="18" t="s">
        <v>11</v>
      </c>
      <c r="J9" s="12"/>
      <c r="K9" s="12"/>
    </row>
    <row r="10">
      <c r="A10" s="18">
        <v>9.0</v>
      </c>
      <c r="B10" s="18" t="s">
        <v>1624</v>
      </c>
      <c r="C10" s="48" t="s">
        <v>1625</v>
      </c>
      <c r="D10" s="48" t="s">
        <v>1626</v>
      </c>
      <c r="E10" s="18" t="s">
        <v>11</v>
      </c>
      <c r="J10" s="12"/>
      <c r="K10" s="12"/>
    </row>
    <row r="11">
      <c r="A11" s="18">
        <v>10.0</v>
      </c>
      <c r="B11" s="18" t="s">
        <v>1627</v>
      </c>
      <c r="C11" s="48" t="s">
        <v>1628</v>
      </c>
      <c r="D11" s="48" t="s">
        <v>1629</v>
      </c>
      <c r="E11" s="18" t="s">
        <v>11</v>
      </c>
      <c r="J11" s="12"/>
      <c r="K11" s="12"/>
    </row>
    <row r="12">
      <c r="A12" s="18">
        <v>11.0</v>
      </c>
      <c r="B12" s="18" t="s">
        <v>1630</v>
      </c>
      <c r="C12" s="48" t="s">
        <v>1631</v>
      </c>
      <c r="D12" s="48" t="s">
        <v>1632</v>
      </c>
      <c r="E12" s="18" t="s">
        <v>11</v>
      </c>
      <c r="J12" s="12"/>
      <c r="K12" s="12"/>
    </row>
    <row r="13">
      <c r="A13" s="18">
        <v>12.0</v>
      </c>
      <c r="B13" s="18" t="s">
        <v>1633</v>
      </c>
      <c r="C13" s="48" t="s">
        <v>1634</v>
      </c>
      <c r="D13" s="48" t="s">
        <v>1635</v>
      </c>
      <c r="E13" s="18" t="s">
        <v>11</v>
      </c>
      <c r="J13" s="12"/>
      <c r="K13" s="12"/>
    </row>
    <row r="14">
      <c r="A14" s="18">
        <v>13.0</v>
      </c>
      <c r="B14" s="18" t="s">
        <v>979</v>
      </c>
      <c r="C14" s="48" t="s">
        <v>980</v>
      </c>
      <c r="D14" s="48" t="s">
        <v>1636</v>
      </c>
      <c r="E14" s="18" t="s">
        <v>11</v>
      </c>
      <c r="J14" s="12"/>
      <c r="K14" s="12"/>
    </row>
    <row r="15">
      <c r="A15" s="18">
        <v>14.0</v>
      </c>
      <c r="B15" s="18" t="s">
        <v>1637</v>
      </c>
      <c r="C15" s="48" t="s">
        <v>1638</v>
      </c>
      <c r="D15" s="48" t="s">
        <v>1639</v>
      </c>
      <c r="E15" s="18" t="s">
        <v>11</v>
      </c>
      <c r="J15" s="12"/>
      <c r="K15" s="12"/>
    </row>
    <row r="16">
      <c r="A16" s="18">
        <v>15.0</v>
      </c>
      <c r="B16" s="18" t="s">
        <v>1640</v>
      </c>
      <c r="C16" s="48" t="s">
        <v>1641</v>
      </c>
      <c r="D16" s="48" t="s">
        <v>1642</v>
      </c>
      <c r="E16" s="18" t="s">
        <v>11</v>
      </c>
      <c r="J16" s="12"/>
      <c r="K16" s="12"/>
    </row>
    <row r="17">
      <c r="A17" s="18">
        <v>16.0</v>
      </c>
      <c r="B17" s="18" t="s">
        <v>1643</v>
      </c>
      <c r="C17" s="48" t="s">
        <v>1644</v>
      </c>
      <c r="D17" s="48" t="s">
        <v>1632</v>
      </c>
      <c r="E17" s="18" t="s">
        <v>11</v>
      </c>
      <c r="J17" s="12"/>
      <c r="K17" s="12"/>
    </row>
    <row r="18">
      <c r="A18" s="18">
        <v>17.0</v>
      </c>
      <c r="B18" s="18" t="s">
        <v>1645</v>
      </c>
      <c r="C18" s="48" t="s">
        <v>1646</v>
      </c>
      <c r="D18" s="48" t="s">
        <v>1647</v>
      </c>
      <c r="E18" s="18" t="s">
        <v>11</v>
      </c>
      <c r="J18" s="12"/>
      <c r="K18" s="12"/>
    </row>
    <row r="19">
      <c r="A19" s="18">
        <v>18.0</v>
      </c>
      <c r="B19" s="18" t="s">
        <v>1648</v>
      </c>
      <c r="C19" s="48" t="s">
        <v>1649</v>
      </c>
      <c r="D19" s="48" t="s">
        <v>1650</v>
      </c>
      <c r="E19" s="18" t="s">
        <v>11</v>
      </c>
      <c r="J19" s="12"/>
      <c r="K19" s="12"/>
    </row>
    <row r="20">
      <c r="A20" s="18">
        <v>19.0</v>
      </c>
      <c r="B20" s="18" t="s">
        <v>1651</v>
      </c>
      <c r="C20" s="48" t="s">
        <v>1652</v>
      </c>
      <c r="D20" s="48" t="s">
        <v>1653</v>
      </c>
      <c r="E20" s="18" t="s">
        <v>11</v>
      </c>
      <c r="J20" s="12"/>
      <c r="K20" s="12"/>
    </row>
    <row r="21">
      <c r="A21" s="18">
        <v>20.0</v>
      </c>
      <c r="B21" s="18" t="s">
        <v>1654</v>
      </c>
      <c r="C21" s="48" t="s">
        <v>1655</v>
      </c>
      <c r="D21" s="48" t="s">
        <v>1656</v>
      </c>
      <c r="E21" s="18" t="s">
        <v>11</v>
      </c>
      <c r="J21" s="12"/>
      <c r="K21" s="12"/>
    </row>
    <row r="22">
      <c r="A22" s="18">
        <v>21.0</v>
      </c>
      <c r="B22" s="18" t="s">
        <v>1440</v>
      </c>
      <c r="C22" s="48" t="s">
        <v>1441</v>
      </c>
      <c r="D22" s="48" t="s">
        <v>1657</v>
      </c>
      <c r="E22" s="18" t="s">
        <v>11</v>
      </c>
      <c r="J22" s="12"/>
      <c r="K22" s="12"/>
    </row>
    <row r="23">
      <c r="A23" s="18">
        <v>22.0</v>
      </c>
      <c r="B23" s="18" t="s">
        <v>301</v>
      </c>
      <c r="C23" s="48" t="s">
        <v>1658</v>
      </c>
      <c r="D23" s="48" t="s">
        <v>1659</v>
      </c>
      <c r="E23" s="18" t="s">
        <v>11</v>
      </c>
      <c r="J23" s="12"/>
      <c r="K23" s="12"/>
    </row>
    <row r="24">
      <c r="A24" s="18">
        <v>23.0</v>
      </c>
      <c r="B24" s="18" t="s">
        <v>1660</v>
      </c>
      <c r="C24" s="48" t="s">
        <v>1661</v>
      </c>
      <c r="D24" s="48" t="s">
        <v>1662</v>
      </c>
      <c r="E24" s="18" t="s">
        <v>11</v>
      </c>
      <c r="J24" s="12"/>
      <c r="K24" s="12"/>
    </row>
    <row r="25">
      <c r="A25" s="18">
        <v>24.0</v>
      </c>
      <c r="B25" s="18" t="s">
        <v>1663</v>
      </c>
      <c r="C25" s="48" t="s">
        <v>1664</v>
      </c>
      <c r="D25" s="48" t="s">
        <v>1665</v>
      </c>
      <c r="E25" s="18" t="s">
        <v>11</v>
      </c>
      <c r="J25" s="12"/>
      <c r="K25" s="12"/>
    </row>
    <row r="26">
      <c r="A26" s="18">
        <v>25.0</v>
      </c>
      <c r="B26" s="18" t="s">
        <v>1666</v>
      </c>
      <c r="C26" s="48" t="s">
        <v>1667</v>
      </c>
      <c r="D26" s="48" t="s">
        <v>1668</v>
      </c>
      <c r="E26" s="18" t="s">
        <v>11</v>
      </c>
      <c r="J26" s="12"/>
      <c r="K26" s="12"/>
    </row>
    <row r="27">
      <c r="C27" s="46"/>
      <c r="D27" s="46"/>
      <c r="J27" s="12"/>
      <c r="K27" s="12"/>
    </row>
    <row r="28">
      <c r="C28" s="46"/>
      <c r="D28" s="46"/>
      <c r="J28" s="12"/>
      <c r="K28" s="12"/>
    </row>
    <row r="29">
      <c r="C29" s="46"/>
      <c r="D29" s="46"/>
      <c r="J29" s="12"/>
      <c r="K29" s="12"/>
    </row>
    <row r="30">
      <c r="C30" s="46"/>
      <c r="D30" s="46"/>
      <c r="J30" s="12"/>
      <c r="K30" s="12"/>
    </row>
    <row r="31">
      <c r="C31" s="46"/>
      <c r="D31" s="46"/>
      <c r="J31" s="12"/>
      <c r="K31" s="12"/>
    </row>
    <row r="32">
      <c r="C32" s="46"/>
      <c r="D32" s="46"/>
      <c r="J32" s="12"/>
      <c r="K32" s="12"/>
    </row>
    <row r="33">
      <c r="C33" s="46"/>
      <c r="D33" s="46"/>
      <c r="J33" s="12"/>
      <c r="K33" s="12"/>
    </row>
    <row r="34">
      <c r="C34" s="46"/>
      <c r="D34" s="46"/>
      <c r="J34" s="12"/>
      <c r="K34" s="12"/>
    </row>
    <row r="35">
      <c r="C35" s="46"/>
      <c r="D35" s="46"/>
      <c r="J35" s="12"/>
      <c r="K35" s="12"/>
    </row>
    <row r="36">
      <c r="C36" s="46"/>
      <c r="D36" s="46"/>
      <c r="J36" s="12"/>
      <c r="K36" s="12"/>
    </row>
    <row r="37">
      <c r="C37" s="46"/>
      <c r="D37" s="46"/>
      <c r="J37" s="12"/>
      <c r="K37" s="12"/>
    </row>
    <row r="38">
      <c r="C38" s="46"/>
      <c r="D38" s="46"/>
      <c r="J38" s="12"/>
      <c r="K38" s="12"/>
    </row>
    <row r="39">
      <c r="C39" s="46"/>
      <c r="D39" s="46"/>
      <c r="J39" s="12"/>
      <c r="K39" s="12"/>
    </row>
    <row r="40">
      <c r="C40" s="46"/>
      <c r="D40" s="46"/>
      <c r="J40" s="12"/>
      <c r="K40" s="12"/>
    </row>
    <row r="41">
      <c r="C41" s="46"/>
      <c r="D41" s="46"/>
      <c r="J41" s="12"/>
      <c r="K41" s="12"/>
    </row>
    <row r="42">
      <c r="C42" s="46"/>
      <c r="D42" s="46"/>
      <c r="J42" s="12"/>
      <c r="K42" s="12"/>
    </row>
    <row r="43">
      <c r="C43" s="46"/>
      <c r="D43" s="46"/>
      <c r="J43" s="12"/>
      <c r="K43" s="12"/>
    </row>
    <row r="44">
      <c r="C44" s="46"/>
      <c r="D44" s="46"/>
      <c r="J44" s="12"/>
      <c r="K44" s="12"/>
    </row>
    <row r="45">
      <c r="C45" s="46"/>
      <c r="D45" s="46"/>
      <c r="J45" s="12"/>
      <c r="K45" s="12"/>
    </row>
    <row r="46">
      <c r="C46" s="46"/>
      <c r="D46" s="46"/>
      <c r="J46" s="12"/>
      <c r="K46" s="12"/>
    </row>
    <row r="47">
      <c r="C47" s="46"/>
      <c r="D47" s="46"/>
      <c r="J47" s="12"/>
      <c r="K47" s="12"/>
    </row>
    <row r="48">
      <c r="C48" s="46"/>
      <c r="D48" s="46"/>
      <c r="J48" s="12"/>
      <c r="K48" s="12"/>
    </row>
    <row r="49">
      <c r="C49" s="46"/>
      <c r="D49" s="46"/>
      <c r="J49" s="12"/>
      <c r="K49" s="12"/>
    </row>
    <row r="50">
      <c r="C50" s="46"/>
      <c r="D50" s="46"/>
      <c r="J50" s="12"/>
      <c r="K50" s="12"/>
    </row>
    <row r="51">
      <c r="C51" s="46"/>
      <c r="D51" s="46"/>
      <c r="J51" s="12"/>
      <c r="K51" s="12"/>
    </row>
    <row r="52">
      <c r="C52" s="46"/>
      <c r="D52" s="46"/>
      <c r="J52" s="12"/>
      <c r="K52" s="12"/>
    </row>
    <row r="53">
      <c r="C53" s="46"/>
      <c r="D53" s="46"/>
      <c r="J53" s="12"/>
      <c r="K53" s="12"/>
    </row>
    <row r="54">
      <c r="C54" s="46"/>
      <c r="D54" s="46"/>
      <c r="J54" s="12"/>
      <c r="K54" s="12"/>
    </row>
    <row r="55">
      <c r="C55" s="46"/>
      <c r="D55" s="46"/>
      <c r="J55" s="12"/>
      <c r="K55" s="12"/>
    </row>
    <row r="56">
      <c r="C56" s="46"/>
      <c r="D56" s="46"/>
      <c r="J56" s="12"/>
      <c r="K56" s="12"/>
    </row>
    <row r="57">
      <c r="C57" s="46"/>
      <c r="D57" s="46"/>
      <c r="J57" s="12"/>
      <c r="K57" s="12"/>
    </row>
    <row r="58">
      <c r="C58" s="46"/>
      <c r="D58" s="46"/>
      <c r="J58" s="12"/>
      <c r="K58" s="12"/>
    </row>
    <row r="59">
      <c r="C59" s="46"/>
      <c r="D59" s="46"/>
      <c r="J59" s="12"/>
      <c r="K59" s="12"/>
    </row>
    <row r="60">
      <c r="C60" s="46"/>
      <c r="D60" s="46"/>
      <c r="J60" s="12"/>
      <c r="K60" s="12"/>
    </row>
    <row r="61">
      <c r="C61" s="46"/>
      <c r="D61" s="46"/>
      <c r="J61" s="12"/>
      <c r="K61" s="12"/>
    </row>
    <row r="62">
      <c r="C62" s="46"/>
      <c r="D62" s="46"/>
      <c r="J62" s="12"/>
      <c r="K62" s="12"/>
    </row>
    <row r="63">
      <c r="C63" s="46"/>
      <c r="D63" s="46"/>
      <c r="J63" s="12"/>
      <c r="K63" s="12"/>
    </row>
    <row r="64">
      <c r="C64" s="46"/>
      <c r="D64" s="46"/>
      <c r="J64" s="12"/>
      <c r="K64" s="12"/>
    </row>
    <row r="65">
      <c r="C65" s="46"/>
      <c r="D65" s="46"/>
      <c r="J65" s="12"/>
      <c r="K65" s="12"/>
    </row>
    <row r="66">
      <c r="C66" s="46"/>
      <c r="D66" s="46"/>
      <c r="J66" s="12"/>
      <c r="K66" s="12"/>
    </row>
    <row r="67">
      <c r="C67" s="46"/>
      <c r="D67" s="46"/>
      <c r="J67" s="12"/>
      <c r="K67" s="12"/>
    </row>
    <row r="68">
      <c r="C68" s="46"/>
      <c r="D68" s="46"/>
      <c r="J68" s="12"/>
      <c r="K68" s="12"/>
    </row>
    <row r="69">
      <c r="C69" s="46"/>
      <c r="D69" s="46"/>
      <c r="J69" s="12"/>
      <c r="K69" s="12"/>
    </row>
    <row r="70">
      <c r="C70" s="46"/>
      <c r="D70" s="46"/>
      <c r="J70" s="12"/>
      <c r="K70" s="12"/>
    </row>
    <row r="71">
      <c r="C71" s="46"/>
      <c r="D71" s="46"/>
      <c r="J71" s="12"/>
      <c r="K71" s="12"/>
    </row>
    <row r="72">
      <c r="C72" s="46"/>
      <c r="D72" s="46"/>
      <c r="J72" s="12"/>
      <c r="K72" s="12"/>
    </row>
    <row r="73">
      <c r="C73" s="46"/>
      <c r="D73" s="46"/>
      <c r="J73" s="12"/>
      <c r="K73" s="12"/>
    </row>
    <row r="74">
      <c r="C74" s="46"/>
      <c r="D74" s="46"/>
      <c r="J74" s="12"/>
      <c r="K74" s="12"/>
    </row>
    <row r="75">
      <c r="C75" s="46"/>
      <c r="D75" s="46"/>
      <c r="J75" s="12"/>
      <c r="K75" s="12"/>
    </row>
    <row r="76">
      <c r="C76" s="46"/>
      <c r="D76" s="46"/>
      <c r="J76" s="12"/>
      <c r="K76" s="12"/>
    </row>
    <row r="77">
      <c r="C77" s="46"/>
      <c r="D77" s="46"/>
      <c r="J77" s="12"/>
      <c r="K77" s="12"/>
    </row>
    <row r="78">
      <c r="C78" s="46"/>
      <c r="D78" s="46"/>
      <c r="J78" s="12"/>
      <c r="K78" s="12"/>
    </row>
    <row r="79">
      <c r="C79" s="46"/>
      <c r="D79" s="46"/>
      <c r="J79" s="12"/>
      <c r="K79" s="12"/>
    </row>
    <row r="80">
      <c r="C80" s="46"/>
      <c r="D80" s="46"/>
      <c r="J80" s="12"/>
      <c r="K80" s="12"/>
    </row>
    <row r="81">
      <c r="C81" s="46"/>
      <c r="D81" s="46"/>
      <c r="J81" s="12"/>
      <c r="K81" s="12"/>
    </row>
    <row r="82">
      <c r="C82" s="46"/>
      <c r="D82" s="46"/>
      <c r="J82" s="12"/>
      <c r="K82" s="12"/>
    </row>
    <row r="83">
      <c r="C83" s="46"/>
      <c r="D83" s="46"/>
      <c r="J83" s="12"/>
      <c r="K83" s="12"/>
    </row>
    <row r="84">
      <c r="C84" s="46"/>
      <c r="D84" s="46"/>
      <c r="J84" s="12"/>
      <c r="K84" s="12"/>
    </row>
    <row r="85">
      <c r="C85" s="46"/>
      <c r="D85" s="46"/>
      <c r="J85" s="12"/>
      <c r="K85" s="12"/>
    </row>
    <row r="86">
      <c r="C86" s="46"/>
      <c r="D86" s="46"/>
      <c r="J86" s="12"/>
      <c r="K86" s="12"/>
    </row>
    <row r="87">
      <c r="C87" s="46"/>
      <c r="D87" s="46"/>
      <c r="J87" s="12"/>
      <c r="K87" s="12"/>
    </row>
    <row r="88">
      <c r="C88" s="46"/>
      <c r="D88" s="46"/>
      <c r="J88" s="12"/>
      <c r="K88" s="12"/>
    </row>
    <row r="89">
      <c r="C89" s="46"/>
      <c r="D89" s="46"/>
      <c r="J89" s="12"/>
      <c r="K89" s="12"/>
    </row>
    <row r="90">
      <c r="C90" s="46"/>
      <c r="D90" s="46"/>
      <c r="J90" s="12"/>
      <c r="K90" s="12"/>
    </row>
    <row r="91">
      <c r="C91" s="46"/>
      <c r="D91" s="46"/>
      <c r="J91" s="12"/>
      <c r="K91" s="12"/>
    </row>
    <row r="92">
      <c r="C92" s="46"/>
      <c r="D92" s="46"/>
      <c r="J92" s="12"/>
      <c r="K92" s="12"/>
    </row>
    <row r="93">
      <c r="C93" s="46"/>
      <c r="D93" s="46"/>
      <c r="J93" s="12"/>
      <c r="K93" s="12"/>
    </row>
    <row r="94">
      <c r="C94" s="46"/>
      <c r="D94" s="46"/>
      <c r="J94" s="12"/>
      <c r="K94" s="12"/>
    </row>
    <row r="95">
      <c r="C95" s="46"/>
      <c r="D95" s="46"/>
      <c r="J95" s="12"/>
      <c r="K95" s="12"/>
    </row>
    <row r="96">
      <c r="C96" s="46"/>
      <c r="D96" s="46"/>
      <c r="J96" s="12"/>
      <c r="K96" s="12"/>
    </row>
    <row r="97">
      <c r="C97" s="46"/>
      <c r="D97" s="46"/>
      <c r="J97" s="12"/>
      <c r="K97" s="12"/>
    </row>
    <row r="98">
      <c r="C98" s="46"/>
      <c r="D98" s="46"/>
      <c r="J98" s="12"/>
      <c r="K98" s="12"/>
    </row>
    <row r="99">
      <c r="C99" s="46"/>
      <c r="D99" s="46"/>
      <c r="J99" s="12"/>
      <c r="K99" s="12"/>
    </row>
    <row r="100">
      <c r="C100" s="46"/>
      <c r="D100" s="46"/>
      <c r="J100" s="12"/>
      <c r="K100" s="12"/>
    </row>
    <row r="101">
      <c r="C101" s="46"/>
      <c r="D101" s="46"/>
      <c r="J101" s="12"/>
      <c r="K101" s="12"/>
    </row>
    <row r="102">
      <c r="C102" s="46"/>
      <c r="D102" s="46"/>
      <c r="J102" s="12"/>
      <c r="K102" s="12"/>
    </row>
    <row r="103">
      <c r="C103" s="46"/>
      <c r="D103" s="46"/>
      <c r="J103" s="12"/>
      <c r="K103" s="12"/>
    </row>
    <row r="104">
      <c r="C104" s="46"/>
      <c r="D104" s="46"/>
      <c r="J104" s="12"/>
      <c r="K104" s="12"/>
    </row>
    <row r="105">
      <c r="C105" s="46"/>
      <c r="D105" s="46"/>
      <c r="J105" s="12"/>
      <c r="K105" s="12"/>
    </row>
    <row r="106">
      <c r="C106" s="46"/>
      <c r="D106" s="46"/>
      <c r="J106" s="12"/>
      <c r="K106" s="12"/>
    </row>
    <row r="107">
      <c r="C107" s="46"/>
      <c r="D107" s="46"/>
      <c r="J107" s="12"/>
      <c r="K107" s="12"/>
    </row>
    <row r="108">
      <c r="C108" s="46"/>
      <c r="D108" s="46"/>
      <c r="J108" s="12"/>
      <c r="K108" s="12"/>
    </row>
    <row r="109">
      <c r="C109" s="46"/>
      <c r="D109" s="46"/>
      <c r="J109" s="12"/>
      <c r="K109" s="12"/>
    </row>
    <row r="110">
      <c r="C110" s="46"/>
      <c r="D110" s="46"/>
      <c r="J110" s="12"/>
      <c r="K110" s="12"/>
    </row>
    <row r="111">
      <c r="C111" s="46"/>
      <c r="D111" s="46"/>
      <c r="J111" s="12"/>
      <c r="K111" s="12"/>
    </row>
    <row r="112">
      <c r="C112" s="46"/>
      <c r="D112" s="46"/>
      <c r="J112" s="12"/>
      <c r="K112" s="12"/>
    </row>
    <row r="113">
      <c r="C113" s="46"/>
      <c r="D113" s="46"/>
      <c r="J113" s="12"/>
      <c r="K113" s="12"/>
    </row>
    <row r="114">
      <c r="C114" s="46"/>
      <c r="D114" s="46"/>
      <c r="J114" s="12"/>
      <c r="K114" s="12"/>
    </row>
    <row r="115">
      <c r="C115" s="46"/>
      <c r="D115" s="46"/>
      <c r="J115" s="12"/>
      <c r="K115" s="12"/>
    </row>
    <row r="116">
      <c r="C116" s="46"/>
      <c r="D116" s="46"/>
      <c r="J116" s="12"/>
      <c r="K116" s="12"/>
    </row>
    <row r="117">
      <c r="C117" s="46"/>
      <c r="D117" s="46"/>
      <c r="J117" s="12"/>
      <c r="K117" s="12"/>
    </row>
    <row r="118">
      <c r="C118" s="46"/>
      <c r="D118" s="46"/>
      <c r="J118" s="12"/>
      <c r="K118" s="12"/>
    </row>
    <row r="119">
      <c r="C119" s="46"/>
      <c r="D119" s="46"/>
      <c r="J119" s="12"/>
      <c r="K119" s="12"/>
    </row>
    <row r="120">
      <c r="C120" s="46"/>
      <c r="D120" s="46"/>
      <c r="J120" s="12"/>
      <c r="K120" s="12"/>
    </row>
    <row r="121">
      <c r="C121" s="46"/>
      <c r="D121" s="46"/>
      <c r="J121" s="12"/>
      <c r="K121" s="12"/>
    </row>
    <row r="122">
      <c r="C122" s="46"/>
      <c r="D122" s="46"/>
      <c r="J122" s="12"/>
      <c r="K122" s="12"/>
    </row>
    <row r="123">
      <c r="C123" s="46"/>
      <c r="D123" s="46"/>
      <c r="J123" s="12"/>
      <c r="K123" s="12"/>
    </row>
    <row r="124">
      <c r="C124" s="46"/>
      <c r="D124" s="46"/>
      <c r="J124" s="12"/>
      <c r="K124" s="12"/>
    </row>
    <row r="125">
      <c r="C125" s="46"/>
      <c r="D125" s="46"/>
      <c r="J125" s="12"/>
      <c r="K125" s="12"/>
    </row>
    <row r="126">
      <c r="C126" s="46"/>
      <c r="D126" s="46"/>
      <c r="J126" s="12"/>
      <c r="K126" s="12"/>
    </row>
    <row r="127">
      <c r="C127" s="46"/>
      <c r="D127" s="46"/>
      <c r="J127" s="12"/>
      <c r="K127" s="12"/>
    </row>
    <row r="128">
      <c r="C128" s="46"/>
      <c r="D128" s="46"/>
      <c r="J128" s="12"/>
      <c r="K128" s="12"/>
    </row>
    <row r="129">
      <c r="C129" s="46"/>
      <c r="D129" s="46"/>
      <c r="J129" s="12"/>
      <c r="K129" s="12"/>
    </row>
    <row r="130">
      <c r="C130" s="46"/>
      <c r="D130" s="46"/>
      <c r="J130" s="12"/>
      <c r="K130" s="12"/>
    </row>
    <row r="131">
      <c r="C131" s="46"/>
      <c r="D131" s="46"/>
      <c r="J131" s="12"/>
      <c r="K131" s="12"/>
    </row>
    <row r="132">
      <c r="C132" s="46"/>
      <c r="D132" s="46"/>
      <c r="J132" s="12"/>
      <c r="K132" s="12"/>
    </row>
    <row r="133">
      <c r="C133" s="46"/>
      <c r="D133" s="46"/>
      <c r="J133" s="12"/>
      <c r="K133" s="12"/>
    </row>
    <row r="134">
      <c r="C134" s="46"/>
      <c r="D134" s="46"/>
      <c r="J134" s="12"/>
      <c r="K134" s="12"/>
    </row>
    <row r="135">
      <c r="C135" s="46"/>
      <c r="D135" s="46"/>
      <c r="J135" s="12"/>
      <c r="K135" s="12"/>
    </row>
    <row r="136">
      <c r="C136" s="46"/>
      <c r="D136" s="46"/>
      <c r="J136" s="12"/>
      <c r="K136" s="12"/>
    </row>
    <row r="137">
      <c r="C137" s="46"/>
      <c r="D137" s="46"/>
      <c r="J137" s="12"/>
      <c r="K137" s="12"/>
    </row>
    <row r="138">
      <c r="C138" s="46"/>
      <c r="D138" s="46"/>
      <c r="J138" s="12"/>
      <c r="K138" s="12"/>
    </row>
    <row r="139">
      <c r="C139" s="46"/>
      <c r="D139" s="46"/>
      <c r="J139" s="12"/>
      <c r="K139" s="12"/>
    </row>
    <row r="140">
      <c r="C140" s="46"/>
      <c r="D140" s="46"/>
      <c r="J140" s="12"/>
      <c r="K140" s="12"/>
    </row>
    <row r="141">
      <c r="C141" s="46"/>
      <c r="D141" s="46"/>
      <c r="J141" s="12"/>
      <c r="K141" s="12"/>
    </row>
    <row r="142">
      <c r="C142" s="46"/>
      <c r="D142" s="46"/>
      <c r="J142" s="12"/>
      <c r="K142" s="12"/>
    </row>
    <row r="143">
      <c r="C143" s="46"/>
      <c r="D143" s="46"/>
      <c r="J143" s="12"/>
      <c r="K143" s="12"/>
    </row>
    <row r="144">
      <c r="C144" s="46"/>
      <c r="D144" s="46"/>
      <c r="J144" s="12"/>
      <c r="K144" s="12"/>
    </row>
    <row r="145">
      <c r="C145" s="46"/>
      <c r="D145" s="46"/>
      <c r="J145" s="12"/>
      <c r="K145" s="12"/>
    </row>
    <row r="146">
      <c r="C146" s="46"/>
      <c r="D146" s="46"/>
      <c r="J146" s="12"/>
      <c r="K146" s="12"/>
    </row>
    <row r="147">
      <c r="C147" s="46"/>
      <c r="D147" s="46"/>
      <c r="J147" s="12"/>
      <c r="K147" s="12"/>
    </row>
    <row r="148">
      <c r="C148" s="46"/>
      <c r="D148" s="46"/>
      <c r="J148" s="12"/>
      <c r="K148" s="12"/>
    </row>
    <row r="149">
      <c r="C149" s="46"/>
      <c r="D149" s="46"/>
      <c r="J149" s="12"/>
      <c r="K149" s="12"/>
    </row>
    <row r="150">
      <c r="C150" s="46"/>
      <c r="D150" s="46"/>
      <c r="J150" s="12"/>
      <c r="K150" s="12"/>
    </row>
    <row r="151">
      <c r="C151" s="46"/>
      <c r="D151" s="46"/>
      <c r="J151" s="12"/>
      <c r="K151" s="12"/>
    </row>
    <row r="152">
      <c r="C152" s="46"/>
      <c r="D152" s="46"/>
      <c r="J152" s="12"/>
      <c r="K152" s="12"/>
    </row>
    <row r="153">
      <c r="C153" s="46"/>
      <c r="D153" s="46"/>
      <c r="J153" s="12"/>
      <c r="K153" s="12"/>
    </row>
    <row r="154">
      <c r="C154" s="46"/>
      <c r="D154" s="46"/>
      <c r="J154" s="12"/>
      <c r="K154" s="12"/>
    </row>
    <row r="155">
      <c r="C155" s="46"/>
      <c r="D155" s="46"/>
      <c r="J155" s="12"/>
      <c r="K155" s="12"/>
    </row>
    <row r="156">
      <c r="C156" s="46"/>
      <c r="D156" s="46"/>
      <c r="J156" s="12"/>
      <c r="K156" s="12"/>
    </row>
    <row r="157">
      <c r="C157" s="46"/>
      <c r="D157" s="46"/>
      <c r="J157" s="12"/>
      <c r="K157" s="12"/>
    </row>
    <row r="158">
      <c r="C158" s="46"/>
      <c r="D158" s="46"/>
      <c r="J158" s="12"/>
      <c r="K158" s="12"/>
    </row>
    <row r="159">
      <c r="C159" s="46"/>
      <c r="D159" s="46"/>
      <c r="J159" s="12"/>
      <c r="K159" s="12"/>
    </row>
    <row r="160">
      <c r="C160" s="46"/>
      <c r="D160" s="46"/>
      <c r="J160" s="12"/>
      <c r="K160" s="12"/>
    </row>
    <row r="161">
      <c r="C161" s="46"/>
      <c r="D161" s="46"/>
      <c r="J161" s="12"/>
      <c r="K161" s="12"/>
    </row>
    <row r="162">
      <c r="C162" s="46"/>
      <c r="D162" s="46"/>
      <c r="J162" s="12"/>
      <c r="K162" s="12"/>
    </row>
    <row r="163">
      <c r="C163" s="46"/>
      <c r="D163" s="46"/>
      <c r="J163" s="12"/>
      <c r="K163" s="12"/>
    </row>
    <row r="164">
      <c r="C164" s="46"/>
      <c r="D164" s="46"/>
      <c r="J164" s="12"/>
      <c r="K164" s="12"/>
    </row>
    <row r="165">
      <c r="C165" s="46"/>
      <c r="D165" s="46"/>
      <c r="J165" s="12"/>
      <c r="K165" s="12"/>
    </row>
    <row r="166">
      <c r="C166" s="46"/>
      <c r="D166" s="46"/>
      <c r="J166" s="12"/>
      <c r="K166" s="12"/>
    </row>
    <row r="167">
      <c r="C167" s="46"/>
      <c r="D167" s="46"/>
      <c r="J167" s="12"/>
      <c r="K167" s="12"/>
    </row>
    <row r="168">
      <c r="C168" s="46"/>
      <c r="D168" s="46"/>
      <c r="J168" s="12"/>
      <c r="K168" s="12"/>
    </row>
    <row r="169">
      <c r="C169" s="46"/>
      <c r="D169" s="46"/>
      <c r="J169" s="12"/>
      <c r="K169" s="12"/>
    </row>
    <row r="170">
      <c r="C170" s="46"/>
      <c r="D170" s="46"/>
      <c r="J170" s="12"/>
      <c r="K170" s="12"/>
    </row>
    <row r="171">
      <c r="C171" s="46"/>
      <c r="D171" s="46"/>
      <c r="J171" s="12"/>
      <c r="K171" s="12"/>
    </row>
    <row r="172">
      <c r="C172" s="46"/>
      <c r="D172" s="46"/>
      <c r="J172" s="12"/>
      <c r="K172" s="12"/>
    </row>
    <row r="173">
      <c r="C173" s="46"/>
      <c r="D173" s="46"/>
      <c r="J173" s="12"/>
      <c r="K173" s="12"/>
    </row>
    <row r="174">
      <c r="C174" s="46"/>
      <c r="D174" s="46"/>
      <c r="J174" s="12"/>
      <c r="K174" s="12"/>
    </row>
    <row r="175">
      <c r="C175" s="46"/>
      <c r="D175" s="46"/>
      <c r="J175" s="12"/>
      <c r="K175" s="12"/>
    </row>
    <row r="176">
      <c r="C176" s="46"/>
      <c r="D176" s="46"/>
      <c r="J176" s="12"/>
      <c r="K176" s="12"/>
    </row>
    <row r="177">
      <c r="C177" s="46"/>
      <c r="D177" s="46"/>
      <c r="J177" s="12"/>
      <c r="K177" s="12"/>
    </row>
    <row r="178">
      <c r="C178" s="46"/>
      <c r="D178" s="46"/>
      <c r="J178" s="12"/>
      <c r="K178" s="12"/>
    </row>
    <row r="179">
      <c r="C179" s="46"/>
      <c r="D179" s="46"/>
      <c r="J179" s="12"/>
      <c r="K179" s="12"/>
    </row>
    <row r="180">
      <c r="C180" s="46"/>
      <c r="D180" s="46"/>
      <c r="J180" s="12"/>
      <c r="K180" s="12"/>
    </row>
    <row r="181">
      <c r="C181" s="46"/>
      <c r="D181" s="46"/>
      <c r="J181" s="12"/>
      <c r="K181" s="12"/>
    </row>
    <row r="182">
      <c r="C182" s="46"/>
      <c r="D182" s="46"/>
      <c r="J182" s="12"/>
      <c r="K182" s="12"/>
    </row>
    <row r="183">
      <c r="C183" s="46"/>
      <c r="D183" s="46"/>
      <c r="J183" s="12"/>
      <c r="K183" s="12"/>
    </row>
    <row r="184">
      <c r="C184" s="46"/>
      <c r="D184" s="46"/>
      <c r="J184" s="12"/>
      <c r="K184" s="12"/>
    </row>
    <row r="185">
      <c r="C185" s="46"/>
      <c r="D185" s="46"/>
      <c r="J185" s="12"/>
      <c r="K185" s="12"/>
    </row>
    <row r="186">
      <c r="C186" s="46"/>
      <c r="D186" s="46"/>
      <c r="J186" s="12"/>
      <c r="K186" s="12"/>
    </row>
    <row r="187">
      <c r="C187" s="46"/>
      <c r="D187" s="46"/>
      <c r="J187" s="12"/>
      <c r="K187" s="12"/>
    </row>
    <row r="188">
      <c r="C188" s="46"/>
      <c r="D188" s="46"/>
      <c r="J188" s="12"/>
      <c r="K188" s="12"/>
    </row>
    <row r="189">
      <c r="C189" s="46"/>
      <c r="D189" s="46"/>
      <c r="J189" s="12"/>
      <c r="K189" s="12"/>
    </row>
    <row r="190">
      <c r="C190" s="46"/>
      <c r="D190" s="46"/>
      <c r="J190" s="12"/>
      <c r="K190" s="12"/>
    </row>
    <row r="191">
      <c r="C191" s="46"/>
      <c r="D191" s="46"/>
      <c r="J191" s="12"/>
      <c r="K191" s="12"/>
    </row>
    <row r="192">
      <c r="C192" s="46"/>
      <c r="D192" s="46"/>
      <c r="J192" s="12"/>
      <c r="K192" s="12"/>
    </row>
    <row r="193">
      <c r="C193" s="46"/>
      <c r="D193" s="46"/>
      <c r="J193" s="12"/>
      <c r="K193" s="12"/>
    </row>
    <row r="194">
      <c r="C194" s="46"/>
      <c r="D194" s="46"/>
      <c r="J194" s="12"/>
      <c r="K194" s="12"/>
    </row>
    <row r="195">
      <c r="C195" s="46"/>
      <c r="D195" s="46"/>
      <c r="J195" s="12"/>
      <c r="K195" s="12"/>
    </row>
    <row r="196">
      <c r="C196" s="46"/>
      <c r="D196" s="46"/>
      <c r="J196" s="12"/>
      <c r="K196" s="12"/>
    </row>
    <row r="197">
      <c r="C197" s="46"/>
      <c r="D197" s="46"/>
      <c r="J197" s="12"/>
      <c r="K197" s="12"/>
    </row>
    <row r="198">
      <c r="C198" s="46"/>
      <c r="D198" s="46"/>
      <c r="J198" s="12"/>
      <c r="K198" s="12"/>
    </row>
    <row r="199">
      <c r="C199" s="46"/>
      <c r="D199" s="46"/>
      <c r="J199" s="12"/>
      <c r="K199" s="12"/>
    </row>
    <row r="200">
      <c r="C200" s="46"/>
      <c r="D200" s="46"/>
      <c r="J200" s="12"/>
      <c r="K200" s="12"/>
    </row>
    <row r="201">
      <c r="C201" s="46"/>
      <c r="D201" s="46"/>
      <c r="J201" s="12"/>
      <c r="K201" s="12"/>
    </row>
    <row r="202">
      <c r="C202" s="46"/>
      <c r="D202" s="46"/>
      <c r="J202" s="12"/>
      <c r="K202" s="12"/>
    </row>
    <row r="203">
      <c r="C203" s="46"/>
      <c r="D203" s="46"/>
      <c r="J203" s="12"/>
      <c r="K203" s="12"/>
    </row>
    <row r="204">
      <c r="C204" s="46"/>
      <c r="D204" s="46"/>
      <c r="J204" s="12"/>
      <c r="K204" s="12"/>
    </row>
    <row r="205">
      <c r="C205" s="46"/>
      <c r="D205" s="46"/>
      <c r="J205" s="12"/>
      <c r="K205" s="12"/>
    </row>
    <row r="206">
      <c r="C206" s="46"/>
      <c r="D206" s="46"/>
      <c r="J206" s="12"/>
      <c r="K206" s="12"/>
    </row>
    <row r="207">
      <c r="C207" s="46"/>
      <c r="D207" s="46"/>
      <c r="J207" s="12"/>
      <c r="K207" s="12"/>
    </row>
    <row r="208">
      <c r="C208" s="46"/>
      <c r="D208" s="46"/>
      <c r="J208" s="12"/>
      <c r="K208" s="12"/>
    </row>
    <row r="209">
      <c r="C209" s="46"/>
      <c r="D209" s="46"/>
      <c r="J209" s="12"/>
      <c r="K209" s="12"/>
    </row>
    <row r="210">
      <c r="C210" s="46"/>
      <c r="D210" s="46"/>
      <c r="J210" s="12"/>
      <c r="K210" s="12"/>
    </row>
    <row r="211">
      <c r="C211" s="46"/>
      <c r="D211" s="46"/>
      <c r="J211" s="12"/>
      <c r="K211" s="12"/>
    </row>
    <row r="212">
      <c r="C212" s="46"/>
      <c r="D212" s="46"/>
      <c r="J212" s="12"/>
      <c r="K212" s="12"/>
    </row>
    <row r="213">
      <c r="C213" s="46"/>
      <c r="D213" s="46"/>
      <c r="J213" s="12"/>
      <c r="K213" s="12"/>
    </row>
    <row r="214">
      <c r="C214" s="46"/>
      <c r="D214" s="46"/>
      <c r="J214" s="12"/>
      <c r="K214" s="12"/>
    </row>
    <row r="215">
      <c r="C215" s="46"/>
      <c r="D215" s="46"/>
      <c r="J215" s="12"/>
      <c r="K215" s="12"/>
    </row>
    <row r="216">
      <c r="C216" s="46"/>
      <c r="D216" s="46"/>
      <c r="J216" s="12"/>
      <c r="K216" s="12"/>
    </row>
    <row r="217">
      <c r="C217" s="46"/>
      <c r="D217" s="46"/>
      <c r="J217" s="12"/>
      <c r="K217" s="12"/>
    </row>
    <row r="218">
      <c r="C218" s="46"/>
      <c r="D218" s="46"/>
      <c r="J218" s="12"/>
      <c r="K218" s="12"/>
    </row>
    <row r="219">
      <c r="C219" s="46"/>
      <c r="D219" s="46"/>
      <c r="J219" s="12"/>
      <c r="K219" s="12"/>
    </row>
    <row r="220">
      <c r="C220" s="46"/>
      <c r="D220" s="46"/>
      <c r="J220" s="12"/>
      <c r="K220" s="12"/>
    </row>
    <row r="221">
      <c r="C221" s="46"/>
      <c r="D221" s="46"/>
      <c r="J221" s="12"/>
      <c r="K221" s="12"/>
    </row>
    <row r="222">
      <c r="C222" s="46"/>
      <c r="D222" s="46"/>
      <c r="J222" s="12"/>
      <c r="K222" s="12"/>
    </row>
    <row r="223">
      <c r="C223" s="46"/>
      <c r="D223" s="46"/>
      <c r="J223" s="12"/>
      <c r="K223" s="12"/>
    </row>
    <row r="224">
      <c r="C224" s="46"/>
      <c r="D224" s="46"/>
      <c r="J224" s="12"/>
      <c r="K224" s="12"/>
    </row>
    <row r="225">
      <c r="C225" s="46"/>
      <c r="D225" s="46"/>
      <c r="J225" s="12"/>
      <c r="K225" s="12"/>
    </row>
    <row r="226">
      <c r="C226" s="46"/>
      <c r="D226" s="46"/>
      <c r="J226" s="12"/>
      <c r="K226" s="12"/>
    </row>
    <row r="227">
      <c r="C227" s="46"/>
      <c r="D227" s="46"/>
      <c r="J227" s="12"/>
      <c r="K227" s="12"/>
    </row>
    <row r="228">
      <c r="C228" s="46"/>
      <c r="D228" s="46"/>
      <c r="J228" s="12"/>
      <c r="K228" s="12"/>
    </row>
    <row r="229">
      <c r="C229" s="46"/>
      <c r="D229" s="46"/>
      <c r="J229" s="12"/>
      <c r="K229" s="12"/>
    </row>
    <row r="230">
      <c r="C230" s="46"/>
      <c r="D230" s="46"/>
      <c r="J230" s="12"/>
      <c r="K230" s="12"/>
    </row>
    <row r="231">
      <c r="C231" s="46"/>
      <c r="D231" s="46"/>
      <c r="J231" s="12"/>
      <c r="K231" s="12"/>
    </row>
    <row r="232">
      <c r="C232" s="46"/>
      <c r="D232" s="46"/>
      <c r="J232" s="12"/>
      <c r="K232" s="12"/>
    </row>
    <row r="233">
      <c r="C233" s="46"/>
      <c r="D233" s="46"/>
      <c r="J233" s="12"/>
      <c r="K233" s="12"/>
    </row>
    <row r="234">
      <c r="C234" s="46"/>
      <c r="D234" s="46"/>
      <c r="J234" s="12"/>
      <c r="K234" s="12"/>
    </row>
    <row r="235">
      <c r="C235" s="46"/>
      <c r="D235" s="46"/>
      <c r="J235" s="12"/>
      <c r="K235" s="12"/>
    </row>
    <row r="236">
      <c r="C236" s="46"/>
      <c r="D236" s="46"/>
      <c r="J236" s="12"/>
      <c r="K236" s="12"/>
    </row>
    <row r="237">
      <c r="C237" s="46"/>
      <c r="D237" s="46"/>
      <c r="J237" s="12"/>
      <c r="K237" s="12"/>
    </row>
    <row r="238">
      <c r="C238" s="46"/>
      <c r="D238" s="46"/>
      <c r="J238" s="12"/>
      <c r="K238" s="12"/>
    </row>
    <row r="239">
      <c r="C239" s="46"/>
      <c r="D239" s="46"/>
      <c r="J239" s="12"/>
      <c r="K239" s="12"/>
    </row>
    <row r="240">
      <c r="C240" s="46"/>
      <c r="D240" s="46"/>
      <c r="J240" s="12"/>
      <c r="K240" s="12"/>
    </row>
    <row r="241">
      <c r="C241" s="46"/>
      <c r="D241" s="46"/>
      <c r="J241" s="12"/>
      <c r="K241" s="12"/>
    </row>
    <row r="242">
      <c r="C242" s="46"/>
      <c r="D242" s="46"/>
      <c r="J242" s="12"/>
      <c r="K242" s="12"/>
    </row>
    <row r="243">
      <c r="C243" s="46"/>
      <c r="D243" s="46"/>
      <c r="J243" s="12"/>
      <c r="K243" s="12"/>
    </row>
    <row r="244">
      <c r="C244" s="46"/>
      <c r="D244" s="46"/>
      <c r="J244" s="12"/>
      <c r="K244" s="12"/>
    </row>
    <row r="245">
      <c r="C245" s="46"/>
      <c r="D245" s="46"/>
      <c r="J245" s="12"/>
      <c r="K245" s="12"/>
    </row>
    <row r="246">
      <c r="C246" s="46"/>
      <c r="D246" s="46"/>
      <c r="J246" s="12"/>
      <c r="K246" s="12"/>
    </row>
    <row r="247">
      <c r="C247" s="46"/>
      <c r="D247" s="46"/>
      <c r="J247" s="12"/>
      <c r="K247" s="12"/>
    </row>
    <row r="248">
      <c r="C248" s="46"/>
      <c r="D248" s="46"/>
      <c r="J248" s="12"/>
      <c r="K248" s="12"/>
    </row>
    <row r="249">
      <c r="C249" s="46"/>
      <c r="D249" s="46"/>
      <c r="J249" s="12"/>
      <c r="K249" s="12"/>
    </row>
    <row r="250">
      <c r="C250" s="46"/>
      <c r="D250" s="46"/>
      <c r="J250" s="12"/>
      <c r="K250" s="12"/>
    </row>
    <row r="251">
      <c r="C251" s="46"/>
      <c r="D251" s="46"/>
      <c r="J251" s="12"/>
      <c r="K251" s="12"/>
    </row>
    <row r="252">
      <c r="C252" s="46"/>
      <c r="D252" s="46"/>
      <c r="J252" s="12"/>
      <c r="K252" s="12"/>
    </row>
    <row r="253">
      <c r="C253" s="46"/>
      <c r="D253" s="46"/>
      <c r="J253" s="12"/>
      <c r="K253" s="12"/>
    </row>
    <row r="254">
      <c r="C254" s="46"/>
      <c r="D254" s="46"/>
      <c r="J254" s="12"/>
      <c r="K254" s="12"/>
    </row>
    <row r="255">
      <c r="C255" s="46"/>
      <c r="D255" s="46"/>
      <c r="J255" s="12"/>
      <c r="K255" s="12"/>
    </row>
    <row r="256">
      <c r="C256" s="46"/>
      <c r="D256" s="46"/>
      <c r="J256" s="12"/>
      <c r="K256" s="12"/>
    </row>
    <row r="257">
      <c r="C257" s="46"/>
      <c r="D257" s="46"/>
      <c r="J257" s="12"/>
      <c r="K257" s="12"/>
    </row>
    <row r="258">
      <c r="C258" s="46"/>
      <c r="D258" s="46"/>
      <c r="J258" s="12"/>
      <c r="K258" s="12"/>
    </row>
    <row r="259">
      <c r="C259" s="46"/>
      <c r="D259" s="46"/>
      <c r="J259" s="12"/>
      <c r="K259" s="12"/>
    </row>
    <row r="260">
      <c r="C260" s="46"/>
      <c r="D260" s="46"/>
      <c r="J260" s="12"/>
      <c r="K260" s="12"/>
    </row>
    <row r="261">
      <c r="C261" s="46"/>
      <c r="D261" s="46"/>
      <c r="J261" s="12"/>
      <c r="K261" s="12"/>
    </row>
    <row r="262">
      <c r="C262" s="46"/>
      <c r="D262" s="46"/>
      <c r="J262" s="12"/>
      <c r="K262" s="12"/>
    </row>
    <row r="263">
      <c r="C263" s="46"/>
      <c r="D263" s="46"/>
      <c r="J263" s="12"/>
      <c r="K263" s="12"/>
    </row>
    <row r="264">
      <c r="C264" s="46"/>
      <c r="D264" s="46"/>
      <c r="J264" s="12"/>
      <c r="K264" s="12"/>
    </row>
    <row r="265">
      <c r="C265" s="46"/>
      <c r="D265" s="46"/>
      <c r="J265" s="12"/>
      <c r="K265" s="12"/>
    </row>
    <row r="266">
      <c r="C266" s="46"/>
      <c r="D266" s="46"/>
      <c r="J266" s="12"/>
      <c r="K266" s="12"/>
    </row>
    <row r="267">
      <c r="C267" s="46"/>
      <c r="D267" s="46"/>
      <c r="J267" s="12"/>
      <c r="K267" s="12"/>
    </row>
    <row r="268">
      <c r="C268" s="46"/>
      <c r="D268" s="46"/>
      <c r="J268" s="12"/>
      <c r="K268" s="12"/>
    </row>
    <row r="269">
      <c r="C269" s="46"/>
      <c r="D269" s="46"/>
      <c r="J269" s="12"/>
      <c r="K269" s="12"/>
    </row>
    <row r="270">
      <c r="C270" s="46"/>
      <c r="D270" s="46"/>
      <c r="J270" s="12"/>
      <c r="K270" s="12"/>
    </row>
    <row r="271">
      <c r="C271" s="46"/>
      <c r="D271" s="46"/>
      <c r="J271" s="12"/>
      <c r="K271" s="12"/>
    </row>
    <row r="272">
      <c r="C272" s="46"/>
      <c r="D272" s="46"/>
      <c r="J272" s="12"/>
      <c r="K272" s="12"/>
    </row>
    <row r="273">
      <c r="C273" s="46"/>
      <c r="D273" s="46"/>
      <c r="J273" s="12"/>
      <c r="K273" s="12"/>
    </row>
    <row r="274">
      <c r="C274" s="46"/>
      <c r="D274" s="46"/>
      <c r="J274" s="12"/>
      <c r="K274" s="12"/>
    </row>
    <row r="275">
      <c r="C275" s="46"/>
      <c r="D275" s="46"/>
      <c r="J275" s="12"/>
      <c r="K275" s="12"/>
    </row>
    <row r="276">
      <c r="C276" s="46"/>
      <c r="D276" s="46"/>
      <c r="J276" s="12"/>
      <c r="K276" s="12"/>
    </row>
    <row r="277">
      <c r="C277" s="46"/>
      <c r="D277" s="46"/>
      <c r="J277" s="12"/>
      <c r="K277" s="12"/>
    </row>
    <row r="278">
      <c r="C278" s="46"/>
      <c r="D278" s="46"/>
      <c r="J278" s="12"/>
      <c r="K278" s="12"/>
    </row>
    <row r="279">
      <c r="C279" s="46"/>
      <c r="D279" s="46"/>
      <c r="J279" s="12"/>
      <c r="K279" s="12"/>
    </row>
    <row r="280">
      <c r="C280" s="46"/>
      <c r="D280" s="46"/>
      <c r="J280" s="12"/>
      <c r="K280" s="12"/>
    </row>
    <row r="281">
      <c r="C281" s="46"/>
      <c r="D281" s="46"/>
      <c r="J281" s="12"/>
      <c r="K281" s="12"/>
    </row>
    <row r="282">
      <c r="C282" s="46"/>
      <c r="D282" s="46"/>
      <c r="J282" s="12"/>
      <c r="K282" s="12"/>
    </row>
    <row r="283">
      <c r="C283" s="46"/>
      <c r="D283" s="46"/>
      <c r="J283" s="12"/>
      <c r="K283" s="12"/>
    </row>
    <row r="284">
      <c r="C284" s="46"/>
      <c r="D284" s="46"/>
      <c r="J284" s="12"/>
      <c r="K284" s="12"/>
    </row>
    <row r="285">
      <c r="C285" s="46"/>
      <c r="D285" s="46"/>
      <c r="J285" s="12"/>
      <c r="K285" s="12"/>
    </row>
    <row r="286">
      <c r="C286" s="46"/>
      <c r="D286" s="46"/>
      <c r="J286" s="12"/>
      <c r="K286" s="12"/>
    </row>
    <row r="287">
      <c r="C287" s="46"/>
      <c r="D287" s="46"/>
      <c r="J287" s="12"/>
      <c r="K287" s="12"/>
    </row>
    <row r="288">
      <c r="C288" s="46"/>
      <c r="D288" s="46"/>
      <c r="J288" s="12"/>
      <c r="K288" s="12"/>
    </row>
    <row r="289">
      <c r="C289" s="46"/>
      <c r="D289" s="46"/>
      <c r="J289" s="12"/>
      <c r="K289" s="12"/>
    </row>
    <row r="290">
      <c r="C290" s="46"/>
      <c r="D290" s="46"/>
      <c r="J290" s="12"/>
      <c r="K290" s="12"/>
    </row>
    <row r="291">
      <c r="C291" s="46"/>
      <c r="D291" s="46"/>
      <c r="J291" s="12"/>
      <c r="K291" s="12"/>
    </row>
    <row r="292">
      <c r="C292" s="46"/>
      <c r="D292" s="46"/>
      <c r="J292" s="12"/>
      <c r="K292" s="12"/>
    </row>
    <row r="293">
      <c r="C293" s="46"/>
      <c r="D293" s="46"/>
      <c r="J293" s="12"/>
      <c r="K293" s="12"/>
    </row>
    <row r="294">
      <c r="C294" s="46"/>
      <c r="D294" s="46"/>
      <c r="J294" s="12"/>
      <c r="K294" s="12"/>
    </row>
    <row r="295">
      <c r="C295" s="46"/>
      <c r="D295" s="46"/>
      <c r="J295" s="12"/>
      <c r="K295" s="12"/>
    </row>
    <row r="296">
      <c r="C296" s="46"/>
      <c r="D296" s="46"/>
      <c r="J296" s="12"/>
      <c r="K296" s="12"/>
    </row>
    <row r="297">
      <c r="C297" s="46"/>
      <c r="D297" s="46"/>
      <c r="J297" s="12"/>
      <c r="K297" s="12"/>
    </row>
    <row r="298">
      <c r="C298" s="46"/>
      <c r="D298" s="46"/>
      <c r="J298" s="12"/>
      <c r="K298" s="12"/>
    </row>
    <row r="299">
      <c r="C299" s="46"/>
      <c r="D299" s="46"/>
      <c r="J299" s="12"/>
      <c r="K299" s="12"/>
    </row>
    <row r="300">
      <c r="C300" s="46"/>
      <c r="D300" s="46"/>
      <c r="J300" s="12"/>
      <c r="K300" s="12"/>
    </row>
    <row r="301">
      <c r="C301" s="46"/>
      <c r="D301" s="46"/>
      <c r="J301" s="12"/>
      <c r="K301" s="12"/>
    </row>
    <row r="302">
      <c r="C302" s="46"/>
      <c r="D302" s="46"/>
      <c r="J302" s="12"/>
      <c r="K302" s="12"/>
    </row>
    <row r="303">
      <c r="C303" s="46"/>
      <c r="D303" s="46"/>
      <c r="J303" s="12"/>
      <c r="K303" s="12"/>
    </row>
    <row r="304">
      <c r="C304" s="46"/>
      <c r="D304" s="46"/>
      <c r="J304" s="12"/>
      <c r="K304" s="12"/>
    </row>
    <row r="305">
      <c r="C305" s="46"/>
      <c r="D305" s="46"/>
      <c r="J305" s="12"/>
      <c r="K305" s="12"/>
    </row>
    <row r="306">
      <c r="C306" s="46"/>
      <c r="D306" s="46"/>
      <c r="J306" s="12"/>
      <c r="K306" s="12"/>
    </row>
    <row r="307">
      <c r="C307" s="46"/>
      <c r="D307" s="46"/>
      <c r="J307" s="12"/>
      <c r="K307" s="12"/>
    </row>
    <row r="308">
      <c r="C308" s="46"/>
      <c r="D308" s="46"/>
      <c r="J308" s="12"/>
      <c r="K308" s="12"/>
    </row>
    <row r="309">
      <c r="C309" s="46"/>
      <c r="D309" s="46"/>
      <c r="J309" s="12"/>
      <c r="K309" s="12"/>
    </row>
    <row r="310">
      <c r="C310" s="46"/>
      <c r="D310" s="46"/>
      <c r="J310" s="12"/>
      <c r="K310" s="12"/>
    </row>
    <row r="311">
      <c r="C311" s="46"/>
      <c r="D311" s="46"/>
      <c r="J311" s="12"/>
      <c r="K311" s="12"/>
    </row>
    <row r="312">
      <c r="C312" s="46"/>
      <c r="D312" s="46"/>
      <c r="J312" s="12"/>
      <c r="K312" s="12"/>
    </row>
    <row r="313">
      <c r="C313" s="46"/>
      <c r="D313" s="46"/>
      <c r="J313" s="12"/>
      <c r="K313" s="12"/>
    </row>
    <row r="314">
      <c r="C314" s="46"/>
      <c r="D314" s="46"/>
      <c r="J314" s="12"/>
      <c r="K314" s="12"/>
    </row>
    <row r="315">
      <c r="C315" s="46"/>
      <c r="D315" s="46"/>
      <c r="J315" s="12"/>
      <c r="K315" s="12"/>
    </row>
    <row r="316">
      <c r="C316" s="46"/>
      <c r="D316" s="46"/>
      <c r="J316" s="12"/>
      <c r="K316" s="12"/>
    </row>
    <row r="317">
      <c r="C317" s="46"/>
      <c r="D317" s="46"/>
      <c r="J317" s="12"/>
      <c r="K317" s="12"/>
    </row>
    <row r="318">
      <c r="C318" s="46"/>
      <c r="D318" s="46"/>
      <c r="J318" s="12"/>
      <c r="K318" s="12"/>
    </row>
    <row r="319">
      <c r="C319" s="46"/>
      <c r="D319" s="46"/>
      <c r="J319" s="12"/>
      <c r="K319" s="12"/>
    </row>
    <row r="320">
      <c r="C320" s="46"/>
      <c r="D320" s="46"/>
      <c r="J320" s="12"/>
      <c r="K320" s="12"/>
    </row>
    <row r="321">
      <c r="C321" s="46"/>
      <c r="D321" s="46"/>
      <c r="J321" s="12"/>
      <c r="K321" s="12"/>
    </row>
    <row r="322">
      <c r="C322" s="46"/>
      <c r="D322" s="46"/>
      <c r="J322" s="12"/>
      <c r="K322" s="12"/>
    </row>
    <row r="323">
      <c r="C323" s="46"/>
      <c r="D323" s="46"/>
      <c r="J323" s="12"/>
      <c r="K323" s="12"/>
    </row>
    <row r="324">
      <c r="C324" s="46"/>
      <c r="D324" s="46"/>
      <c r="J324" s="12"/>
      <c r="K324" s="12"/>
    </row>
    <row r="325">
      <c r="C325" s="46"/>
      <c r="D325" s="46"/>
      <c r="J325" s="12"/>
      <c r="K325" s="12"/>
    </row>
    <row r="326">
      <c r="C326" s="46"/>
      <c r="D326" s="46"/>
      <c r="J326" s="12"/>
      <c r="K326" s="12"/>
    </row>
    <row r="327">
      <c r="C327" s="46"/>
      <c r="D327" s="46"/>
      <c r="J327" s="12"/>
      <c r="K327" s="12"/>
    </row>
    <row r="328">
      <c r="C328" s="46"/>
      <c r="D328" s="46"/>
      <c r="J328" s="12"/>
      <c r="K328" s="12"/>
    </row>
    <row r="329">
      <c r="C329" s="46"/>
      <c r="D329" s="46"/>
      <c r="J329" s="12"/>
      <c r="K329" s="12"/>
    </row>
    <row r="330">
      <c r="C330" s="46"/>
      <c r="D330" s="46"/>
      <c r="J330" s="12"/>
      <c r="K330" s="12"/>
    </row>
    <row r="331">
      <c r="C331" s="46"/>
      <c r="D331" s="46"/>
      <c r="J331" s="12"/>
      <c r="K331" s="12"/>
    </row>
    <row r="332">
      <c r="C332" s="46"/>
      <c r="D332" s="46"/>
      <c r="J332" s="12"/>
      <c r="K332" s="12"/>
    </row>
    <row r="333">
      <c r="C333" s="46"/>
      <c r="D333" s="46"/>
      <c r="J333" s="12"/>
      <c r="K333" s="12"/>
    </row>
    <row r="334">
      <c r="C334" s="46"/>
      <c r="D334" s="46"/>
      <c r="J334" s="12"/>
      <c r="K334" s="12"/>
    </row>
    <row r="335">
      <c r="C335" s="46"/>
      <c r="D335" s="46"/>
      <c r="J335" s="12"/>
      <c r="K335" s="12"/>
    </row>
    <row r="336">
      <c r="C336" s="46"/>
      <c r="D336" s="46"/>
      <c r="J336" s="12"/>
      <c r="K336" s="12"/>
    </row>
    <row r="337">
      <c r="C337" s="46"/>
      <c r="D337" s="46"/>
      <c r="J337" s="12"/>
      <c r="K337" s="12"/>
    </row>
    <row r="338">
      <c r="C338" s="46"/>
      <c r="D338" s="46"/>
      <c r="J338" s="12"/>
      <c r="K338" s="12"/>
    </row>
    <row r="339">
      <c r="C339" s="46"/>
      <c r="D339" s="46"/>
      <c r="J339" s="12"/>
      <c r="K339" s="12"/>
    </row>
    <row r="340">
      <c r="C340" s="46"/>
      <c r="D340" s="46"/>
      <c r="J340" s="12"/>
      <c r="K340" s="12"/>
    </row>
    <row r="341">
      <c r="C341" s="46"/>
      <c r="D341" s="46"/>
      <c r="J341" s="12"/>
      <c r="K341" s="12"/>
    </row>
    <row r="342">
      <c r="C342" s="46"/>
      <c r="D342" s="46"/>
      <c r="J342" s="12"/>
      <c r="K342" s="12"/>
    </row>
    <row r="343">
      <c r="C343" s="46"/>
      <c r="D343" s="46"/>
      <c r="J343" s="12"/>
      <c r="K343" s="12"/>
    </row>
    <row r="344">
      <c r="C344" s="46"/>
      <c r="D344" s="46"/>
      <c r="J344" s="12"/>
      <c r="K344" s="12"/>
    </row>
    <row r="345">
      <c r="C345" s="46"/>
      <c r="D345" s="46"/>
      <c r="J345" s="12"/>
      <c r="K345" s="12"/>
    </row>
    <row r="346">
      <c r="C346" s="46"/>
      <c r="D346" s="46"/>
      <c r="J346" s="12"/>
      <c r="K346" s="12"/>
    </row>
    <row r="347">
      <c r="C347" s="46"/>
      <c r="D347" s="46"/>
      <c r="J347" s="12"/>
      <c r="K347" s="12"/>
    </row>
    <row r="348">
      <c r="C348" s="46"/>
      <c r="D348" s="46"/>
      <c r="J348" s="12"/>
      <c r="K348" s="12"/>
    </row>
    <row r="349">
      <c r="C349" s="46"/>
      <c r="D349" s="46"/>
      <c r="J349" s="12"/>
      <c r="K349" s="12"/>
    </row>
    <row r="350">
      <c r="C350" s="46"/>
      <c r="D350" s="46"/>
      <c r="J350" s="12"/>
      <c r="K350" s="12"/>
    </row>
    <row r="351">
      <c r="C351" s="46"/>
      <c r="D351" s="46"/>
      <c r="J351" s="12"/>
      <c r="K351" s="12"/>
    </row>
    <row r="352">
      <c r="C352" s="46"/>
      <c r="D352" s="46"/>
      <c r="J352" s="12"/>
      <c r="K352" s="12"/>
    </row>
    <row r="353">
      <c r="C353" s="46"/>
      <c r="D353" s="46"/>
      <c r="J353" s="12"/>
      <c r="K353" s="12"/>
    </row>
    <row r="354">
      <c r="C354" s="46"/>
      <c r="D354" s="46"/>
      <c r="J354" s="12"/>
      <c r="K354" s="12"/>
    </row>
    <row r="355">
      <c r="C355" s="46"/>
      <c r="D355" s="46"/>
      <c r="J355" s="12"/>
      <c r="K355" s="12"/>
    </row>
    <row r="356">
      <c r="C356" s="46"/>
      <c r="D356" s="46"/>
      <c r="J356" s="12"/>
      <c r="K356" s="12"/>
    </row>
    <row r="357">
      <c r="C357" s="46"/>
      <c r="D357" s="46"/>
      <c r="J357" s="12"/>
      <c r="K357" s="12"/>
    </row>
    <row r="358">
      <c r="C358" s="46"/>
      <c r="D358" s="46"/>
      <c r="J358" s="12"/>
      <c r="K358" s="12"/>
    </row>
    <row r="359">
      <c r="C359" s="46"/>
      <c r="D359" s="46"/>
      <c r="J359" s="12"/>
      <c r="K359" s="12"/>
    </row>
    <row r="360">
      <c r="C360" s="46"/>
      <c r="D360" s="46"/>
      <c r="J360" s="12"/>
      <c r="K360" s="12"/>
    </row>
    <row r="361">
      <c r="C361" s="46"/>
      <c r="D361" s="46"/>
      <c r="J361" s="12"/>
      <c r="K361" s="12"/>
    </row>
    <row r="362">
      <c r="C362" s="46"/>
      <c r="D362" s="46"/>
      <c r="J362" s="12"/>
      <c r="K362" s="12"/>
    </row>
    <row r="363">
      <c r="C363" s="46"/>
      <c r="D363" s="46"/>
      <c r="J363" s="12"/>
      <c r="K363" s="12"/>
    </row>
    <row r="364">
      <c r="C364" s="46"/>
      <c r="D364" s="46"/>
      <c r="J364" s="12"/>
      <c r="K364" s="12"/>
    </row>
    <row r="365">
      <c r="C365" s="46"/>
      <c r="D365" s="46"/>
      <c r="J365" s="12"/>
      <c r="K365" s="12"/>
    </row>
    <row r="366">
      <c r="C366" s="46"/>
      <c r="D366" s="46"/>
      <c r="J366" s="12"/>
      <c r="K366" s="12"/>
    </row>
    <row r="367">
      <c r="C367" s="46"/>
      <c r="D367" s="46"/>
      <c r="J367" s="12"/>
      <c r="K367" s="12"/>
    </row>
    <row r="368">
      <c r="C368" s="46"/>
      <c r="D368" s="46"/>
      <c r="J368" s="12"/>
      <c r="K368" s="12"/>
    </row>
    <row r="369">
      <c r="C369" s="46"/>
      <c r="D369" s="46"/>
      <c r="J369" s="12"/>
      <c r="K369" s="12"/>
    </row>
    <row r="370">
      <c r="C370" s="46"/>
      <c r="D370" s="46"/>
      <c r="J370" s="12"/>
      <c r="K370" s="12"/>
    </row>
    <row r="371">
      <c r="C371" s="46"/>
      <c r="D371" s="46"/>
      <c r="J371" s="12"/>
      <c r="K371" s="12"/>
    </row>
    <row r="372">
      <c r="C372" s="46"/>
      <c r="D372" s="46"/>
      <c r="J372" s="12"/>
      <c r="K372" s="12"/>
    </row>
    <row r="373">
      <c r="C373" s="46"/>
      <c r="D373" s="46"/>
      <c r="J373" s="12"/>
      <c r="K373" s="12"/>
    </row>
    <row r="374">
      <c r="C374" s="46"/>
      <c r="D374" s="46"/>
      <c r="J374" s="12"/>
      <c r="K374" s="12"/>
    </row>
    <row r="375">
      <c r="C375" s="46"/>
      <c r="D375" s="46"/>
      <c r="J375" s="12"/>
      <c r="K375" s="12"/>
    </row>
    <row r="376">
      <c r="C376" s="46"/>
      <c r="D376" s="46"/>
      <c r="J376" s="12"/>
      <c r="K376" s="12"/>
    </row>
    <row r="377">
      <c r="C377" s="46"/>
      <c r="D377" s="46"/>
      <c r="J377" s="12"/>
      <c r="K377" s="12"/>
    </row>
    <row r="378">
      <c r="C378" s="46"/>
      <c r="D378" s="46"/>
      <c r="J378" s="12"/>
      <c r="K378" s="12"/>
    </row>
    <row r="379">
      <c r="C379" s="46"/>
      <c r="D379" s="46"/>
      <c r="J379" s="12"/>
      <c r="K379" s="12"/>
    </row>
    <row r="380">
      <c r="C380" s="46"/>
      <c r="D380" s="46"/>
      <c r="J380" s="12"/>
      <c r="K380" s="12"/>
    </row>
    <row r="381">
      <c r="C381" s="46"/>
      <c r="D381" s="46"/>
      <c r="J381" s="12"/>
      <c r="K381" s="12"/>
    </row>
    <row r="382">
      <c r="C382" s="46"/>
      <c r="D382" s="46"/>
      <c r="J382" s="12"/>
      <c r="K382" s="12"/>
    </row>
    <row r="383">
      <c r="C383" s="46"/>
      <c r="D383" s="46"/>
      <c r="J383" s="12"/>
      <c r="K383" s="12"/>
    </row>
    <row r="384">
      <c r="C384" s="46"/>
      <c r="D384" s="46"/>
      <c r="J384" s="12"/>
      <c r="K384" s="12"/>
    </row>
    <row r="385">
      <c r="C385" s="46"/>
      <c r="D385" s="46"/>
      <c r="J385" s="12"/>
      <c r="K385" s="12"/>
    </row>
    <row r="386">
      <c r="C386" s="46"/>
      <c r="D386" s="46"/>
      <c r="J386" s="12"/>
      <c r="K386" s="12"/>
    </row>
    <row r="387">
      <c r="C387" s="46"/>
      <c r="D387" s="46"/>
      <c r="J387" s="12"/>
      <c r="K387" s="12"/>
    </row>
    <row r="388">
      <c r="C388" s="46"/>
      <c r="D388" s="46"/>
      <c r="J388" s="12"/>
      <c r="K388" s="12"/>
    </row>
    <row r="389">
      <c r="C389" s="46"/>
      <c r="D389" s="46"/>
      <c r="J389" s="12"/>
      <c r="K389" s="12"/>
    </row>
    <row r="390">
      <c r="C390" s="46"/>
      <c r="D390" s="46"/>
      <c r="J390" s="12"/>
      <c r="K390" s="12"/>
    </row>
    <row r="391">
      <c r="C391" s="46"/>
      <c r="D391" s="46"/>
      <c r="J391" s="12"/>
      <c r="K391" s="12"/>
    </row>
    <row r="392">
      <c r="C392" s="46"/>
      <c r="D392" s="46"/>
      <c r="J392" s="12"/>
      <c r="K392" s="12"/>
    </row>
    <row r="393">
      <c r="C393" s="46"/>
      <c r="D393" s="46"/>
      <c r="J393" s="12"/>
      <c r="K393" s="12"/>
    </row>
    <row r="394">
      <c r="C394" s="46"/>
      <c r="D394" s="46"/>
      <c r="J394" s="12"/>
      <c r="K394" s="12"/>
    </row>
    <row r="395">
      <c r="C395" s="46"/>
      <c r="D395" s="46"/>
      <c r="J395" s="12"/>
      <c r="K395" s="12"/>
    </row>
    <row r="396">
      <c r="C396" s="46"/>
      <c r="D396" s="46"/>
      <c r="J396" s="12"/>
      <c r="K396" s="12"/>
    </row>
    <row r="397">
      <c r="C397" s="46"/>
      <c r="D397" s="46"/>
      <c r="J397" s="12"/>
      <c r="K397" s="12"/>
    </row>
    <row r="398">
      <c r="C398" s="46"/>
      <c r="D398" s="46"/>
      <c r="J398" s="12"/>
      <c r="K398" s="12"/>
    </row>
    <row r="399">
      <c r="C399" s="46"/>
      <c r="D399" s="46"/>
      <c r="J399" s="12"/>
      <c r="K399" s="12"/>
    </row>
    <row r="400">
      <c r="C400" s="46"/>
      <c r="D400" s="46"/>
      <c r="J400" s="12"/>
      <c r="K400" s="12"/>
    </row>
    <row r="401">
      <c r="C401" s="46"/>
      <c r="D401" s="46"/>
      <c r="J401" s="12"/>
      <c r="K401" s="12"/>
    </row>
    <row r="402">
      <c r="C402" s="46"/>
      <c r="D402" s="46"/>
      <c r="J402" s="12"/>
      <c r="K402" s="12"/>
    </row>
    <row r="403">
      <c r="C403" s="46"/>
      <c r="D403" s="46"/>
      <c r="J403" s="12"/>
      <c r="K403" s="12"/>
    </row>
    <row r="404">
      <c r="C404" s="46"/>
      <c r="D404" s="46"/>
      <c r="J404" s="12"/>
      <c r="K404" s="12"/>
    </row>
    <row r="405">
      <c r="C405" s="46"/>
      <c r="D405" s="46"/>
      <c r="J405" s="12"/>
      <c r="K405" s="12"/>
    </row>
    <row r="406">
      <c r="C406" s="46"/>
      <c r="D406" s="46"/>
      <c r="J406" s="12"/>
      <c r="K406" s="12"/>
    </row>
    <row r="407">
      <c r="C407" s="46"/>
      <c r="D407" s="46"/>
      <c r="J407" s="12"/>
      <c r="K407" s="12"/>
    </row>
    <row r="408">
      <c r="C408" s="46"/>
      <c r="D408" s="46"/>
      <c r="J408" s="12"/>
      <c r="K408" s="12"/>
    </row>
    <row r="409">
      <c r="C409" s="46"/>
      <c r="D409" s="46"/>
      <c r="J409" s="12"/>
      <c r="K409" s="12"/>
    </row>
    <row r="410">
      <c r="C410" s="46"/>
      <c r="D410" s="46"/>
      <c r="J410" s="12"/>
      <c r="K410" s="12"/>
    </row>
    <row r="411">
      <c r="C411" s="46"/>
      <c r="D411" s="46"/>
      <c r="J411" s="12"/>
      <c r="K411" s="12"/>
    </row>
    <row r="412">
      <c r="C412" s="46"/>
      <c r="D412" s="46"/>
      <c r="J412" s="12"/>
      <c r="K412" s="12"/>
    </row>
    <row r="413">
      <c r="C413" s="46"/>
      <c r="D413" s="46"/>
      <c r="J413" s="12"/>
      <c r="K413" s="12"/>
    </row>
    <row r="414">
      <c r="C414" s="46"/>
      <c r="D414" s="46"/>
      <c r="J414" s="12"/>
      <c r="K414" s="12"/>
    </row>
    <row r="415">
      <c r="C415" s="46"/>
      <c r="D415" s="46"/>
      <c r="J415" s="12"/>
      <c r="K415" s="12"/>
    </row>
    <row r="416">
      <c r="C416" s="46"/>
      <c r="D416" s="46"/>
      <c r="J416" s="12"/>
      <c r="K416" s="12"/>
    </row>
    <row r="417">
      <c r="C417" s="46"/>
      <c r="D417" s="46"/>
      <c r="J417" s="12"/>
      <c r="K417" s="12"/>
    </row>
    <row r="418">
      <c r="C418" s="46"/>
      <c r="D418" s="46"/>
      <c r="J418" s="12"/>
      <c r="K418" s="12"/>
    </row>
    <row r="419">
      <c r="C419" s="46"/>
      <c r="D419" s="46"/>
      <c r="J419" s="12"/>
      <c r="K419" s="12"/>
    </row>
    <row r="420">
      <c r="C420" s="46"/>
      <c r="D420" s="46"/>
      <c r="J420" s="12"/>
      <c r="K420" s="12"/>
    </row>
    <row r="421">
      <c r="C421" s="46"/>
      <c r="D421" s="46"/>
      <c r="J421" s="12"/>
      <c r="K421" s="12"/>
    </row>
    <row r="422">
      <c r="C422" s="46"/>
      <c r="D422" s="46"/>
      <c r="J422" s="12"/>
      <c r="K422" s="12"/>
    </row>
    <row r="423">
      <c r="C423" s="46"/>
      <c r="D423" s="46"/>
      <c r="J423" s="12"/>
      <c r="K423" s="12"/>
    </row>
    <row r="424">
      <c r="C424" s="46"/>
      <c r="D424" s="46"/>
      <c r="J424" s="12"/>
      <c r="K424" s="12"/>
    </row>
    <row r="425">
      <c r="C425" s="46"/>
      <c r="D425" s="46"/>
      <c r="J425" s="12"/>
      <c r="K425" s="12"/>
    </row>
    <row r="426">
      <c r="C426" s="46"/>
      <c r="D426" s="46"/>
      <c r="J426" s="12"/>
      <c r="K426" s="12"/>
    </row>
    <row r="427">
      <c r="C427" s="46"/>
      <c r="D427" s="46"/>
      <c r="J427" s="12"/>
      <c r="K427" s="12"/>
    </row>
    <row r="428">
      <c r="C428" s="46"/>
      <c r="D428" s="46"/>
      <c r="J428" s="12"/>
      <c r="K428" s="12"/>
    </row>
    <row r="429">
      <c r="C429" s="46"/>
      <c r="D429" s="46"/>
      <c r="J429" s="12"/>
      <c r="K429" s="12"/>
    </row>
    <row r="430">
      <c r="C430" s="46"/>
      <c r="D430" s="46"/>
      <c r="J430" s="12"/>
      <c r="K430" s="12"/>
    </row>
    <row r="431">
      <c r="C431" s="46"/>
      <c r="D431" s="46"/>
      <c r="J431" s="12"/>
      <c r="K431" s="12"/>
    </row>
    <row r="432">
      <c r="C432" s="46"/>
      <c r="D432" s="46"/>
      <c r="J432" s="12"/>
      <c r="K432" s="12"/>
    </row>
    <row r="433">
      <c r="C433" s="46"/>
      <c r="D433" s="46"/>
      <c r="J433" s="12"/>
      <c r="K433" s="12"/>
    </row>
    <row r="434">
      <c r="C434" s="46"/>
      <c r="D434" s="46"/>
      <c r="J434" s="12"/>
      <c r="K434" s="12"/>
    </row>
    <row r="435">
      <c r="C435" s="46"/>
      <c r="D435" s="46"/>
      <c r="J435" s="12"/>
      <c r="K435" s="12"/>
    </row>
    <row r="436">
      <c r="C436" s="46"/>
      <c r="D436" s="46"/>
      <c r="J436" s="12"/>
      <c r="K436" s="12"/>
    </row>
    <row r="437">
      <c r="C437" s="46"/>
      <c r="D437" s="46"/>
      <c r="J437" s="12"/>
      <c r="K437" s="12"/>
    </row>
    <row r="438">
      <c r="C438" s="46"/>
      <c r="D438" s="46"/>
      <c r="J438" s="12"/>
      <c r="K438" s="12"/>
    </row>
    <row r="439">
      <c r="C439" s="46"/>
      <c r="D439" s="46"/>
      <c r="J439" s="12"/>
      <c r="K439" s="12"/>
    </row>
    <row r="440">
      <c r="C440" s="46"/>
      <c r="D440" s="46"/>
      <c r="J440" s="12"/>
      <c r="K440" s="12"/>
    </row>
    <row r="441">
      <c r="C441" s="46"/>
      <c r="D441" s="46"/>
      <c r="J441" s="12"/>
      <c r="K441" s="12"/>
    </row>
    <row r="442">
      <c r="C442" s="46"/>
      <c r="D442" s="46"/>
      <c r="J442" s="12"/>
      <c r="K442" s="12"/>
    </row>
    <row r="443">
      <c r="C443" s="46"/>
      <c r="D443" s="46"/>
      <c r="J443" s="12"/>
      <c r="K443" s="12"/>
    </row>
    <row r="444">
      <c r="C444" s="46"/>
      <c r="D444" s="46"/>
      <c r="J444" s="12"/>
      <c r="K444" s="12"/>
    </row>
    <row r="445">
      <c r="C445" s="46"/>
      <c r="D445" s="46"/>
      <c r="J445" s="12"/>
      <c r="K445" s="12"/>
    </row>
    <row r="446">
      <c r="C446" s="46"/>
      <c r="D446" s="46"/>
      <c r="J446" s="12"/>
      <c r="K446" s="12"/>
    </row>
    <row r="447">
      <c r="C447" s="46"/>
      <c r="D447" s="46"/>
      <c r="J447" s="12"/>
      <c r="K447" s="12"/>
    </row>
    <row r="448">
      <c r="C448" s="46"/>
      <c r="D448" s="46"/>
      <c r="J448" s="12"/>
      <c r="K448" s="12"/>
    </row>
    <row r="449">
      <c r="C449" s="46"/>
      <c r="D449" s="46"/>
      <c r="J449" s="12"/>
      <c r="K449" s="12"/>
    </row>
    <row r="450">
      <c r="C450" s="46"/>
      <c r="D450" s="46"/>
      <c r="J450" s="12"/>
      <c r="K450" s="12"/>
    </row>
    <row r="451">
      <c r="C451" s="46"/>
      <c r="D451" s="46"/>
      <c r="J451" s="12"/>
      <c r="K451" s="12"/>
    </row>
    <row r="452">
      <c r="C452" s="46"/>
      <c r="D452" s="46"/>
      <c r="J452" s="12"/>
      <c r="K452" s="12"/>
    </row>
    <row r="453">
      <c r="C453" s="46"/>
      <c r="D453" s="46"/>
      <c r="J453" s="12"/>
      <c r="K453" s="12"/>
    </row>
    <row r="454">
      <c r="C454" s="46"/>
      <c r="D454" s="46"/>
      <c r="J454" s="12"/>
      <c r="K454" s="12"/>
    </row>
    <row r="455">
      <c r="C455" s="46"/>
      <c r="D455" s="46"/>
      <c r="J455" s="12"/>
      <c r="K455" s="12"/>
    </row>
    <row r="456">
      <c r="C456" s="46"/>
      <c r="D456" s="46"/>
      <c r="J456" s="12"/>
      <c r="K456" s="12"/>
    </row>
    <row r="457">
      <c r="C457" s="46"/>
      <c r="D457" s="46"/>
      <c r="J457" s="12"/>
      <c r="K457" s="12"/>
    </row>
    <row r="458">
      <c r="C458" s="46"/>
      <c r="D458" s="46"/>
      <c r="J458" s="12"/>
      <c r="K458" s="12"/>
    </row>
    <row r="459">
      <c r="C459" s="46"/>
      <c r="D459" s="46"/>
      <c r="J459" s="12"/>
      <c r="K459" s="12"/>
    </row>
    <row r="460">
      <c r="C460" s="46"/>
      <c r="D460" s="46"/>
      <c r="J460" s="12"/>
      <c r="K460" s="12"/>
    </row>
    <row r="461">
      <c r="C461" s="46"/>
      <c r="D461" s="46"/>
      <c r="J461" s="12"/>
      <c r="K461" s="12"/>
    </row>
    <row r="462">
      <c r="C462" s="46"/>
      <c r="D462" s="46"/>
      <c r="J462" s="12"/>
      <c r="K462" s="12"/>
    </row>
    <row r="463">
      <c r="C463" s="46"/>
      <c r="D463" s="46"/>
      <c r="J463" s="12"/>
      <c r="K463" s="12"/>
    </row>
    <row r="464">
      <c r="C464" s="46"/>
      <c r="D464" s="46"/>
      <c r="J464" s="12"/>
      <c r="K464" s="12"/>
    </row>
    <row r="465">
      <c r="C465" s="46"/>
      <c r="D465" s="46"/>
      <c r="J465" s="12"/>
      <c r="K465" s="12"/>
    </row>
    <row r="466">
      <c r="C466" s="46"/>
      <c r="D466" s="46"/>
      <c r="J466" s="12"/>
      <c r="K466" s="12"/>
    </row>
    <row r="467">
      <c r="C467" s="46"/>
      <c r="D467" s="46"/>
      <c r="J467" s="12"/>
      <c r="K467" s="12"/>
    </row>
    <row r="468">
      <c r="C468" s="46"/>
      <c r="D468" s="46"/>
      <c r="J468" s="12"/>
      <c r="K468" s="12"/>
    </row>
    <row r="469">
      <c r="C469" s="46"/>
      <c r="D469" s="46"/>
      <c r="J469" s="12"/>
      <c r="K469" s="12"/>
    </row>
    <row r="470">
      <c r="C470" s="46"/>
      <c r="D470" s="46"/>
      <c r="J470" s="12"/>
      <c r="K470" s="12"/>
    </row>
    <row r="471">
      <c r="C471" s="46"/>
      <c r="D471" s="46"/>
      <c r="J471" s="12"/>
      <c r="K471" s="12"/>
    </row>
    <row r="472">
      <c r="C472" s="46"/>
      <c r="D472" s="46"/>
      <c r="J472" s="12"/>
      <c r="K472" s="12"/>
    </row>
    <row r="473">
      <c r="C473" s="46"/>
      <c r="D473" s="46"/>
      <c r="J473" s="12"/>
      <c r="K473" s="12"/>
    </row>
    <row r="474">
      <c r="C474" s="46"/>
      <c r="D474" s="46"/>
      <c r="J474" s="12"/>
      <c r="K474" s="12"/>
    </row>
    <row r="475">
      <c r="C475" s="46"/>
      <c r="D475" s="46"/>
      <c r="J475" s="12"/>
      <c r="K475" s="12"/>
    </row>
    <row r="476">
      <c r="C476" s="46"/>
      <c r="D476" s="46"/>
      <c r="J476" s="12"/>
      <c r="K476" s="12"/>
    </row>
    <row r="477">
      <c r="C477" s="46"/>
      <c r="D477" s="46"/>
      <c r="J477" s="12"/>
      <c r="K477" s="12"/>
    </row>
    <row r="478">
      <c r="C478" s="46"/>
      <c r="D478" s="46"/>
      <c r="J478" s="12"/>
      <c r="K478" s="12"/>
    </row>
    <row r="479">
      <c r="C479" s="46"/>
      <c r="D479" s="46"/>
      <c r="J479" s="12"/>
      <c r="K479" s="12"/>
    </row>
    <row r="480">
      <c r="C480" s="46"/>
      <c r="D480" s="46"/>
      <c r="J480" s="12"/>
      <c r="K480" s="12"/>
    </row>
    <row r="481">
      <c r="C481" s="46"/>
      <c r="D481" s="46"/>
      <c r="J481" s="12"/>
      <c r="K481" s="12"/>
    </row>
    <row r="482">
      <c r="C482" s="46"/>
      <c r="D482" s="46"/>
      <c r="J482" s="12"/>
      <c r="K482" s="12"/>
    </row>
    <row r="483">
      <c r="C483" s="46"/>
      <c r="D483" s="46"/>
      <c r="J483" s="12"/>
      <c r="K483" s="12"/>
    </row>
    <row r="484">
      <c r="C484" s="46"/>
      <c r="D484" s="46"/>
      <c r="J484" s="12"/>
      <c r="K484" s="12"/>
    </row>
    <row r="485">
      <c r="C485" s="46"/>
      <c r="D485" s="46"/>
      <c r="J485" s="12"/>
      <c r="K485" s="12"/>
    </row>
    <row r="486">
      <c r="C486" s="46"/>
      <c r="D486" s="46"/>
      <c r="J486" s="12"/>
      <c r="K486" s="12"/>
    </row>
    <row r="487">
      <c r="C487" s="46"/>
      <c r="D487" s="46"/>
      <c r="J487" s="12"/>
      <c r="K487" s="12"/>
    </row>
    <row r="488">
      <c r="C488" s="46"/>
      <c r="D488" s="46"/>
      <c r="J488" s="12"/>
      <c r="K488" s="12"/>
    </row>
    <row r="489">
      <c r="C489" s="46"/>
      <c r="D489" s="46"/>
      <c r="J489" s="12"/>
      <c r="K489" s="12"/>
    </row>
    <row r="490">
      <c r="C490" s="46"/>
      <c r="D490" s="46"/>
      <c r="J490" s="12"/>
      <c r="K490" s="12"/>
    </row>
    <row r="491">
      <c r="C491" s="46"/>
      <c r="D491" s="46"/>
      <c r="J491" s="12"/>
      <c r="K491" s="12"/>
    </row>
    <row r="492">
      <c r="C492" s="46"/>
      <c r="D492" s="46"/>
      <c r="J492" s="12"/>
      <c r="K492" s="12"/>
    </row>
    <row r="493">
      <c r="C493" s="46"/>
      <c r="D493" s="46"/>
      <c r="J493" s="12"/>
      <c r="K493" s="12"/>
    </row>
    <row r="494">
      <c r="C494" s="46"/>
      <c r="D494" s="46"/>
      <c r="J494" s="12"/>
      <c r="K494" s="12"/>
    </row>
    <row r="495">
      <c r="C495" s="46"/>
      <c r="D495" s="46"/>
      <c r="J495" s="12"/>
      <c r="K495" s="12"/>
    </row>
    <row r="496">
      <c r="C496" s="46"/>
      <c r="D496" s="46"/>
      <c r="J496" s="12"/>
      <c r="K496" s="12"/>
    </row>
    <row r="497">
      <c r="C497" s="46"/>
      <c r="D497" s="46"/>
      <c r="J497" s="12"/>
      <c r="K497" s="12"/>
    </row>
    <row r="498">
      <c r="C498" s="46"/>
      <c r="D498" s="46"/>
      <c r="J498" s="12"/>
      <c r="K498" s="12"/>
    </row>
    <row r="499">
      <c r="C499" s="46"/>
      <c r="D499" s="46"/>
      <c r="J499" s="12"/>
      <c r="K499" s="12"/>
    </row>
    <row r="500">
      <c r="C500" s="46"/>
      <c r="D500" s="46"/>
      <c r="J500" s="12"/>
      <c r="K500" s="12"/>
    </row>
    <row r="501">
      <c r="C501" s="46"/>
      <c r="D501" s="46"/>
      <c r="J501" s="12"/>
      <c r="K501" s="12"/>
    </row>
    <row r="502">
      <c r="C502" s="46"/>
      <c r="D502" s="46"/>
      <c r="J502" s="12"/>
      <c r="K502" s="12"/>
    </row>
    <row r="503">
      <c r="C503" s="46"/>
      <c r="D503" s="46"/>
      <c r="J503" s="12"/>
      <c r="K503" s="12"/>
    </row>
    <row r="504">
      <c r="C504" s="46"/>
      <c r="D504" s="46"/>
      <c r="J504" s="12"/>
      <c r="K504" s="12"/>
    </row>
    <row r="505">
      <c r="C505" s="46"/>
      <c r="D505" s="46"/>
      <c r="J505" s="12"/>
      <c r="K505" s="12"/>
    </row>
    <row r="506">
      <c r="C506" s="46"/>
      <c r="D506" s="46"/>
      <c r="J506" s="12"/>
      <c r="K506" s="12"/>
    </row>
    <row r="507">
      <c r="C507" s="46"/>
      <c r="D507" s="46"/>
      <c r="J507" s="12"/>
      <c r="K507" s="12"/>
    </row>
    <row r="508">
      <c r="C508" s="46"/>
      <c r="D508" s="46"/>
      <c r="J508" s="12"/>
      <c r="K508" s="12"/>
    </row>
    <row r="509">
      <c r="C509" s="46"/>
      <c r="D509" s="46"/>
      <c r="J509" s="12"/>
      <c r="K509" s="12"/>
    </row>
    <row r="510">
      <c r="C510" s="46"/>
      <c r="D510" s="46"/>
      <c r="J510" s="12"/>
      <c r="K510" s="12"/>
    </row>
    <row r="511">
      <c r="C511" s="46"/>
      <c r="D511" s="46"/>
      <c r="J511" s="12"/>
      <c r="K511" s="12"/>
    </row>
    <row r="512">
      <c r="C512" s="46"/>
      <c r="D512" s="46"/>
      <c r="J512" s="12"/>
      <c r="K512" s="12"/>
    </row>
    <row r="513">
      <c r="C513" s="46"/>
      <c r="D513" s="46"/>
      <c r="J513" s="12"/>
      <c r="K513" s="12"/>
    </row>
    <row r="514">
      <c r="C514" s="46"/>
      <c r="D514" s="46"/>
      <c r="J514" s="12"/>
      <c r="K514" s="12"/>
    </row>
    <row r="515">
      <c r="C515" s="46"/>
      <c r="D515" s="46"/>
      <c r="J515" s="12"/>
      <c r="K515" s="12"/>
    </row>
    <row r="516">
      <c r="C516" s="46"/>
      <c r="D516" s="46"/>
      <c r="J516" s="12"/>
      <c r="K516" s="12"/>
    </row>
    <row r="517">
      <c r="C517" s="46"/>
      <c r="D517" s="46"/>
      <c r="J517" s="12"/>
      <c r="K517" s="12"/>
    </row>
    <row r="518">
      <c r="C518" s="46"/>
      <c r="D518" s="46"/>
      <c r="J518" s="12"/>
      <c r="K518" s="12"/>
    </row>
    <row r="519">
      <c r="C519" s="46"/>
      <c r="D519" s="46"/>
      <c r="J519" s="12"/>
      <c r="K519" s="12"/>
    </row>
    <row r="520">
      <c r="C520" s="46"/>
      <c r="D520" s="46"/>
      <c r="J520" s="12"/>
      <c r="K520" s="12"/>
    </row>
    <row r="521">
      <c r="C521" s="46"/>
      <c r="D521" s="46"/>
      <c r="J521" s="12"/>
      <c r="K521" s="12"/>
    </row>
    <row r="522">
      <c r="C522" s="46"/>
      <c r="D522" s="46"/>
      <c r="J522" s="12"/>
      <c r="K522" s="12"/>
    </row>
    <row r="523">
      <c r="C523" s="46"/>
      <c r="D523" s="46"/>
      <c r="J523" s="12"/>
      <c r="K523" s="12"/>
    </row>
    <row r="524">
      <c r="C524" s="46"/>
      <c r="D524" s="46"/>
      <c r="J524" s="12"/>
      <c r="K524" s="12"/>
    </row>
    <row r="525">
      <c r="C525" s="46"/>
      <c r="D525" s="46"/>
      <c r="J525" s="12"/>
      <c r="K525" s="12"/>
    </row>
    <row r="526">
      <c r="C526" s="46"/>
      <c r="D526" s="46"/>
      <c r="J526" s="12"/>
      <c r="K526" s="12"/>
    </row>
    <row r="527">
      <c r="C527" s="46"/>
      <c r="D527" s="46"/>
      <c r="J527" s="12"/>
      <c r="K527" s="12"/>
    </row>
    <row r="528">
      <c r="C528" s="46"/>
      <c r="D528" s="46"/>
      <c r="J528" s="12"/>
      <c r="K528" s="12"/>
    </row>
    <row r="529">
      <c r="C529" s="46"/>
      <c r="D529" s="46"/>
      <c r="J529" s="12"/>
      <c r="K529" s="12"/>
    </row>
    <row r="530">
      <c r="C530" s="46"/>
      <c r="D530" s="46"/>
      <c r="J530" s="12"/>
      <c r="K530" s="12"/>
    </row>
    <row r="531">
      <c r="C531" s="46"/>
      <c r="D531" s="46"/>
      <c r="J531" s="12"/>
      <c r="K531" s="12"/>
    </row>
    <row r="532">
      <c r="C532" s="46"/>
      <c r="D532" s="46"/>
      <c r="J532" s="12"/>
      <c r="K532" s="12"/>
    </row>
    <row r="533">
      <c r="C533" s="46"/>
      <c r="D533" s="46"/>
      <c r="J533" s="12"/>
      <c r="K533" s="12"/>
    </row>
    <row r="534">
      <c r="C534" s="46"/>
      <c r="D534" s="46"/>
      <c r="J534" s="12"/>
      <c r="K534" s="12"/>
    </row>
    <row r="535">
      <c r="C535" s="46"/>
      <c r="D535" s="46"/>
      <c r="J535" s="12"/>
      <c r="K535" s="12"/>
    </row>
    <row r="536">
      <c r="C536" s="46"/>
      <c r="D536" s="46"/>
      <c r="J536" s="12"/>
      <c r="K536" s="12"/>
    </row>
    <row r="537">
      <c r="C537" s="46"/>
      <c r="D537" s="46"/>
      <c r="J537" s="12"/>
      <c r="K537" s="12"/>
    </row>
    <row r="538">
      <c r="C538" s="46"/>
      <c r="D538" s="46"/>
      <c r="J538" s="12"/>
      <c r="K538" s="12"/>
    </row>
    <row r="539">
      <c r="C539" s="46"/>
      <c r="D539" s="46"/>
      <c r="J539" s="12"/>
      <c r="K539" s="12"/>
    </row>
    <row r="540">
      <c r="C540" s="46"/>
      <c r="D540" s="46"/>
      <c r="J540" s="12"/>
      <c r="K540" s="12"/>
    </row>
    <row r="541">
      <c r="C541" s="46"/>
      <c r="D541" s="46"/>
      <c r="J541" s="12"/>
      <c r="K541" s="12"/>
    </row>
    <row r="542">
      <c r="C542" s="46"/>
      <c r="D542" s="46"/>
      <c r="J542" s="12"/>
      <c r="K542" s="12"/>
    </row>
    <row r="543">
      <c r="C543" s="46"/>
      <c r="D543" s="46"/>
      <c r="J543" s="12"/>
      <c r="K543" s="12"/>
    </row>
    <row r="544">
      <c r="C544" s="46"/>
      <c r="D544" s="46"/>
      <c r="J544" s="12"/>
      <c r="K544" s="12"/>
    </row>
    <row r="545">
      <c r="C545" s="46"/>
      <c r="D545" s="46"/>
      <c r="J545" s="12"/>
      <c r="K545" s="12"/>
    </row>
    <row r="546">
      <c r="C546" s="46"/>
      <c r="D546" s="46"/>
      <c r="J546" s="12"/>
      <c r="K546" s="12"/>
    </row>
    <row r="547">
      <c r="C547" s="46"/>
      <c r="D547" s="46"/>
      <c r="J547" s="12"/>
      <c r="K547" s="12"/>
    </row>
    <row r="548">
      <c r="C548" s="46"/>
      <c r="D548" s="46"/>
      <c r="J548" s="12"/>
      <c r="K548" s="12"/>
    </row>
    <row r="549">
      <c r="C549" s="46"/>
      <c r="D549" s="46"/>
      <c r="J549" s="12"/>
      <c r="K549" s="12"/>
    </row>
    <row r="550">
      <c r="C550" s="46"/>
      <c r="D550" s="46"/>
      <c r="J550" s="12"/>
      <c r="K550" s="12"/>
    </row>
    <row r="551">
      <c r="C551" s="46"/>
      <c r="D551" s="46"/>
      <c r="J551" s="12"/>
      <c r="K551" s="12"/>
    </row>
    <row r="552">
      <c r="C552" s="46"/>
      <c r="D552" s="46"/>
      <c r="J552" s="12"/>
      <c r="K552" s="12"/>
    </row>
    <row r="553">
      <c r="C553" s="46"/>
      <c r="D553" s="46"/>
      <c r="J553" s="12"/>
      <c r="K553" s="12"/>
    </row>
    <row r="554">
      <c r="C554" s="46"/>
      <c r="D554" s="46"/>
      <c r="J554" s="12"/>
      <c r="K554" s="12"/>
    </row>
    <row r="555">
      <c r="C555" s="46"/>
      <c r="D555" s="46"/>
      <c r="J555" s="12"/>
      <c r="K555" s="12"/>
    </row>
    <row r="556">
      <c r="C556" s="46"/>
      <c r="D556" s="46"/>
      <c r="J556" s="12"/>
      <c r="K556" s="12"/>
    </row>
    <row r="557">
      <c r="C557" s="46"/>
      <c r="D557" s="46"/>
      <c r="J557" s="12"/>
      <c r="K557" s="12"/>
    </row>
    <row r="558">
      <c r="C558" s="46"/>
      <c r="D558" s="46"/>
      <c r="J558" s="12"/>
      <c r="K558" s="12"/>
    </row>
    <row r="559">
      <c r="C559" s="46"/>
      <c r="D559" s="46"/>
      <c r="J559" s="12"/>
      <c r="K559" s="12"/>
    </row>
    <row r="560">
      <c r="C560" s="46"/>
      <c r="D560" s="46"/>
      <c r="J560" s="12"/>
      <c r="K560" s="12"/>
    </row>
    <row r="561">
      <c r="C561" s="46"/>
      <c r="D561" s="46"/>
      <c r="J561" s="12"/>
      <c r="K561" s="12"/>
    </row>
    <row r="562">
      <c r="C562" s="46"/>
      <c r="D562" s="46"/>
      <c r="J562" s="12"/>
      <c r="K562" s="12"/>
    </row>
    <row r="563">
      <c r="C563" s="46"/>
      <c r="D563" s="46"/>
      <c r="J563" s="12"/>
      <c r="K563" s="12"/>
    </row>
    <row r="564">
      <c r="C564" s="46"/>
      <c r="D564" s="46"/>
      <c r="J564" s="12"/>
      <c r="K564" s="12"/>
    </row>
    <row r="565">
      <c r="C565" s="46"/>
      <c r="D565" s="46"/>
      <c r="J565" s="12"/>
      <c r="K565" s="12"/>
    </row>
    <row r="566">
      <c r="C566" s="46"/>
      <c r="D566" s="46"/>
      <c r="J566" s="12"/>
      <c r="K566" s="12"/>
    </row>
    <row r="567">
      <c r="C567" s="46"/>
      <c r="D567" s="46"/>
      <c r="J567" s="12"/>
      <c r="K567" s="12"/>
    </row>
    <row r="568">
      <c r="C568" s="46"/>
      <c r="D568" s="46"/>
      <c r="J568" s="12"/>
      <c r="K568" s="12"/>
    </row>
    <row r="569">
      <c r="C569" s="46"/>
      <c r="D569" s="46"/>
      <c r="J569" s="12"/>
      <c r="K569" s="12"/>
    </row>
    <row r="570">
      <c r="C570" s="46"/>
      <c r="D570" s="46"/>
      <c r="J570" s="12"/>
      <c r="K570" s="12"/>
    </row>
    <row r="571">
      <c r="C571" s="46"/>
      <c r="D571" s="46"/>
      <c r="J571" s="12"/>
      <c r="K571" s="12"/>
    </row>
    <row r="572">
      <c r="C572" s="46"/>
      <c r="D572" s="46"/>
      <c r="J572" s="12"/>
      <c r="K572" s="12"/>
    </row>
    <row r="573">
      <c r="C573" s="46"/>
      <c r="D573" s="46"/>
      <c r="J573" s="12"/>
      <c r="K573" s="12"/>
    </row>
    <row r="574">
      <c r="C574" s="46"/>
      <c r="D574" s="46"/>
      <c r="J574" s="12"/>
      <c r="K574" s="12"/>
    </row>
    <row r="575">
      <c r="C575" s="46"/>
      <c r="D575" s="46"/>
      <c r="J575" s="12"/>
      <c r="K575" s="12"/>
    </row>
    <row r="576">
      <c r="C576" s="46"/>
      <c r="D576" s="46"/>
      <c r="J576" s="12"/>
      <c r="K576" s="12"/>
    </row>
    <row r="577">
      <c r="C577" s="46"/>
      <c r="D577" s="46"/>
      <c r="J577" s="12"/>
      <c r="K577" s="12"/>
    </row>
    <row r="578">
      <c r="C578" s="46"/>
      <c r="D578" s="46"/>
      <c r="J578" s="12"/>
      <c r="K578" s="12"/>
    </row>
    <row r="579">
      <c r="C579" s="46"/>
      <c r="D579" s="46"/>
      <c r="J579" s="12"/>
      <c r="K579" s="12"/>
    </row>
    <row r="580">
      <c r="C580" s="46"/>
      <c r="D580" s="46"/>
      <c r="J580" s="12"/>
      <c r="K580" s="12"/>
    </row>
    <row r="581">
      <c r="C581" s="46"/>
      <c r="D581" s="46"/>
      <c r="J581" s="12"/>
      <c r="K581" s="12"/>
    </row>
    <row r="582">
      <c r="C582" s="46"/>
      <c r="D582" s="46"/>
      <c r="J582" s="12"/>
      <c r="K582" s="12"/>
    </row>
    <row r="583">
      <c r="C583" s="46"/>
      <c r="D583" s="46"/>
      <c r="J583" s="12"/>
      <c r="K583" s="12"/>
    </row>
    <row r="584">
      <c r="C584" s="46"/>
      <c r="D584" s="46"/>
      <c r="J584" s="12"/>
      <c r="K584" s="12"/>
    </row>
    <row r="585">
      <c r="C585" s="46"/>
      <c r="D585" s="46"/>
      <c r="J585" s="12"/>
      <c r="K585" s="12"/>
    </row>
    <row r="586">
      <c r="C586" s="46"/>
      <c r="D586" s="46"/>
      <c r="J586" s="12"/>
      <c r="K586" s="12"/>
    </row>
    <row r="587">
      <c r="C587" s="46"/>
      <c r="D587" s="46"/>
      <c r="J587" s="12"/>
      <c r="K587" s="12"/>
    </row>
    <row r="588">
      <c r="C588" s="46"/>
      <c r="D588" s="46"/>
      <c r="J588" s="12"/>
      <c r="K588" s="12"/>
    </row>
    <row r="589">
      <c r="C589" s="46"/>
      <c r="D589" s="46"/>
      <c r="J589" s="12"/>
      <c r="K589" s="12"/>
    </row>
    <row r="590">
      <c r="C590" s="46"/>
      <c r="D590" s="46"/>
      <c r="J590" s="12"/>
      <c r="K590" s="12"/>
    </row>
    <row r="591">
      <c r="C591" s="46"/>
      <c r="D591" s="46"/>
      <c r="J591" s="12"/>
      <c r="K591" s="12"/>
    </row>
    <row r="592">
      <c r="C592" s="46"/>
      <c r="D592" s="46"/>
      <c r="J592" s="12"/>
      <c r="K592" s="12"/>
    </row>
    <row r="593">
      <c r="C593" s="46"/>
      <c r="D593" s="46"/>
      <c r="J593" s="12"/>
      <c r="K593" s="12"/>
    </row>
    <row r="594">
      <c r="C594" s="46"/>
      <c r="D594" s="46"/>
      <c r="J594" s="12"/>
      <c r="K594" s="12"/>
    </row>
    <row r="595">
      <c r="C595" s="46"/>
      <c r="D595" s="46"/>
      <c r="J595" s="12"/>
      <c r="K595" s="12"/>
    </row>
    <row r="596">
      <c r="C596" s="46"/>
      <c r="D596" s="46"/>
      <c r="J596" s="12"/>
      <c r="K596" s="12"/>
    </row>
    <row r="597">
      <c r="C597" s="46"/>
      <c r="D597" s="46"/>
      <c r="J597" s="12"/>
      <c r="K597" s="12"/>
    </row>
    <row r="598">
      <c r="C598" s="46"/>
      <c r="D598" s="46"/>
      <c r="J598" s="12"/>
      <c r="K598" s="12"/>
    </row>
    <row r="599">
      <c r="C599" s="46"/>
      <c r="D599" s="46"/>
      <c r="J599" s="12"/>
      <c r="K599" s="12"/>
    </row>
    <row r="600">
      <c r="C600" s="46"/>
      <c r="D600" s="46"/>
      <c r="J600" s="12"/>
      <c r="K600" s="12"/>
    </row>
    <row r="601">
      <c r="C601" s="46"/>
      <c r="D601" s="46"/>
      <c r="J601" s="12"/>
      <c r="K601" s="12"/>
    </row>
    <row r="602">
      <c r="C602" s="46"/>
      <c r="D602" s="46"/>
      <c r="J602" s="12"/>
      <c r="K602" s="12"/>
    </row>
    <row r="603">
      <c r="C603" s="46"/>
      <c r="D603" s="46"/>
      <c r="J603" s="12"/>
      <c r="K603" s="12"/>
    </row>
    <row r="604">
      <c r="C604" s="46"/>
      <c r="D604" s="46"/>
      <c r="J604" s="12"/>
      <c r="K604" s="12"/>
    </row>
    <row r="605">
      <c r="C605" s="46"/>
      <c r="D605" s="46"/>
      <c r="J605" s="12"/>
      <c r="K605" s="12"/>
    </row>
    <row r="606">
      <c r="C606" s="46"/>
      <c r="D606" s="46"/>
      <c r="J606" s="12"/>
      <c r="K606" s="12"/>
    </row>
    <row r="607">
      <c r="C607" s="46"/>
      <c r="D607" s="46"/>
      <c r="J607" s="12"/>
      <c r="K607" s="12"/>
    </row>
    <row r="608">
      <c r="C608" s="46"/>
      <c r="D608" s="46"/>
      <c r="J608" s="12"/>
      <c r="K608" s="12"/>
    </row>
    <row r="609">
      <c r="C609" s="46"/>
      <c r="D609" s="46"/>
      <c r="J609" s="12"/>
      <c r="K609" s="12"/>
    </row>
    <row r="610">
      <c r="C610" s="46"/>
      <c r="D610" s="46"/>
      <c r="J610" s="12"/>
      <c r="K610" s="12"/>
    </row>
    <row r="611">
      <c r="C611" s="46"/>
      <c r="D611" s="46"/>
      <c r="J611" s="12"/>
      <c r="K611" s="12"/>
    </row>
    <row r="612">
      <c r="C612" s="46"/>
      <c r="D612" s="46"/>
      <c r="J612" s="12"/>
      <c r="K612" s="12"/>
    </row>
    <row r="613">
      <c r="C613" s="46"/>
      <c r="D613" s="46"/>
      <c r="J613" s="12"/>
      <c r="K613" s="12"/>
    </row>
    <row r="614">
      <c r="C614" s="46"/>
      <c r="D614" s="46"/>
      <c r="J614" s="12"/>
      <c r="K614" s="12"/>
    </row>
    <row r="615">
      <c r="C615" s="46"/>
      <c r="D615" s="46"/>
      <c r="J615" s="12"/>
      <c r="K615" s="12"/>
    </row>
    <row r="616">
      <c r="C616" s="46"/>
      <c r="D616" s="46"/>
      <c r="J616" s="12"/>
      <c r="K616" s="12"/>
    </row>
    <row r="617">
      <c r="C617" s="46"/>
      <c r="D617" s="46"/>
      <c r="J617" s="12"/>
      <c r="K617" s="12"/>
    </row>
    <row r="618">
      <c r="C618" s="46"/>
      <c r="D618" s="46"/>
      <c r="J618" s="12"/>
      <c r="K618" s="12"/>
    </row>
    <row r="619">
      <c r="C619" s="46"/>
      <c r="D619" s="46"/>
      <c r="J619" s="12"/>
      <c r="K619" s="12"/>
    </row>
    <row r="620">
      <c r="C620" s="46"/>
      <c r="D620" s="46"/>
      <c r="J620" s="12"/>
      <c r="K620" s="12"/>
    </row>
    <row r="621">
      <c r="C621" s="46"/>
      <c r="D621" s="46"/>
      <c r="J621" s="12"/>
      <c r="K621" s="12"/>
    </row>
    <row r="622">
      <c r="C622" s="46"/>
      <c r="D622" s="46"/>
      <c r="J622" s="12"/>
      <c r="K622" s="12"/>
    </row>
    <row r="623">
      <c r="C623" s="46"/>
      <c r="D623" s="46"/>
      <c r="J623" s="12"/>
      <c r="K623" s="12"/>
    </row>
    <row r="624">
      <c r="C624" s="46"/>
      <c r="D624" s="46"/>
      <c r="J624" s="12"/>
      <c r="K624" s="12"/>
    </row>
    <row r="625">
      <c r="C625" s="46"/>
      <c r="D625" s="46"/>
      <c r="J625" s="12"/>
      <c r="K625" s="12"/>
    </row>
    <row r="626">
      <c r="C626" s="46"/>
      <c r="D626" s="46"/>
      <c r="J626" s="12"/>
      <c r="K626" s="12"/>
    </row>
    <row r="627">
      <c r="C627" s="46"/>
      <c r="D627" s="46"/>
      <c r="J627" s="12"/>
      <c r="K627" s="12"/>
    </row>
    <row r="628">
      <c r="C628" s="46"/>
      <c r="D628" s="46"/>
      <c r="J628" s="12"/>
      <c r="K628" s="12"/>
    </row>
    <row r="629">
      <c r="C629" s="46"/>
      <c r="D629" s="46"/>
      <c r="J629" s="12"/>
      <c r="K629" s="12"/>
    </row>
    <row r="630">
      <c r="C630" s="46"/>
      <c r="D630" s="46"/>
      <c r="J630" s="12"/>
      <c r="K630" s="12"/>
    </row>
    <row r="631">
      <c r="C631" s="46"/>
      <c r="D631" s="46"/>
      <c r="J631" s="12"/>
      <c r="K631" s="12"/>
    </row>
    <row r="632">
      <c r="C632" s="46"/>
      <c r="D632" s="46"/>
      <c r="J632" s="12"/>
      <c r="K632" s="12"/>
    </row>
    <row r="633">
      <c r="C633" s="46"/>
      <c r="D633" s="46"/>
      <c r="J633" s="12"/>
      <c r="K633" s="12"/>
    </row>
    <row r="634">
      <c r="C634" s="46"/>
      <c r="D634" s="46"/>
      <c r="J634" s="12"/>
      <c r="K634" s="12"/>
    </row>
    <row r="635">
      <c r="C635" s="46"/>
      <c r="D635" s="46"/>
      <c r="J635" s="12"/>
      <c r="K635" s="12"/>
    </row>
    <row r="636">
      <c r="C636" s="46"/>
      <c r="D636" s="46"/>
      <c r="J636" s="12"/>
      <c r="K636" s="12"/>
    </row>
    <row r="637">
      <c r="C637" s="46"/>
      <c r="D637" s="46"/>
      <c r="J637" s="12"/>
      <c r="K637" s="12"/>
    </row>
    <row r="638">
      <c r="C638" s="46"/>
      <c r="D638" s="46"/>
      <c r="J638" s="12"/>
      <c r="K638" s="12"/>
    </row>
    <row r="639">
      <c r="C639" s="46"/>
      <c r="D639" s="46"/>
      <c r="J639" s="12"/>
      <c r="K639" s="12"/>
    </row>
    <row r="640">
      <c r="C640" s="46"/>
      <c r="D640" s="46"/>
      <c r="J640" s="12"/>
      <c r="K640" s="12"/>
    </row>
    <row r="641">
      <c r="C641" s="46"/>
      <c r="D641" s="46"/>
      <c r="J641" s="12"/>
      <c r="K641" s="12"/>
    </row>
    <row r="642">
      <c r="C642" s="46"/>
      <c r="D642" s="46"/>
      <c r="J642" s="12"/>
      <c r="K642" s="12"/>
    </row>
    <row r="643">
      <c r="C643" s="46"/>
      <c r="D643" s="46"/>
      <c r="J643" s="12"/>
      <c r="K643" s="12"/>
    </row>
    <row r="644">
      <c r="C644" s="46"/>
      <c r="D644" s="46"/>
      <c r="J644" s="12"/>
      <c r="K644" s="12"/>
    </row>
    <row r="645">
      <c r="C645" s="46"/>
      <c r="D645" s="46"/>
      <c r="J645" s="12"/>
      <c r="K645" s="12"/>
    </row>
    <row r="646">
      <c r="C646" s="46"/>
      <c r="D646" s="46"/>
      <c r="J646" s="12"/>
      <c r="K646" s="12"/>
    </row>
    <row r="647">
      <c r="C647" s="46"/>
      <c r="D647" s="46"/>
      <c r="J647" s="12"/>
      <c r="K647" s="12"/>
    </row>
    <row r="648">
      <c r="C648" s="46"/>
      <c r="D648" s="46"/>
      <c r="J648" s="12"/>
      <c r="K648" s="12"/>
    </row>
    <row r="649">
      <c r="C649" s="46"/>
      <c r="D649" s="46"/>
      <c r="J649" s="12"/>
      <c r="K649" s="12"/>
    </row>
    <row r="650">
      <c r="C650" s="46"/>
      <c r="D650" s="46"/>
      <c r="J650" s="12"/>
      <c r="K650" s="12"/>
    </row>
    <row r="651">
      <c r="C651" s="46"/>
      <c r="D651" s="46"/>
      <c r="J651" s="12"/>
      <c r="K651" s="12"/>
    </row>
    <row r="652">
      <c r="C652" s="46"/>
      <c r="D652" s="46"/>
      <c r="J652" s="12"/>
      <c r="K652" s="12"/>
    </row>
    <row r="653">
      <c r="C653" s="46"/>
      <c r="D653" s="46"/>
      <c r="J653" s="12"/>
      <c r="K653" s="12"/>
    </row>
    <row r="654">
      <c r="C654" s="46"/>
      <c r="D654" s="46"/>
      <c r="J654" s="12"/>
      <c r="K654" s="12"/>
    </row>
    <row r="655">
      <c r="C655" s="46"/>
      <c r="D655" s="46"/>
      <c r="J655" s="12"/>
      <c r="K655" s="12"/>
    </row>
    <row r="656">
      <c r="C656" s="46"/>
      <c r="D656" s="46"/>
      <c r="J656" s="12"/>
      <c r="K656" s="12"/>
    </row>
    <row r="657">
      <c r="C657" s="46"/>
      <c r="D657" s="46"/>
      <c r="J657" s="12"/>
      <c r="K657" s="12"/>
    </row>
    <row r="658">
      <c r="C658" s="46"/>
      <c r="D658" s="46"/>
      <c r="J658" s="12"/>
      <c r="K658" s="12"/>
    </row>
    <row r="659">
      <c r="C659" s="46"/>
      <c r="D659" s="46"/>
      <c r="J659" s="12"/>
      <c r="K659" s="12"/>
    </row>
    <row r="660">
      <c r="C660" s="46"/>
      <c r="D660" s="46"/>
      <c r="J660" s="12"/>
      <c r="K660" s="12"/>
    </row>
    <row r="661">
      <c r="C661" s="46"/>
      <c r="D661" s="46"/>
      <c r="J661" s="12"/>
      <c r="K661" s="12"/>
    </row>
    <row r="662">
      <c r="C662" s="46"/>
      <c r="D662" s="46"/>
      <c r="J662" s="12"/>
      <c r="K662" s="12"/>
    </row>
    <row r="663">
      <c r="C663" s="46"/>
      <c r="D663" s="46"/>
      <c r="J663" s="12"/>
      <c r="K663" s="12"/>
    </row>
    <row r="664">
      <c r="C664" s="46"/>
      <c r="D664" s="46"/>
      <c r="J664" s="12"/>
      <c r="K664" s="12"/>
    </row>
    <row r="665">
      <c r="C665" s="46"/>
      <c r="D665" s="46"/>
      <c r="J665" s="12"/>
      <c r="K665" s="12"/>
    </row>
    <row r="666">
      <c r="C666" s="46"/>
      <c r="D666" s="46"/>
      <c r="J666" s="12"/>
      <c r="K666" s="12"/>
    </row>
    <row r="667">
      <c r="C667" s="46"/>
      <c r="D667" s="46"/>
      <c r="J667" s="12"/>
      <c r="K667" s="12"/>
    </row>
    <row r="668">
      <c r="C668" s="46"/>
      <c r="D668" s="46"/>
      <c r="J668" s="12"/>
      <c r="K668" s="12"/>
    </row>
    <row r="669">
      <c r="C669" s="46"/>
      <c r="D669" s="46"/>
      <c r="J669" s="12"/>
      <c r="K669" s="12"/>
    </row>
    <row r="670">
      <c r="C670" s="46"/>
      <c r="D670" s="46"/>
      <c r="J670" s="12"/>
      <c r="K670" s="12"/>
    </row>
    <row r="671">
      <c r="C671" s="46"/>
      <c r="D671" s="46"/>
      <c r="J671" s="12"/>
      <c r="K671" s="12"/>
    </row>
    <row r="672">
      <c r="C672" s="46"/>
      <c r="D672" s="46"/>
      <c r="J672" s="12"/>
      <c r="K672" s="12"/>
    </row>
    <row r="673">
      <c r="C673" s="46"/>
      <c r="D673" s="46"/>
      <c r="J673" s="12"/>
      <c r="K673" s="12"/>
    </row>
    <row r="674">
      <c r="C674" s="46"/>
      <c r="D674" s="46"/>
      <c r="J674" s="12"/>
      <c r="K674" s="12"/>
    </row>
    <row r="675">
      <c r="C675" s="46"/>
      <c r="D675" s="46"/>
      <c r="J675" s="12"/>
      <c r="K675" s="12"/>
    </row>
    <row r="676">
      <c r="C676" s="46"/>
      <c r="D676" s="46"/>
      <c r="J676" s="12"/>
      <c r="K676" s="12"/>
    </row>
    <row r="677">
      <c r="C677" s="46"/>
      <c r="D677" s="46"/>
      <c r="J677" s="12"/>
      <c r="K677" s="12"/>
    </row>
    <row r="678">
      <c r="C678" s="46"/>
      <c r="D678" s="46"/>
      <c r="J678" s="12"/>
      <c r="K678" s="12"/>
    </row>
    <row r="679">
      <c r="C679" s="46"/>
      <c r="D679" s="46"/>
      <c r="J679" s="12"/>
      <c r="K679" s="12"/>
    </row>
    <row r="680">
      <c r="C680" s="46"/>
      <c r="D680" s="46"/>
      <c r="J680" s="12"/>
      <c r="K680" s="12"/>
    </row>
    <row r="681">
      <c r="C681" s="46"/>
      <c r="D681" s="46"/>
      <c r="J681" s="12"/>
      <c r="K681" s="12"/>
    </row>
    <row r="682">
      <c r="C682" s="46"/>
      <c r="D682" s="46"/>
      <c r="J682" s="12"/>
      <c r="K682" s="12"/>
    </row>
    <row r="683">
      <c r="C683" s="46"/>
      <c r="D683" s="46"/>
      <c r="J683" s="12"/>
      <c r="K683" s="12"/>
    </row>
    <row r="684">
      <c r="C684" s="46"/>
      <c r="D684" s="46"/>
      <c r="J684" s="12"/>
      <c r="K684" s="12"/>
    </row>
    <row r="685">
      <c r="C685" s="46"/>
      <c r="D685" s="46"/>
      <c r="J685" s="12"/>
      <c r="K685" s="12"/>
    </row>
    <row r="686">
      <c r="C686" s="46"/>
      <c r="D686" s="46"/>
      <c r="J686" s="12"/>
      <c r="K686" s="12"/>
    </row>
    <row r="687">
      <c r="C687" s="46"/>
      <c r="D687" s="46"/>
      <c r="J687" s="12"/>
      <c r="K687" s="12"/>
    </row>
    <row r="688">
      <c r="C688" s="46"/>
      <c r="D688" s="46"/>
      <c r="J688" s="12"/>
      <c r="K688" s="12"/>
    </row>
    <row r="689">
      <c r="C689" s="46"/>
      <c r="D689" s="46"/>
      <c r="J689" s="12"/>
      <c r="K689" s="12"/>
    </row>
    <row r="690">
      <c r="C690" s="46"/>
      <c r="D690" s="46"/>
      <c r="J690" s="12"/>
      <c r="K690" s="12"/>
    </row>
    <row r="691">
      <c r="C691" s="46"/>
      <c r="D691" s="46"/>
      <c r="J691" s="12"/>
      <c r="K691" s="12"/>
    </row>
    <row r="692">
      <c r="C692" s="46"/>
      <c r="D692" s="46"/>
      <c r="J692" s="12"/>
      <c r="K692" s="12"/>
    </row>
    <row r="693">
      <c r="C693" s="46"/>
      <c r="D693" s="46"/>
      <c r="J693" s="12"/>
      <c r="K693" s="12"/>
    </row>
    <row r="694">
      <c r="C694" s="46"/>
      <c r="D694" s="46"/>
      <c r="J694" s="12"/>
      <c r="K694" s="12"/>
    </row>
    <row r="695">
      <c r="C695" s="46"/>
      <c r="D695" s="46"/>
      <c r="J695" s="12"/>
      <c r="K695" s="12"/>
    </row>
    <row r="696">
      <c r="C696" s="46"/>
      <c r="D696" s="46"/>
      <c r="J696" s="12"/>
      <c r="K696" s="12"/>
    </row>
    <row r="697">
      <c r="C697" s="46"/>
      <c r="D697" s="46"/>
      <c r="J697" s="12"/>
      <c r="K697" s="12"/>
    </row>
    <row r="698">
      <c r="C698" s="46"/>
      <c r="D698" s="46"/>
      <c r="J698" s="12"/>
      <c r="K698" s="12"/>
    </row>
    <row r="699">
      <c r="C699" s="46"/>
      <c r="D699" s="46"/>
      <c r="J699" s="12"/>
      <c r="K699" s="12"/>
    </row>
    <row r="700">
      <c r="C700" s="46"/>
      <c r="D700" s="46"/>
      <c r="J700" s="12"/>
      <c r="K700" s="12"/>
    </row>
    <row r="701">
      <c r="C701" s="46"/>
      <c r="D701" s="46"/>
      <c r="J701" s="12"/>
      <c r="K701" s="12"/>
    </row>
    <row r="702">
      <c r="C702" s="46"/>
      <c r="D702" s="46"/>
      <c r="J702" s="12"/>
      <c r="K702" s="12"/>
    </row>
    <row r="703">
      <c r="C703" s="46"/>
      <c r="D703" s="46"/>
      <c r="J703" s="12"/>
      <c r="K703" s="12"/>
    </row>
    <row r="704">
      <c r="C704" s="46"/>
      <c r="D704" s="46"/>
      <c r="J704" s="12"/>
      <c r="K704" s="12"/>
    </row>
    <row r="705">
      <c r="C705" s="46"/>
      <c r="D705" s="46"/>
      <c r="J705" s="12"/>
      <c r="K705" s="12"/>
    </row>
    <row r="706">
      <c r="C706" s="46"/>
      <c r="D706" s="46"/>
      <c r="J706" s="12"/>
      <c r="K706" s="12"/>
    </row>
    <row r="707">
      <c r="C707" s="46"/>
      <c r="D707" s="46"/>
      <c r="J707" s="12"/>
      <c r="K707" s="12"/>
    </row>
    <row r="708">
      <c r="C708" s="46"/>
      <c r="D708" s="46"/>
      <c r="J708" s="12"/>
      <c r="K708" s="12"/>
    </row>
    <row r="709">
      <c r="C709" s="46"/>
      <c r="D709" s="46"/>
      <c r="J709" s="12"/>
      <c r="K709" s="12"/>
    </row>
    <row r="710">
      <c r="C710" s="46"/>
      <c r="D710" s="46"/>
      <c r="J710" s="12"/>
      <c r="K710" s="12"/>
    </row>
    <row r="711">
      <c r="C711" s="46"/>
      <c r="D711" s="46"/>
      <c r="J711" s="12"/>
      <c r="K711" s="12"/>
    </row>
    <row r="712">
      <c r="C712" s="46"/>
      <c r="D712" s="46"/>
      <c r="J712" s="12"/>
      <c r="K712" s="12"/>
    </row>
    <row r="713">
      <c r="C713" s="46"/>
      <c r="D713" s="46"/>
      <c r="J713" s="12"/>
      <c r="K713" s="12"/>
    </row>
    <row r="714">
      <c r="C714" s="46"/>
      <c r="D714" s="46"/>
      <c r="J714" s="12"/>
      <c r="K714" s="12"/>
    </row>
    <row r="715">
      <c r="C715" s="46"/>
      <c r="D715" s="46"/>
      <c r="J715" s="12"/>
      <c r="K715" s="12"/>
    </row>
    <row r="716">
      <c r="C716" s="46"/>
      <c r="D716" s="46"/>
      <c r="J716" s="12"/>
      <c r="K716" s="12"/>
    </row>
    <row r="717">
      <c r="C717" s="46"/>
      <c r="D717" s="46"/>
      <c r="J717" s="12"/>
      <c r="K717" s="12"/>
    </row>
    <row r="718">
      <c r="C718" s="46"/>
      <c r="D718" s="46"/>
      <c r="J718" s="12"/>
      <c r="K718" s="12"/>
    </row>
    <row r="719">
      <c r="C719" s="46"/>
      <c r="D719" s="46"/>
      <c r="J719" s="12"/>
      <c r="K719" s="12"/>
    </row>
    <row r="720">
      <c r="C720" s="46"/>
      <c r="D720" s="46"/>
      <c r="J720" s="12"/>
      <c r="K720" s="12"/>
    </row>
    <row r="721">
      <c r="C721" s="46"/>
      <c r="D721" s="46"/>
      <c r="J721" s="12"/>
      <c r="K721" s="12"/>
    </row>
    <row r="722">
      <c r="C722" s="46"/>
      <c r="D722" s="46"/>
      <c r="J722" s="12"/>
      <c r="K722" s="12"/>
    </row>
    <row r="723">
      <c r="C723" s="46"/>
      <c r="D723" s="46"/>
      <c r="J723" s="12"/>
      <c r="K723" s="12"/>
    </row>
    <row r="724">
      <c r="C724" s="46"/>
      <c r="D724" s="46"/>
      <c r="J724" s="12"/>
      <c r="K724" s="12"/>
    </row>
    <row r="725">
      <c r="C725" s="46"/>
      <c r="D725" s="46"/>
      <c r="J725" s="12"/>
      <c r="K725" s="12"/>
    </row>
    <row r="726">
      <c r="C726" s="46"/>
      <c r="D726" s="46"/>
      <c r="J726" s="12"/>
      <c r="K726" s="12"/>
    </row>
    <row r="727">
      <c r="C727" s="46"/>
      <c r="D727" s="46"/>
      <c r="J727" s="12"/>
      <c r="K727" s="12"/>
    </row>
    <row r="728">
      <c r="C728" s="46"/>
      <c r="D728" s="46"/>
      <c r="J728" s="12"/>
      <c r="K728" s="12"/>
    </row>
    <row r="729">
      <c r="C729" s="46"/>
      <c r="D729" s="46"/>
      <c r="J729" s="12"/>
      <c r="K729" s="12"/>
    </row>
    <row r="730">
      <c r="C730" s="46"/>
      <c r="D730" s="46"/>
      <c r="J730" s="12"/>
      <c r="K730" s="12"/>
    </row>
    <row r="731">
      <c r="C731" s="46"/>
      <c r="D731" s="46"/>
      <c r="J731" s="12"/>
      <c r="K731" s="12"/>
    </row>
    <row r="732">
      <c r="C732" s="46"/>
      <c r="D732" s="46"/>
      <c r="J732" s="12"/>
      <c r="K732" s="12"/>
    </row>
    <row r="733">
      <c r="C733" s="46"/>
      <c r="D733" s="46"/>
      <c r="J733" s="12"/>
      <c r="K733" s="12"/>
    </row>
    <row r="734">
      <c r="C734" s="46"/>
      <c r="D734" s="46"/>
      <c r="J734" s="12"/>
      <c r="K734" s="12"/>
    </row>
    <row r="735">
      <c r="C735" s="46"/>
      <c r="D735" s="46"/>
      <c r="J735" s="12"/>
      <c r="K735" s="12"/>
    </row>
    <row r="736">
      <c r="C736" s="46"/>
      <c r="D736" s="46"/>
      <c r="J736" s="12"/>
      <c r="K736" s="12"/>
    </row>
    <row r="737">
      <c r="C737" s="46"/>
      <c r="D737" s="46"/>
      <c r="J737" s="12"/>
      <c r="K737" s="12"/>
    </row>
    <row r="738">
      <c r="C738" s="46"/>
      <c r="D738" s="46"/>
      <c r="J738" s="12"/>
      <c r="K738" s="12"/>
    </row>
    <row r="739">
      <c r="C739" s="46"/>
      <c r="D739" s="46"/>
      <c r="J739" s="12"/>
      <c r="K739" s="12"/>
    </row>
    <row r="740">
      <c r="C740" s="46"/>
      <c r="D740" s="46"/>
      <c r="J740" s="12"/>
      <c r="K740" s="12"/>
    </row>
    <row r="741">
      <c r="C741" s="46"/>
      <c r="D741" s="46"/>
      <c r="J741" s="12"/>
      <c r="K741" s="12"/>
    </row>
    <row r="742">
      <c r="C742" s="46"/>
      <c r="D742" s="46"/>
      <c r="J742" s="12"/>
      <c r="K742" s="12"/>
    </row>
    <row r="743">
      <c r="C743" s="46"/>
      <c r="D743" s="46"/>
      <c r="J743" s="12"/>
      <c r="K743" s="12"/>
    </row>
    <row r="744">
      <c r="C744" s="46"/>
      <c r="D744" s="46"/>
      <c r="J744" s="12"/>
      <c r="K744" s="12"/>
    </row>
    <row r="745">
      <c r="C745" s="46"/>
      <c r="D745" s="46"/>
      <c r="J745" s="12"/>
      <c r="K745" s="12"/>
    </row>
    <row r="746">
      <c r="C746" s="46"/>
      <c r="D746" s="46"/>
      <c r="J746" s="12"/>
      <c r="K746" s="12"/>
    </row>
    <row r="747">
      <c r="C747" s="46"/>
      <c r="D747" s="46"/>
      <c r="J747" s="12"/>
      <c r="K747" s="12"/>
    </row>
    <row r="748">
      <c r="C748" s="46"/>
      <c r="D748" s="46"/>
      <c r="J748" s="12"/>
      <c r="K748" s="12"/>
    </row>
    <row r="749">
      <c r="C749" s="46"/>
      <c r="D749" s="46"/>
      <c r="J749" s="12"/>
      <c r="K749" s="12"/>
    </row>
    <row r="750">
      <c r="C750" s="46"/>
      <c r="D750" s="46"/>
      <c r="J750" s="12"/>
      <c r="K750" s="12"/>
    </row>
    <row r="751">
      <c r="C751" s="46"/>
      <c r="D751" s="46"/>
      <c r="J751" s="12"/>
      <c r="K751" s="12"/>
    </row>
    <row r="752">
      <c r="C752" s="46"/>
      <c r="D752" s="46"/>
      <c r="J752" s="12"/>
      <c r="K752" s="12"/>
    </row>
    <row r="753">
      <c r="C753" s="46"/>
      <c r="D753" s="46"/>
      <c r="J753" s="12"/>
      <c r="K753" s="12"/>
    </row>
    <row r="754">
      <c r="C754" s="46"/>
      <c r="D754" s="46"/>
      <c r="J754" s="12"/>
      <c r="K754" s="12"/>
    </row>
    <row r="755">
      <c r="C755" s="46"/>
      <c r="D755" s="46"/>
      <c r="J755" s="12"/>
      <c r="K755" s="12"/>
    </row>
    <row r="756">
      <c r="C756" s="46"/>
      <c r="D756" s="46"/>
      <c r="J756" s="12"/>
      <c r="K756" s="12"/>
    </row>
    <row r="757">
      <c r="C757" s="46"/>
      <c r="D757" s="46"/>
      <c r="J757" s="12"/>
      <c r="K757" s="12"/>
    </row>
    <row r="758">
      <c r="C758" s="46"/>
      <c r="D758" s="46"/>
      <c r="J758" s="12"/>
      <c r="K758" s="12"/>
    </row>
    <row r="759">
      <c r="C759" s="46"/>
      <c r="D759" s="46"/>
      <c r="J759" s="12"/>
      <c r="K759" s="12"/>
    </row>
    <row r="760">
      <c r="C760" s="46"/>
      <c r="D760" s="46"/>
      <c r="J760" s="12"/>
      <c r="K760" s="12"/>
    </row>
    <row r="761">
      <c r="C761" s="46"/>
      <c r="D761" s="46"/>
      <c r="J761" s="12"/>
      <c r="K761" s="12"/>
    </row>
    <row r="762">
      <c r="C762" s="46"/>
      <c r="D762" s="46"/>
      <c r="J762" s="12"/>
      <c r="K762" s="12"/>
    </row>
    <row r="763">
      <c r="C763" s="46"/>
      <c r="D763" s="46"/>
      <c r="J763" s="12"/>
      <c r="K763" s="12"/>
    </row>
    <row r="764">
      <c r="C764" s="46"/>
      <c r="D764" s="46"/>
      <c r="J764" s="12"/>
      <c r="K764" s="12"/>
    </row>
    <row r="765">
      <c r="C765" s="46"/>
      <c r="D765" s="46"/>
      <c r="J765" s="12"/>
      <c r="K765" s="12"/>
    </row>
    <row r="766">
      <c r="C766" s="46"/>
      <c r="D766" s="46"/>
      <c r="J766" s="12"/>
      <c r="K766" s="12"/>
    </row>
    <row r="767">
      <c r="C767" s="46"/>
      <c r="D767" s="46"/>
      <c r="J767" s="12"/>
      <c r="K767" s="12"/>
    </row>
    <row r="768">
      <c r="C768" s="46"/>
      <c r="D768" s="46"/>
      <c r="J768" s="12"/>
      <c r="K768" s="12"/>
    </row>
    <row r="769">
      <c r="C769" s="46"/>
      <c r="D769" s="46"/>
      <c r="J769" s="12"/>
      <c r="K769" s="12"/>
    </row>
    <row r="770">
      <c r="C770" s="46"/>
      <c r="D770" s="46"/>
      <c r="J770" s="12"/>
      <c r="K770" s="12"/>
    </row>
    <row r="771">
      <c r="C771" s="46"/>
      <c r="D771" s="46"/>
      <c r="J771" s="12"/>
      <c r="K771" s="12"/>
    </row>
    <row r="772">
      <c r="C772" s="46"/>
      <c r="D772" s="46"/>
      <c r="J772" s="12"/>
      <c r="K772" s="12"/>
    </row>
    <row r="773">
      <c r="C773" s="46"/>
      <c r="D773" s="46"/>
      <c r="J773" s="12"/>
      <c r="K773" s="12"/>
    </row>
    <row r="774">
      <c r="C774" s="46"/>
      <c r="D774" s="46"/>
      <c r="J774" s="12"/>
      <c r="K774" s="12"/>
    </row>
    <row r="775">
      <c r="C775" s="46"/>
      <c r="D775" s="46"/>
      <c r="J775" s="12"/>
      <c r="K775" s="12"/>
    </row>
    <row r="776">
      <c r="C776" s="46"/>
      <c r="D776" s="46"/>
      <c r="J776" s="12"/>
      <c r="K776" s="12"/>
    </row>
    <row r="777">
      <c r="C777" s="46"/>
      <c r="D777" s="46"/>
      <c r="J777" s="12"/>
      <c r="K777" s="12"/>
    </row>
    <row r="778">
      <c r="C778" s="46"/>
      <c r="D778" s="46"/>
      <c r="J778" s="12"/>
      <c r="K778" s="12"/>
    </row>
    <row r="779">
      <c r="C779" s="46"/>
      <c r="D779" s="46"/>
      <c r="J779" s="12"/>
      <c r="K779" s="12"/>
    </row>
    <row r="780">
      <c r="C780" s="46"/>
      <c r="D780" s="46"/>
      <c r="J780" s="12"/>
      <c r="K780" s="12"/>
    </row>
    <row r="781">
      <c r="C781" s="46"/>
      <c r="D781" s="46"/>
      <c r="J781" s="12"/>
      <c r="K781" s="12"/>
    </row>
    <row r="782">
      <c r="C782" s="46"/>
      <c r="D782" s="46"/>
      <c r="J782" s="12"/>
      <c r="K782" s="12"/>
    </row>
    <row r="783">
      <c r="C783" s="46"/>
      <c r="D783" s="46"/>
      <c r="J783" s="12"/>
      <c r="K783" s="12"/>
    </row>
    <row r="784">
      <c r="C784" s="46"/>
      <c r="D784" s="46"/>
      <c r="J784" s="12"/>
      <c r="K784" s="12"/>
    </row>
    <row r="785">
      <c r="C785" s="46"/>
      <c r="D785" s="46"/>
      <c r="J785" s="12"/>
      <c r="K785" s="12"/>
    </row>
    <row r="786">
      <c r="C786" s="46"/>
      <c r="D786" s="46"/>
      <c r="J786" s="12"/>
      <c r="K786" s="12"/>
    </row>
    <row r="787">
      <c r="C787" s="46"/>
      <c r="D787" s="46"/>
      <c r="J787" s="12"/>
      <c r="K787" s="12"/>
    </row>
    <row r="788">
      <c r="C788" s="46"/>
      <c r="D788" s="46"/>
      <c r="J788" s="12"/>
      <c r="K788" s="12"/>
    </row>
    <row r="789">
      <c r="C789" s="46"/>
      <c r="D789" s="46"/>
      <c r="J789" s="12"/>
      <c r="K789" s="12"/>
    </row>
    <row r="790">
      <c r="C790" s="46"/>
      <c r="D790" s="46"/>
      <c r="J790" s="12"/>
      <c r="K790" s="12"/>
    </row>
    <row r="791">
      <c r="C791" s="46"/>
      <c r="D791" s="46"/>
      <c r="J791" s="12"/>
      <c r="K791" s="12"/>
    </row>
    <row r="792">
      <c r="C792" s="46"/>
      <c r="D792" s="46"/>
      <c r="J792" s="12"/>
      <c r="K792" s="12"/>
    </row>
    <row r="793">
      <c r="C793" s="46"/>
      <c r="D793" s="46"/>
      <c r="J793" s="12"/>
      <c r="K793" s="12"/>
    </row>
    <row r="794">
      <c r="C794" s="46"/>
      <c r="D794" s="46"/>
      <c r="J794" s="12"/>
      <c r="K794" s="12"/>
    </row>
    <row r="795">
      <c r="C795" s="46"/>
      <c r="D795" s="46"/>
      <c r="J795" s="12"/>
      <c r="K795" s="12"/>
    </row>
    <row r="796">
      <c r="C796" s="46"/>
      <c r="D796" s="46"/>
      <c r="J796" s="12"/>
      <c r="K796" s="12"/>
    </row>
    <row r="797">
      <c r="C797" s="46"/>
      <c r="D797" s="46"/>
      <c r="J797" s="12"/>
      <c r="K797" s="12"/>
    </row>
    <row r="798">
      <c r="C798" s="46"/>
      <c r="D798" s="46"/>
      <c r="J798" s="12"/>
      <c r="K798" s="12"/>
    </row>
    <row r="799">
      <c r="C799" s="46"/>
      <c r="D799" s="46"/>
      <c r="J799" s="12"/>
      <c r="K799" s="12"/>
    </row>
    <row r="800">
      <c r="C800" s="46"/>
      <c r="D800" s="46"/>
      <c r="J800" s="12"/>
      <c r="K800" s="12"/>
    </row>
    <row r="801">
      <c r="C801" s="46"/>
      <c r="D801" s="46"/>
      <c r="J801" s="12"/>
      <c r="K801" s="12"/>
    </row>
    <row r="802">
      <c r="C802" s="46"/>
      <c r="D802" s="46"/>
      <c r="J802" s="12"/>
      <c r="K802" s="12"/>
    </row>
    <row r="803">
      <c r="C803" s="46"/>
      <c r="D803" s="46"/>
      <c r="J803" s="12"/>
      <c r="K803" s="12"/>
    </row>
    <row r="804">
      <c r="C804" s="46"/>
      <c r="D804" s="46"/>
      <c r="J804" s="12"/>
      <c r="K804" s="12"/>
    </row>
    <row r="805">
      <c r="C805" s="46"/>
      <c r="D805" s="46"/>
      <c r="J805" s="12"/>
      <c r="K805" s="12"/>
    </row>
    <row r="806">
      <c r="C806" s="46"/>
      <c r="D806" s="46"/>
      <c r="J806" s="12"/>
      <c r="K806" s="12"/>
    </row>
    <row r="807">
      <c r="C807" s="46"/>
      <c r="D807" s="46"/>
      <c r="J807" s="12"/>
      <c r="K807" s="12"/>
    </row>
    <row r="808">
      <c r="C808" s="46"/>
      <c r="D808" s="46"/>
      <c r="J808" s="12"/>
      <c r="K808" s="12"/>
    </row>
    <row r="809">
      <c r="C809" s="46"/>
      <c r="D809" s="46"/>
      <c r="J809" s="12"/>
      <c r="K809" s="12"/>
    </row>
    <row r="810">
      <c r="C810" s="46"/>
      <c r="D810" s="46"/>
      <c r="J810" s="12"/>
      <c r="K810" s="12"/>
    </row>
    <row r="811">
      <c r="C811" s="46"/>
      <c r="D811" s="46"/>
      <c r="J811" s="12"/>
      <c r="K811" s="12"/>
    </row>
    <row r="812">
      <c r="C812" s="46"/>
      <c r="D812" s="46"/>
      <c r="J812" s="12"/>
      <c r="K812" s="12"/>
    </row>
    <row r="813">
      <c r="C813" s="46"/>
      <c r="D813" s="46"/>
      <c r="J813" s="12"/>
      <c r="K813" s="12"/>
    </row>
    <row r="814">
      <c r="C814" s="46"/>
      <c r="D814" s="46"/>
      <c r="J814" s="12"/>
      <c r="K814" s="12"/>
    </row>
    <row r="815">
      <c r="C815" s="46"/>
      <c r="D815" s="46"/>
      <c r="J815" s="12"/>
      <c r="K815" s="12"/>
    </row>
    <row r="816">
      <c r="C816" s="46"/>
      <c r="D816" s="46"/>
      <c r="J816" s="12"/>
      <c r="K816" s="12"/>
    </row>
    <row r="817">
      <c r="C817" s="46"/>
      <c r="D817" s="46"/>
      <c r="J817" s="12"/>
      <c r="K817" s="12"/>
    </row>
    <row r="818">
      <c r="C818" s="46"/>
      <c r="D818" s="46"/>
      <c r="J818" s="12"/>
      <c r="K818" s="12"/>
    </row>
    <row r="819">
      <c r="C819" s="46"/>
      <c r="D819" s="46"/>
      <c r="J819" s="12"/>
      <c r="K819" s="12"/>
    </row>
    <row r="820">
      <c r="C820" s="46"/>
      <c r="D820" s="46"/>
      <c r="J820" s="12"/>
      <c r="K820" s="12"/>
    </row>
    <row r="821">
      <c r="C821" s="46"/>
      <c r="D821" s="46"/>
      <c r="J821" s="12"/>
      <c r="K821" s="12"/>
    </row>
    <row r="822">
      <c r="C822" s="46"/>
      <c r="D822" s="46"/>
      <c r="J822" s="12"/>
      <c r="K822" s="12"/>
    </row>
    <row r="823">
      <c r="C823" s="46"/>
      <c r="D823" s="46"/>
      <c r="J823" s="12"/>
      <c r="K823" s="12"/>
    </row>
    <row r="824">
      <c r="C824" s="46"/>
      <c r="D824" s="46"/>
      <c r="J824" s="12"/>
      <c r="K824" s="12"/>
    </row>
    <row r="825">
      <c r="C825" s="46"/>
      <c r="D825" s="46"/>
      <c r="J825" s="12"/>
      <c r="K825" s="12"/>
    </row>
    <row r="826">
      <c r="C826" s="46"/>
      <c r="D826" s="46"/>
      <c r="J826" s="12"/>
      <c r="K826" s="12"/>
    </row>
    <row r="827">
      <c r="C827" s="46"/>
      <c r="D827" s="46"/>
      <c r="J827" s="12"/>
      <c r="K827" s="12"/>
    </row>
    <row r="828">
      <c r="C828" s="46"/>
      <c r="D828" s="46"/>
      <c r="J828" s="12"/>
      <c r="K828" s="12"/>
    </row>
    <row r="829">
      <c r="C829" s="46"/>
      <c r="D829" s="46"/>
      <c r="J829" s="12"/>
      <c r="K829" s="12"/>
    </row>
    <row r="830">
      <c r="C830" s="46"/>
      <c r="D830" s="46"/>
      <c r="J830" s="12"/>
      <c r="K830" s="12"/>
    </row>
    <row r="831">
      <c r="C831" s="46"/>
      <c r="D831" s="46"/>
      <c r="J831" s="12"/>
      <c r="K831" s="12"/>
    </row>
    <row r="832">
      <c r="C832" s="46"/>
      <c r="D832" s="46"/>
      <c r="J832" s="12"/>
      <c r="K832" s="12"/>
    </row>
    <row r="833">
      <c r="C833" s="46"/>
      <c r="D833" s="46"/>
      <c r="J833" s="12"/>
      <c r="K833" s="12"/>
    </row>
    <row r="834">
      <c r="C834" s="46"/>
      <c r="D834" s="46"/>
      <c r="J834" s="12"/>
      <c r="K834" s="12"/>
    </row>
    <row r="835">
      <c r="C835" s="46"/>
      <c r="D835" s="46"/>
      <c r="J835" s="12"/>
      <c r="K835" s="12"/>
    </row>
    <row r="836">
      <c r="C836" s="46"/>
      <c r="D836" s="46"/>
      <c r="J836" s="12"/>
      <c r="K836" s="12"/>
    </row>
    <row r="837">
      <c r="C837" s="46"/>
      <c r="D837" s="46"/>
      <c r="J837" s="12"/>
      <c r="K837" s="12"/>
    </row>
    <row r="838">
      <c r="C838" s="46"/>
      <c r="D838" s="46"/>
      <c r="J838" s="12"/>
      <c r="K838" s="12"/>
    </row>
    <row r="839">
      <c r="C839" s="46"/>
      <c r="D839" s="46"/>
      <c r="J839" s="12"/>
      <c r="K839" s="12"/>
    </row>
    <row r="840">
      <c r="C840" s="46"/>
      <c r="D840" s="46"/>
      <c r="J840" s="12"/>
      <c r="K840" s="12"/>
    </row>
    <row r="841">
      <c r="C841" s="46"/>
      <c r="D841" s="46"/>
      <c r="J841" s="12"/>
      <c r="K841" s="12"/>
    </row>
    <row r="842">
      <c r="C842" s="46"/>
      <c r="D842" s="46"/>
      <c r="J842" s="12"/>
      <c r="K842" s="12"/>
    </row>
    <row r="843">
      <c r="C843" s="46"/>
      <c r="D843" s="46"/>
      <c r="J843" s="12"/>
      <c r="K843" s="12"/>
    </row>
    <row r="844">
      <c r="C844" s="46"/>
      <c r="D844" s="46"/>
      <c r="J844" s="12"/>
      <c r="K844" s="12"/>
    </row>
    <row r="845">
      <c r="C845" s="46"/>
      <c r="D845" s="46"/>
      <c r="J845" s="12"/>
      <c r="K845" s="12"/>
    </row>
    <row r="846">
      <c r="C846" s="46"/>
      <c r="D846" s="46"/>
      <c r="J846" s="12"/>
      <c r="K846" s="12"/>
    </row>
    <row r="847">
      <c r="C847" s="46"/>
      <c r="D847" s="46"/>
      <c r="J847" s="12"/>
      <c r="K847" s="12"/>
    </row>
    <row r="848">
      <c r="C848" s="46"/>
      <c r="D848" s="46"/>
      <c r="J848" s="12"/>
      <c r="K848" s="12"/>
    </row>
    <row r="849">
      <c r="C849" s="46"/>
      <c r="D849" s="46"/>
      <c r="J849" s="12"/>
      <c r="K849" s="12"/>
    </row>
    <row r="850">
      <c r="C850" s="46"/>
      <c r="D850" s="46"/>
      <c r="J850" s="12"/>
      <c r="K850" s="12"/>
    </row>
    <row r="851">
      <c r="C851" s="46"/>
      <c r="D851" s="46"/>
      <c r="J851" s="12"/>
      <c r="K851" s="12"/>
    </row>
    <row r="852">
      <c r="C852" s="46"/>
      <c r="D852" s="46"/>
      <c r="J852" s="12"/>
      <c r="K852" s="12"/>
    </row>
    <row r="853">
      <c r="C853" s="46"/>
      <c r="D853" s="46"/>
      <c r="J853" s="12"/>
      <c r="K853" s="12"/>
    </row>
    <row r="854">
      <c r="C854" s="46"/>
      <c r="D854" s="46"/>
      <c r="J854" s="12"/>
      <c r="K854" s="12"/>
    </row>
    <row r="855">
      <c r="C855" s="46"/>
      <c r="D855" s="46"/>
      <c r="J855" s="12"/>
      <c r="K855" s="12"/>
    </row>
    <row r="856">
      <c r="C856" s="46"/>
      <c r="D856" s="46"/>
      <c r="J856" s="12"/>
      <c r="K856" s="12"/>
    </row>
    <row r="857">
      <c r="C857" s="46"/>
      <c r="D857" s="46"/>
      <c r="J857" s="12"/>
      <c r="K857" s="12"/>
    </row>
    <row r="858">
      <c r="C858" s="46"/>
      <c r="D858" s="46"/>
      <c r="J858" s="12"/>
      <c r="K858" s="12"/>
    </row>
    <row r="859">
      <c r="C859" s="46"/>
      <c r="D859" s="46"/>
      <c r="J859" s="12"/>
      <c r="K859" s="12"/>
    </row>
    <row r="860">
      <c r="C860" s="46"/>
      <c r="D860" s="46"/>
      <c r="J860" s="12"/>
      <c r="K860" s="12"/>
    </row>
    <row r="861">
      <c r="C861" s="46"/>
      <c r="D861" s="46"/>
      <c r="J861" s="12"/>
      <c r="K861" s="12"/>
    </row>
    <row r="862">
      <c r="C862" s="46"/>
      <c r="D862" s="46"/>
      <c r="J862" s="12"/>
      <c r="K862" s="12"/>
    </row>
    <row r="863">
      <c r="C863" s="46"/>
      <c r="D863" s="46"/>
      <c r="J863" s="12"/>
      <c r="K863" s="12"/>
    </row>
    <row r="864">
      <c r="C864" s="46"/>
      <c r="D864" s="46"/>
      <c r="J864" s="12"/>
      <c r="K864" s="12"/>
    </row>
    <row r="865">
      <c r="C865" s="46"/>
      <c r="D865" s="46"/>
      <c r="J865" s="12"/>
      <c r="K865" s="12"/>
    </row>
    <row r="866">
      <c r="C866" s="46"/>
      <c r="D866" s="46"/>
      <c r="J866" s="12"/>
      <c r="K866" s="12"/>
    </row>
    <row r="867">
      <c r="C867" s="46"/>
      <c r="D867" s="46"/>
      <c r="J867" s="12"/>
      <c r="K867" s="12"/>
    </row>
    <row r="868">
      <c r="C868" s="46"/>
      <c r="D868" s="46"/>
      <c r="J868" s="12"/>
      <c r="K868" s="12"/>
    </row>
    <row r="869">
      <c r="C869" s="46"/>
      <c r="D869" s="46"/>
      <c r="J869" s="12"/>
      <c r="K869" s="12"/>
    </row>
    <row r="870">
      <c r="C870" s="46"/>
      <c r="D870" s="46"/>
      <c r="J870" s="12"/>
      <c r="K870" s="12"/>
    </row>
    <row r="871">
      <c r="C871" s="46"/>
      <c r="D871" s="46"/>
      <c r="J871" s="12"/>
      <c r="K871" s="12"/>
    </row>
    <row r="872">
      <c r="C872" s="46"/>
      <c r="D872" s="46"/>
      <c r="J872" s="12"/>
      <c r="K872" s="12"/>
    </row>
    <row r="873">
      <c r="C873" s="46"/>
      <c r="D873" s="46"/>
      <c r="J873" s="12"/>
      <c r="K873" s="12"/>
    </row>
    <row r="874">
      <c r="C874" s="46"/>
      <c r="D874" s="46"/>
      <c r="J874" s="12"/>
      <c r="K874" s="12"/>
    </row>
    <row r="875">
      <c r="C875" s="46"/>
      <c r="D875" s="46"/>
      <c r="J875" s="12"/>
      <c r="K875" s="12"/>
    </row>
    <row r="876">
      <c r="C876" s="46"/>
      <c r="D876" s="46"/>
      <c r="J876" s="12"/>
      <c r="K876" s="12"/>
    </row>
    <row r="877">
      <c r="C877" s="46"/>
      <c r="D877" s="46"/>
      <c r="J877" s="12"/>
      <c r="K877" s="12"/>
    </row>
    <row r="878">
      <c r="C878" s="46"/>
      <c r="D878" s="46"/>
      <c r="J878" s="12"/>
      <c r="K878" s="12"/>
    </row>
    <row r="879">
      <c r="C879" s="46"/>
      <c r="D879" s="46"/>
      <c r="J879" s="12"/>
      <c r="K879" s="12"/>
    </row>
    <row r="880">
      <c r="C880" s="46"/>
      <c r="D880" s="46"/>
      <c r="J880" s="12"/>
      <c r="K880" s="12"/>
    </row>
    <row r="881">
      <c r="C881" s="46"/>
      <c r="D881" s="46"/>
      <c r="J881" s="12"/>
      <c r="K881" s="12"/>
    </row>
    <row r="882">
      <c r="C882" s="46"/>
      <c r="D882" s="46"/>
      <c r="J882" s="12"/>
      <c r="K882" s="12"/>
    </row>
    <row r="883">
      <c r="C883" s="46"/>
      <c r="D883" s="46"/>
      <c r="J883" s="12"/>
      <c r="K883" s="12"/>
    </row>
    <row r="884">
      <c r="C884" s="46"/>
      <c r="D884" s="46"/>
      <c r="J884" s="12"/>
      <c r="K884" s="12"/>
    </row>
    <row r="885">
      <c r="C885" s="46"/>
      <c r="D885" s="46"/>
      <c r="J885" s="12"/>
      <c r="K885" s="12"/>
    </row>
    <row r="886">
      <c r="C886" s="46"/>
      <c r="D886" s="46"/>
      <c r="J886" s="12"/>
      <c r="K886" s="12"/>
    </row>
    <row r="887">
      <c r="C887" s="46"/>
      <c r="D887" s="46"/>
      <c r="J887" s="12"/>
      <c r="K887" s="12"/>
    </row>
    <row r="888">
      <c r="C888" s="46"/>
      <c r="D888" s="46"/>
      <c r="J888" s="12"/>
      <c r="K888" s="12"/>
    </row>
    <row r="889">
      <c r="C889" s="46"/>
      <c r="D889" s="46"/>
      <c r="J889" s="12"/>
      <c r="K889" s="12"/>
    </row>
    <row r="890">
      <c r="C890" s="46"/>
      <c r="D890" s="46"/>
      <c r="J890" s="12"/>
      <c r="K890" s="12"/>
    </row>
    <row r="891">
      <c r="C891" s="46"/>
      <c r="D891" s="46"/>
      <c r="J891" s="12"/>
      <c r="K891" s="12"/>
    </row>
    <row r="892">
      <c r="C892" s="46"/>
      <c r="D892" s="46"/>
      <c r="J892" s="12"/>
      <c r="K892" s="12"/>
    </row>
    <row r="893">
      <c r="C893" s="46"/>
      <c r="D893" s="46"/>
      <c r="J893" s="12"/>
      <c r="K893" s="12"/>
    </row>
    <row r="894">
      <c r="C894" s="46"/>
      <c r="D894" s="46"/>
      <c r="J894" s="12"/>
      <c r="K894" s="12"/>
    </row>
    <row r="895">
      <c r="C895" s="46"/>
      <c r="D895" s="46"/>
      <c r="J895" s="12"/>
      <c r="K895" s="12"/>
    </row>
    <row r="896">
      <c r="C896" s="46"/>
      <c r="D896" s="46"/>
      <c r="J896" s="12"/>
      <c r="K896" s="12"/>
    </row>
    <row r="897">
      <c r="C897" s="46"/>
      <c r="D897" s="46"/>
      <c r="J897" s="12"/>
      <c r="K897" s="12"/>
    </row>
    <row r="898">
      <c r="C898" s="46"/>
      <c r="D898" s="46"/>
      <c r="J898" s="12"/>
      <c r="K898" s="12"/>
    </row>
    <row r="899">
      <c r="C899" s="46"/>
      <c r="D899" s="46"/>
      <c r="J899" s="12"/>
      <c r="K899" s="12"/>
    </row>
    <row r="900">
      <c r="C900" s="46"/>
      <c r="D900" s="46"/>
      <c r="J900" s="12"/>
      <c r="K900" s="12"/>
    </row>
    <row r="901">
      <c r="C901" s="46"/>
      <c r="D901" s="46"/>
      <c r="J901" s="12"/>
      <c r="K901" s="12"/>
    </row>
    <row r="902">
      <c r="C902" s="46"/>
      <c r="D902" s="46"/>
      <c r="J902" s="12"/>
      <c r="K902" s="12"/>
    </row>
    <row r="903">
      <c r="C903" s="46"/>
      <c r="D903" s="46"/>
      <c r="J903" s="12"/>
      <c r="K903" s="12"/>
    </row>
    <row r="904">
      <c r="C904" s="46"/>
      <c r="D904" s="46"/>
      <c r="J904" s="12"/>
      <c r="K904" s="12"/>
    </row>
    <row r="905">
      <c r="C905" s="46"/>
      <c r="D905" s="46"/>
      <c r="J905" s="12"/>
      <c r="K905" s="12"/>
    </row>
    <row r="906">
      <c r="C906" s="46"/>
      <c r="D906" s="46"/>
      <c r="J906" s="12"/>
      <c r="K906" s="12"/>
    </row>
    <row r="907">
      <c r="C907" s="46"/>
      <c r="D907" s="46"/>
      <c r="J907" s="12"/>
      <c r="K907" s="12"/>
    </row>
    <row r="908">
      <c r="C908" s="46"/>
      <c r="D908" s="46"/>
      <c r="J908" s="12"/>
      <c r="K908" s="12"/>
    </row>
    <row r="909">
      <c r="C909" s="46"/>
      <c r="D909" s="46"/>
      <c r="J909" s="12"/>
      <c r="K909" s="12"/>
    </row>
    <row r="910">
      <c r="C910" s="46"/>
      <c r="D910" s="46"/>
      <c r="J910" s="12"/>
      <c r="K910" s="12"/>
    </row>
    <row r="911">
      <c r="C911" s="46"/>
      <c r="D911" s="46"/>
      <c r="J911" s="12"/>
      <c r="K911" s="12"/>
    </row>
    <row r="912">
      <c r="C912" s="46"/>
      <c r="D912" s="46"/>
      <c r="J912" s="12"/>
      <c r="K912" s="12"/>
    </row>
    <row r="913">
      <c r="C913" s="46"/>
      <c r="D913" s="46"/>
      <c r="J913" s="12"/>
      <c r="K913" s="12"/>
    </row>
    <row r="914">
      <c r="C914" s="46"/>
      <c r="D914" s="46"/>
      <c r="J914" s="12"/>
      <c r="K914" s="12"/>
    </row>
    <row r="915">
      <c r="C915" s="46"/>
      <c r="D915" s="46"/>
      <c r="J915" s="12"/>
      <c r="K915" s="12"/>
    </row>
    <row r="916">
      <c r="C916" s="46"/>
      <c r="D916" s="46"/>
      <c r="J916" s="12"/>
      <c r="K916" s="12"/>
    </row>
    <row r="917">
      <c r="C917" s="46"/>
      <c r="D917" s="46"/>
      <c r="J917" s="12"/>
      <c r="K917" s="12"/>
    </row>
    <row r="918">
      <c r="C918" s="46"/>
      <c r="D918" s="46"/>
      <c r="J918" s="12"/>
      <c r="K918" s="12"/>
    </row>
    <row r="919">
      <c r="C919" s="46"/>
      <c r="D919" s="46"/>
      <c r="J919" s="12"/>
      <c r="K919" s="12"/>
    </row>
    <row r="920">
      <c r="C920" s="46"/>
      <c r="D920" s="46"/>
      <c r="J920" s="12"/>
      <c r="K920" s="12"/>
    </row>
    <row r="921">
      <c r="C921" s="46"/>
      <c r="D921" s="46"/>
      <c r="J921" s="12"/>
      <c r="K921" s="12"/>
    </row>
    <row r="922">
      <c r="C922" s="46"/>
      <c r="D922" s="46"/>
      <c r="J922" s="12"/>
      <c r="K922" s="12"/>
    </row>
    <row r="923">
      <c r="C923" s="46"/>
      <c r="D923" s="46"/>
      <c r="J923" s="12"/>
      <c r="K923" s="12"/>
    </row>
    <row r="924">
      <c r="C924" s="46"/>
      <c r="D924" s="46"/>
      <c r="J924" s="12"/>
      <c r="K924" s="12"/>
    </row>
    <row r="925">
      <c r="C925" s="46"/>
      <c r="D925" s="46"/>
      <c r="J925" s="12"/>
      <c r="K925" s="12"/>
    </row>
    <row r="926">
      <c r="C926" s="46"/>
      <c r="D926" s="46"/>
      <c r="J926" s="12"/>
      <c r="K926" s="12"/>
    </row>
    <row r="927">
      <c r="C927" s="46"/>
      <c r="D927" s="46"/>
      <c r="J927" s="12"/>
      <c r="K927" s="12"/>
    </row>
    <row r="928">
      <c r="C928" s="46"/>
      <c r="D928" s="46"/>
      <c r="J928" s="12"/>
      <c r="K928" s="12"/>
    </row>
    <row r="929">
      <c r="C929" s="46"/>
      <c r="D929" s="46"/>
      <c r="J929" s="12"/>
      <c r="K929" s="12"/>
    </row>
    <row r="930">
      <c r="C930" s="46"/>
      <c r="D930" s="46"/>
      <c r="J930" s="12"/>
      <c r="K930" s="12"/>
    </row>
    <row r="931">
      <c r="C931" s="46"/>
      <c r="D931" s="46"/>
      <c r="J931" s="12"/>
      <c r="K931" s="12"/>
    </row>
    <row r="932">
      <c r="C932" s="46"/>
      <c r="D932" s="46"/>
      <c r="J932" s="12"/>
      <c r="K932" s="12"/>
    </row>
    <row r="933">
      <c r="C933" s="46"/>
      <c r="D933" s="46"/>
      <c r="J933" s="12"/>
      <c r="K933" s="12"/>
    </row>
    <row r="934">
      <c r="C934" s="46"/>
      <c r="D934" s="46"/>
      <c r="J934" s="12"/>
      <c r="K934" s="12"/>
    </row>
    <row r="935">
      <c r="C935" s="46"/>
      <c r="D935" s="46"/>
      <c r="J935" s="12"/>
      <c r="K935" s="12"/>
    </row>
    <row r="936">
      <c r="C936" s="46"/>
      <c r="D936" s="46"/>
      <c r="J936" s="12"/>
      <c r="K936" s="12"/>
    </row>
    <row r="937">
      <c r="C937" s="46"/>
      <c r="D937" s="46"/>
      <c r="J937" s="12"/>
      <c r="K937" s="12"/>
    </row>
    <row r="938">
      <c r="C938" s="46"/>
      <c r="D938" s="46"/>
      <c r="J938" s="12"/>
      <c r="K938" s="12"/>
    </row>
    <row r="939">
      <c r="C939" s="46"/>
      <c r="D939" s="46"/>
      <c r="J939" s="12"/>
      <c r="K939" s="12"/>
    </row>
    <row r="940">
      <c r="C940" s="46"/>
      <c r="D940" s="46"/>
      <c r="J940" s="12"/>
      <c r="K940" s="12"/>
    </row>
    <row r="941">
      <c r="C941" s="46"/>
      <c r="D941" s="46"/>
      <c r="J941" s="12"/>
      <c r="K941" s="12"/>
    </row>
    <row r="942">
      <c r="C942" s="46"/>
      <c r="D942" s="46"/>
      <c r="J942" s="12"/>
      <c r="K942" s="12"/>
    </row>
    <row r="943">
      <c r="C943" s="46"/>
      <c r="D943" s="46"/>
      <c r="J943" s="12"/>
      <c r="K943" s="12"/>
    </row>
    <row r="944">
      <c r="C944" s="46"/>
      <c r="D944" s="46"/>
      <c r="J944" s="12"/>
      <c r="K944" s="12"/>
    </row>
    <row r="945">
      <c r="C945" s="46"/>
      <c r="D945" s="46"/>
      <c r="J945" s="12"/>
      <c r="K945" s="12"/>
    </row>
    <row r="946">
      <c r="C946" s="46"/>
      <c r="D946" s="46"/>
      <c r="J946" s="12"/>
      <c r="K946" s="12"/>
    </row>
    <row r="947">
      <c r="C947" s="46"/>
      <c r="D947" s="46"/>
      <c r="J947" s="12"/>
      <c r="K947" s="12"/>
    </row>
    <row r="948">
      <c r="C948" s="46"/>
      <c r="D948" s="46"/>
      <c r="J948" s="12"/>
      <c r="K948" s="12"/>
    </row>
    <row r="949">
      <c r="C949" s="46"/>
      <c r="D949" s="46"/>
      <c r="J949" s="12"/>
      <c r="K949" s="12"/>
    </row>
    <row r="950">
      <c r="C950" s="46"/>
      <c r="D950" s="46"/>
      <c r="J950" s="12"/>
      <c r="K950" s="12"/>
    </row>
    <row r="951">
      <c r="C951" s="46"/>
      <c r="D951" s="46"/>
      <c r="J951" s="12"/>
      <c r="K951" s="12"/>
    </row>
    <row r="952">
      <c r="C952" s="46"/>
      <c r="D952" s="46"/>
      <c r="J952" s="12"/>
      <c r="K952" s="12"/>
    </row>
    <row r="953">
      <c r="C953" s="46"/>
      <c r="D953" s="46"/>
      <c r="J953" s="12"/>
      <c r="K953" s="12"/>
    </row>
    <row r="954">
      <c r="C954" s="46"/>
      <c r="D954" s="46"/>
      <c r="J954" s="12"/>
      <c r="K954" s="12"/>
    </row>
    <row r="955">
      <c r="C955" s="46"/>
      <c r="D955" s="46"/>
      <c r="J955" s="12"/>
      <c r="K955" s="12"/>
    </row>
    <row r="956">
      <c r="C956" s="46"/>
      <c r="D956" s="46"/>
      <c r="J956" s="12"/>
      <c r="K956" s="12"/>
    </row>
    <row r="957">
      <c r="C957" s="46"/>
      <c r="D957" s="46"/>
      <c r="J957" s="12"/>
      <c r="K957" s="12"/>
    </row>
    <row r="958">
      <c r="C958" s="46"/>
      <c r="D958" s="46"/>
      <c r="J958" s="12"/>
      <c r="K958" s="12"/>
    </row>
    <row r="959">
      <c r="C959" s="46"/>
      <c r="D959" s="46"/>
      <c r="J959" s="12"/>
      <c r="K959" s="12"/>
    </row>
    <row r="960">
      <c r="C960" s="46"/>
      <c r="D960" s="46"/>
      <c r="J960" s="12"/>
      <c r="K960" s="12"/>
    </row>
    <row r="961">
      <c r="C961" s="46"/>
      <c r="D961" s="46"/>
      <c r="J961" s="12"/>
      <c r="K961" s="12"/>
    </row>
    <row r="962">
      <c r="C962" s="46"/>
      <c r="D962" s="46"/>
      <c r="J962" s="12"/>
      <c r="K962" s="12"/>
    </row>
    <row r="963">
      <c r="C963" s="46"/>
      <c r="D963" s="46"/>
      <c r="J963" s="12"/>
      <c r="K963" s="12"/>
    </row>
    <row r="964">
      <c r="C964" s="46"/>
      <c r="D964" s="46"/>
      <c r="J964" s="12"/>
      <c r="K964" s="12"/>
    </row>
    <row r="965">
      <c r="C965" s="46"/>
      <c r="D965" s="46"/>
      <c r="J965" s="12"/>
      <c r="K965" s="12"/>
    </row>
    <row r="966">
      <c r="C966" s="46"/>
      <c r="D966" s="46"/>
      <c r="J966" s="12"/>
      <c r="K966" s="12"/>
    </row>
    <row r="967">
      <c r="C967" s="46"/>
      <c r="D967" s="46"/>
      <c r="J967" s="12"/>
      <c r="K967" s="12"/>
    </row>
    <row r="968">
      <c r="C968" s="46"/>
      <c r="D968" s="46"/>
      <c r="J968" s="12"/>
      <c r="K968" s="12"/>
    </row>
    <row r="969">
      <c r="C969" s="46"/>
      <c r="D969" s="46"/>
      <c r="J969" s="12"/>
      <c r="K969" s="12"/>
    </row>
    <row r="970">
      <c r="C970" s="46"/>
      <c r="D970" s="46"/>
    </row>
    <row r="971">
      <c r="C971" s="46"/>
      <c r="D971" s="46"/>
    </row>
    <row r="972">
      <c r="C972" s="46"/>
      <c r="D972" s="46"/>
    </row>
    <row r="973">
      <c r="C973" s="46"/>
      <c r="D973" s="46"/>
    </row>
    <row r="974">
      <c r="C974" s="46"/>
      <c r="D974" s="46"/>
    </row>
    <row r="975">
      <c r="C975" s="46"/>
      <c r="D975" s="46"/>
    </row>
    <row r="976">
      <c r="C976" s="46"/>
      <c r="D976" s="46"/>
    </row>
    <row r="977">
      <c r="C977" s="46"/>
      <c r="D977" s="46"/>
    </row>
    <row r="978">
      <c r="C978" s="46"/>
      <c r="D978" s="46"/>
    </row>
    <row r="979">
      <c r="C979" s="46"/>
      <c r="D979" s="46"/>
    </row>
    <row r="980">
      <c r="C980" s="46"/>
      <c r="D980" s="46"/>
    </row>
    <row r="981">
      <c r="C981" s="46"/>
      <c r="D981" s="46"/>
    </row>
    <row r="982">
      <c r="C982" s="46"/>
      <c r="D982" s="46"/>
    </row>
    <row r="983">
      <c r="C983" s="46"/>
      <c r="D983" s="46"/>
    </row>
    <row r="984">
      <c r="C984" s="46"/>
      <c r="D984" s="46"/>
    </row>
    <row r="985">
      <c r="C985" s="46"/>
      <c r="D985" s="46"/>
    </row>
    <row r="986">
      <c r="C986" s="46"/>
      <c r="D986" s="46"/>
    </row>
    <row r="987">
      <c r="C987" s="46"/>
      <c r="D987" s="46"/>
    </row>
    <row r="988">
      <c r="C988" s="46"/>
      <c r="D988" s="46"/>
    </row>
    <row r="989">
      <c r="C989" s="46"/>
      <c r="D989" s="46"/>
    </row>
    <row r="990">
      <c r="C990" s="46"/>
      <c r="D990" s="46"/>
    </row>
    <row r="991">
      <c r="C991" s="46"/>
      <c r="D991" s="46"/>
    </row>
    <row r="992">
      <c r="C992" s="46"/>
      <c r="D992" s="46"/>
    </row>
    <row r="993">
      <c r="C993" s="46"/>
      <c r="D993" s="46"/>
    </row>
    <row r="994">
      <c r="C994" s="46"/>
      <c r="D994" s="4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13.25"/>
    <col customWidth="1" min="4" max="4" width="21.13"/>
  </cols>
  <sheetData>
    <row r="1">
      <c r="A1" s="50" t="s">
        <v>0</v>
      </c>
      <c r="B1" s="51" t="s">
        <v>1</v>
      </c>
      <c r="C1" s="52" t="s">
        <v>3</v>
      </c>
      <c r="D1" s="52" t="s">
        <v>4</v>
      </c>
      <c r="E1" s="53" t="s">
        <v>5</v>
      </c>
      <c r="J1" s="6" t="s">
        <v>6</v>
      </c>
    </row>
    <row r="2">
      <c r="A2" s="54">
        <v>1.0</v>
      </c>
      <c r="B2" s="55" t="s">
        <v>39</v>
      </c>
      <c r="C2" s="56" t="s">
        <v>40</v>
      </c>
      <c r="D2" s="57" t="s">
        <v>41</v>
      </c>
      <c r="E2" s="58" t="s">
        <v>11</v>
      </c>
      <c r="J2" s="49" t="str">
        <f>IFERROR(__xludf.DUMMYFUNCTION("FILTER(B2:B998, E2:E998&lt;&gt;""✅"")"),"")</f>
        <v/>
      </c>
      <c r="K2" s="49" t="str">
        <f>IFERROR(__xludf.DUMMYFUNCTION("FILTER(D2:D998, E2:E998&lt;&gt;""✅"")"),"")</f>
        <v/>
      </c>
    </row>
    <row r="3">
      <c r="A3" s="13">
        <v>2.0</v>
      </c>
      <c r="B3" s="55" t="s">
        <v>78</v>
      </c>
      <c r="C3" s="56" t="s">
        <v>79</v>
      </c>
      <c r="D3" s="56" t="s">
        <v>80</v>
      </c>
      <c r="E3" s="59" t="s">
        <v>11</v>
      </c>
      <c r="G3" s="18" t="s">
        <v>16</v>
      </c>
      <c r="J3" s="12"/>
      <c r="K3" s="12"/>
    </row>
    <row r="4">
      <c r="A4" s="13">
        <v>3.0</v>
      </c>
      <c r="B4" s="55" t="s">
        <v>81</v>
      </c>
      <c r="C4" s="56" t="s">
        <v>82</v>
      </c>
      <c r="D4" s="56" t="s">
        <v>83</v>
      </c>
      <c r="E4" s="59" t="s">
        <v>11</v>
      </c>
      <c r="G4" s="18" t="s">
        <v>21</v>
      </c>
      <c r="H4" s="18">
        <f>COUNTIF(J2:J998, "&lt;&gt;")</f>
        <v>0</v>
      </c>
      <c r="J4" s="12"/>
      <c r="K4" s="12"/>
    </row>
    <row r="5">
      <c r="A5" s="13">
        <v>4.0</v>
      </c>
      <c r="B5" s="55" t="s">
        <v>84</v>
      </c>
      <c r="C5" s="56" t="s">
        <v>85</v>
      </c>
      <c r="D5" s="56" t="s">
        <v>86</v>
      </c>
      <c r="E5" s="59" t="s">
        <v>11</v>
      </c>
      <c r="G5" s="18" t="s">
        <v>24</v>
      </c>
      <c r="H5" s="12">
        <f>COUNTIF(A2:A998, "&lt;&gt;")</f>
        <v>61</v>
      </c>
      <c r="J5" s="12"/>
      <c r="K5" s="12"/>
    </row>
    <row r="6">
      <c r="A6" s="13">
        <v>5.0</v>
      </c>
      <c r="B6" s="55" t="s">
        <v>91</v>
      </c>
      <c r="C6" s="56" t="s">
        <v>92</v>
      </c>
      <c r="D6" s="56" t="s">
        <v>93</v>
      </c>
      <c r="E6" s="59" t="s">
        <v>11</v>
      </c>
      <c r="H6" s="12">
        <f>TRUNC((H4/H5)*100, 1)</f>
        <v>0</v>
      </c>
      <c r="J6" s="12"/>
      <c r="K6" s="12"/>
    </row>
    <row r="7">
      <c r="A7" s="13">
        <v>6.0</v>
      </c>
      <c r="B7" s="55" t="s">
        <v>94</v>
      </c>
      <c r="C7" s="56" t="s">
        <v>95</v>
      </c>
      <c r="D7" s="56" t="s">
        <v>96</v>
      </c>
      <c r="E7" s="59" t="s">
        <v>11</v>
      </c>
      <c r="G7" s="18" t="s">
        <v>33</v>
      </c>
      <c r="H7" s="12">
        <f>100-H6</f>
        <v>100</v>
      </c>
      <c r="J7" s="12"/>
      <c r="K7" s="12"/>
    </row>
    <row r="8">
      <c r="A8" s="13">
        <v>7.0</v>
      </c>
      <c r="B8" s="55" t="s">
        <v>161</v>
      </c>
      <c r="C8" s="56" t="s">
        <v>162</v>
      </c>
      <c r="D8" s="56" t="s">
        <v>163</v>
      </c>
      <c r="E8" s="59" t="s">
        <v>11</v>
      </c>
      <c r="G8" s="18" t="s">
        <v>38</v>
      </c>
      <c r="J8" s="12"/>
      <c r="K8" s="12"/>
    </row>
    <row r="9">
      <c r="A9" s="13">
        <v>8.0</v>
      </c>
      <c r="B9" s="55" t="s">
        <v>164</v>
      </c>
      <c r="C9" s="56" t="s">
        <v>165</v>
      </c>
      <c r="D9" s="56" t="s">
        <v>166</v>
      </c>
      <c r="E9" s="59" t="s">
        <v>11</v>
      </c>
      <c r="J9" s="12"/>
      <c r="K9" s="12"/>
    </row>
    <row r="10">
      <c r="A10" s="13">
        <v>9.0</v>
      </c>
      <c r="B10" s="55" t="s">
        <v>205</v>
      </c>
      <c r="C10" s="56" t="s">
        <v>206</v>
      </c>
      <c r="D10" s="56" t="s">
        <v>207</v>
      </c>
      <c r="E10" s="59" t="s">
        <v>11</v>
      </c>
      <c r="J10" s="12"/>
      <c r="K10" s="12"/>
    </row>
    <row r="11">
      <c r="A11" s="13">
        <v>10.0</v>
      </c>
      <c r="B11" s="55" t="s">
        <v>208</v>
      </c>
      <c r="C11" s="56" t="s">
        <v>209</v>
      </c>
      <c r="D11" s="56" t="s">
        <v>210</v>
      </c>
      <c r="E11" s="59" t="s">
        <v>11</v>
      </c>
      <c r="J11" s="12"/>
      <c r="K11" s="12"/>
    </row>
    <row r="12">
      <c r="A12" s="13">
        <v>11.0</v>
      </c>
      <c r="B12" s="55" t="s">
        <v>211</v>
      </c>
      <c r="C12" s="56" t="s">
        <v>212</v>
      </c>
      <c r="D12" s="56" t="s">
        <v>213</v>
      </c>
      <c r="E12" s="59" t="s">
        <v>11</v>
      </c>
      <c r="J12" s="12"/>
      <c r="K12" s="12"/>
    </row>
    <row r="13">
      <c r="A13" s="13">
        <v>12.0</v>
      </c>
      <c r="B13" s="55" t="s">
        <v>270</v>
      </c>
      <c r="C13" s="56" t="s">
        <v>271</v>
      </c>
      <c r="D13" s="56" t="s">
        <v>272</v>
      </c>
      <c r="E13" s="59" t="s">
        <v>11</v>
      </c>
      <c r="J13" s="12"/>
      <c r="K13" s="12"/>
    </row>
    <row r="14">
      <c r="A14" s="13">
        <v>13.0</v>
      </c>
      <c r="B14" s="55" t="s">
        <v>289</v>
      </c>
      <c r="C14" s="56" t="s">
        <v>290</v>
      </c>
      <c r="D14" s="56" t="s">
        <v>291</v>
      </c>
      <c r="E14" s="59" t="s">
        <v>11</v>
      </c>
      <c r="J14" s="12"/>
      <c r="K14" s="12"/>
    </row>
    <row r="15">
      <c r="A15" s="13">
        <v>14.0</v>
      </c>
      <c r="B15" s="55" t="s">
        <v>345</v>
      </c>
      <c r="C15" s="56" t="s">
        <v>346</v>
      </c>
      <c r="D15" s="56" t="s">
        <v>347</v>
      </c>
      <c r="E15" s="59" t="s">
        <v>11</v>
      </c>
      <c r="J15" s="12"/>
      <c r="K15" s="12"/>
    </row>
    <row r="16">
      <c r="A16" s="13">
        <v>15.0</v>
      </c>
      <c r="B16" s="55" t="s">
        <v>433</v>
      </c>
      <c r="C16" s="56" t="s">
        <v>434</v>
      </c>
      <c r="D16" s="56" t="s">
        <v>435</v>
      </c>
      <c r="E16" s="59" t="s">
        <v>11</v>
      </c>
      <c r="J16" s="12"/>
      <c r="K16" s="12"/>
    </row>
    <row r="17">
      <c r="A17" s="13">
        <v>16.0</v>
      </c>
      <c r="B17" s="55" t="s">
        <v>572</v>
      </c>
      <c r="C17" s="56" t="s">
        <v>573</v>
      </c>
      <c r="D17" s="56" t="s">
        <v>574</v>
      </c>
      <c r="E17" s="59" t="s">
        <v>11</v>
      </c>
      <c r="J17" s="12"/>
      <c r="K17" s="12"/>
    </row>
    <row r="18">
      <c r="A18" s="13">
        <v>17.0</v>
      </c>
      <c r="B18" s="55" t="s">
        <v>582</v>
      </c>
      <c r="C18" s="56" t="s">
        <v>583</v>
      </c>
      <c r="D18" s="56" t="s">
        <v>584</v>
      </c>
      <c r="E18" s="59" t="s">
        <v>11</v>
      </c>
      <c r="J18" s="12"/>
      <c r="K18" s="12"/>
    </row>
    <row r="19">
      <c r="A19" s="13">
        <v>18.0</v>
      </c>
      <c r="B19" s="55" t="s">
        <v>589</v>
      </c>
      <c r="C19" s="56" t="s">
        <v>590</v>
      </c>
      <c r="D19" s="56" t="s">
        <v>591</v>
      </c>
      <c r="E19" s="59" t="s">
        <v>11</v>
      </c>
      <c r="J19" s="12"/>
      <c r="K19" s="12"/>
    </row>
    <row r="20">
      <c r="A20" s="13">
        <v>19.0</v>
      </c>
      <c r="B20" s="55" t="s">
        <v>592</v>
      </c>
      <c r="C20" s="56" t="s">
        <v>593</v>
      </c>
      <c r="D20" s="56" t="s">
        <v>594</v>
      </c>
      <c r="E20" s="59" t="s">
        <v>11</v>
      </c>
      <c r="J20" s="12"/>
      <c r="K20" s="12"/>
    </row>
    <row r="21">
      <c r="A21" s="13">
        <v>20.0</v>
      </c>
      <c r="B21" s="55" t="s">
        <v>661</v>
      </c>
      <c r="C21" s="56" t="s">
        <v>1669</v>
      </c>
      <c r="D21" s="56" t="s">
        <v>663</v>
      </c>
      <c r="E21" s="59" t="s">
        <v>11</v>
      </c>
      <c r="J21" s="12"/>
      <c r="K21" s="12"/>
    </row>
    <row r="22">
      <c r="A22" s="13">
        <v>21.0</v>
      </c>
      <c r="B22" s="55" t="s">
        <v>664</v>
      </c>
      <c r="C22" s="56" t="s">
        <v>1670</v>
      </c>
      <c r="D22" s="56" t="s">
        <v>666</v>
      </c>
      <c r="E22" s="59" t="s">
        <v>11</v>
      </c>
      <c r="J22" s="12"/>
      <c r="K22" s="12"/>
    </row>
    <row r="23">
      <c r="A23" s="13">
        <v>22.0</v>
      </c>
      <c r="B23" s="55" t="s">
        <v>713</v>
      </c>
      <c r="C23" s="56" t="s">
        <v>714</v>
      </c>
      <c r="D23" s="56" t="s">
        <v>715</v>
      </c>
      <c r="E23" s="59" t="s">
        <v>11</v>
      </c>
      <c r="J23" s="12"/>
      <c r="K23" s="12"/>
    </row>
    <row r="24">
      <c r="A24" s="13">
        <v>23.0</v>
      </c>
      <c r="B24" s="55" t="s">
        <v>716</v>
      </c>
      <c r="C24" s="56" t="s">
        <v>717</v>
      </c>
      <c r="D24" s="56" t="s">
        <v>718</v>
      </c>
      <c r="E24" s="59" t="s">
        <v>11</v>
      </c>
      <c r="J24" s="12"/>
      <c r="K24" s="12"/>
    </row>
    <row r="25">
      <c r="A25" s="13">
        <v>24.0</v>
      </c>
      <c r="B25" s="55" t="s">
        <v>719</v>
      </c>
      <c r="C25" s="56" t="s">
        <v>720</v>
      </c>
      <c r="D25" s="56" t="s">
        <v>721</v>
      </c>
      <c r="E25" s="59" t="s">
        <v>11</v>
      </c>
      <c r="J25" s="12"/>
      <c r="K25" s="12"/>
    </row>
    <row r="26">
      <c r="A26" s="27">
        <v>25.0</v>
      </c>
      <c r="B26" s="60" t="s">
        <v>722</v>
      </c>
      <c r="C26" s="61" t="s">
        <v>723</v>
      </c>
      <c r="D26" s="61" t="s">
        <v>1671</v>
      </c>
      <c r="E26" s="62" t="s">
        <v>11</v>
      </c>
      <c r="J26" s="12"/>
      <c r="K26" s="12"/>
    </row>
    <row r="27">
      <c r="A27" s="13">
        <v>26.0</v>
      </c>
      <c r="B27" s="55" t="s">
        <v>765</v>
      </c>
      <c r="C27" s="56" t="s">
        <v>766</v>
      </c>
      <c r="D27" s="56" t="s">
        <v>767</v>
      </c>
      <c r="E27" s="59" t="s">
        <v>11</v>
      </c>
      <c r="J27" s="12"/>
      <c r="K27" s="12"/>
    </row>
    <row r="28">
      <c r="A28" s="13">
        <v>27.0</v>
      </c>
      <c r="B28" s="55" t="s">
        <v>807</v>
      </c>
      <c r="C28" s="56" t="s">
        <v>808</v>
      </c>
      <c r="D28" s="56" t="s">
        <v>809</v>
      </c>
      <c r="E28" s="59" t="s">
        <v>11</v>
      </c>
      <c r="J28" s="12"/>
      <c r="K28" s="12"/>
    </row>
    <row r="29">
      <c r="A29" s="13">
        <v>28.0</v>
      </c>
      <c r="B29" s="55" t="s">
        <v>862</v>
      </c>
      <c r="C29" s="56" t="s">
        <v>863</v>
      </c>
      <c r="D29" s="56" t="s">
        <v>1672</v>
      </c>
      <c r="E29" s="59" t="s">
        <v>11</v>
      </c>
      <c r="J29" s="12"/>
      <c r="K29" s="12"/>
    </row>
    <row r="30">
      <c r="A30" s="13">
        <v>29.0</v>
      </c>
      <c r="B30" s="55" t="s">
        <v>944</v>
      </c>
      <c r="C30" s="56" t="s">
        <v>945</v>
      </c>
      <c r="D30" s="56" t="s">
        <v>946</v>
      </c>
      <c r="E30" s="59" t="s">
        <v>11</v>
      </c>
      <c r="J30" s="12"/>
      <c r="K30" s="12"/>
    </row>
    <row r="31">
      <c r="A31" s="13">
        <v>30.0</v>
      </c>
      <c r="B31" s="55" t="s">
        <v>975</v>
      </c>
      <c r="C31" s="56" t="s">
        <v>976</v>
      </c>
      <c r="D31" s="56" t="s">
        <v>977</v>
      </c>
      <c r="E31" s="59" t="s">
        <v>11</v>
      </c>
      <c r="J31" s="12"/>
      <c r="K31" s="12"/>
    </row>
    <row r="32">
      <c r="A32" s="13">
        <v>31.0</v>
      </c>
      <c r="B32" s="55" t="s">
        <v>1009</v>
      </c>
      <c r="C32" s="56" t="s">
        <v>1010</v>
      </c>
      <c r="D32" s="56" t="s">
        <v>1011</v>
      </c>
      <c r="E32" s="59" t="s">
        <v>11</v>
      </c>
      <c r="J32" s="12"/>
      <c r="K32" s="12"/>
    </row>
    <row r="33">
      <c r="A33" s="13">
        <v>32.0</v>
      </c>
      <c r="B33" s="55" t="s">
        <v>1012</v>
      </c>
      <c r="C33" s="56" t="s">
        <v>1013</v>
      </c>
      <c r="D33" s="56" t="s">
        <v>1014</v>
      </c>
      <c r="E33" s="59" t="s">
        <v>11</v>
      </c>
      <c r="J33" s="12"/>
      <c r="K33" s="12"/>
    </row>
    <row r="34">
      <c r="A34" s="13">
        <v>33.0</v>
      </c>
      <c r="B34" s="55" t="s">
        <v>1130</v>
      </c>
      <c r="C34" s="56" t="s">
        <v>1131</v>
      </c>
      <c r="D34" s="56" t="s">
        <v>1132</v>
      </c>
      <c r="E34" s="59" t="s">
        <v>11</v>
      </c>
      <c r="J34" s="12"/>
      <c r="K34" s="12"/>
    </row>
    <row r="35">
      <c r="A35" s="13">
        <v>34.0</v>
      </c>
      <c r="B35" s="55" t="s">
        <v>1133</v>
      </c>
      <c r="C35" s="56" t="s">
        <v>1134</v>
      </c>
      <c r="D35" s="56" t="s">
        <v>1135</v>
      </c>
      <c r="E35" s="59" t="s">
        <v>11</v>
      </c>
      <c r="J35" s="12"/>
      <c r="K35" s="12"/>
    </row>
    <row r="36">
      <c r="A36" s="13">
        <v>35.0</v>
      </c>
      <c r="B36" s="55" t="s">
        <v>1136</v>
      </c>
      <c r="C36" s="56" t="s">
        <v>1137</v>
      </c>
      <c r="D36" s="56" t="s">
        <v>1138</v>
      </c>
      <c r="E36" s="59" t="s">
        <v>11</v>
      </c>
      <c r="J36" s="12"/>
      <c r="K36" s="12"/>
    </row>
    <row r="37">
      <c r="A37" s="13">
        <v>36.0</v>
      </c>
      <c r="B37" s="55" t="s">
        <v>1139</v>
      </c>
      <c r="C37" s="56" t="s">
        <v>1140</v>
      </c>
      <c r="D37" s="56" t="s">
        <v>1140</v>
      </c>
      <c r="E37" s="59" t="s">
        <v>11</v>
      </c>
      <c r="J37" s="12"/>
      <c r="K37" s="12"/>
    </row>
    <row r="38">
      <c r="A38" s="13">
        <v>37.0</v>
      </c>
      <c r="B38" s="55" t="s">
        <v>1141</v>
      </c>
      <c r="C38" s="56" t="s">
        <v>1142</v>
      </c>
      <c r="D38" s="56" t="s">
        <v>1143</v>
      </c>
      <c r="E38" s="59" t="s">
        <v>11</v>
      </c>
      <c r="J38" s="12"/>
      <c r="K38" s="12"/>
    </row>
    <row r="39">
      <c r="A39" s="13">
        <v>38.0</v>
      </c>
      <c r="B39" s="55" t="s">
        <v>1144</v>
      </c>
      <c r="C39" s="56" t="s">
        <v>1145</v>
      </c>
      <c r="D39" s="56" t="s">
        <v>1146</v>
      </c>
      <c r="E39" s="59" t="s">
        <v>11</v>
      </c>
      <c r="J39" s="12"/>
      <c r="K39" s="12"/>
    </row>
    <row r="40">
      <c r="A40" s="13">
        <v>39.0</v>
      </c>
      <c r="B40" s="55" t="s">
        <v>1147</v>
      </c>
      <c r="C40" s="56" t="s">
        <v>1148</v>
      </c>
      <c r="D40" s="56" t="s">
        <v>1149</v>
      </c>
      <c r="E40" s="59" t="s">
        <v>11</v>
      </c>
      <c r="J40" s="12"/>
      <c r="K40" s="12"/>
    </row>
    <row r="41">
      <c r="A41" s="13">
        <v>40.0</v>
      </c>
      <c r="B41" s="55" t="s">
        <v>1150</v>
      </c>
      <c r="C41" s="56" t="s">
        <v>1151</v>
      </c>
      <c r="D41" s="56" t="s">
        <v>1152</v>
      </c>
      <c r="E41" s="59" t="s">
        <v>11</v>
      </c>
      <c r="J41" s="12"/>
      <c r="K41" s="12"/>
    </row>
    <row r="42">
      <c r="A42" s="13">
        <v>41.0</v>
      </c>
      <c r="B42" s="55" t="s">
        <v>1165</v>
      </c>
      <c r="C42" s="56" t="s">
        <v>1166</v>
      </c>
      <c r="D42" s="56" t="s">
        <v>1167</v>
      </c>
      <c r="E42" s="59" t="s">
        <v>11</v>
      </c>
      <c r="J42" s="12"/>
      <c r="K42" s="12"/>
    </row>
    <row r="43">
      <c r="A43" s="13">
        <v>42.0</v>
      </c>
      <c r="B43" s="55" t="s">
        <v>1176</v>
      </c>
      <c r="C43" s="56" t="s">
        <v>1177</v>
      </c>
      <c r="D43" s="56" t="s">
        <v>1178</v>
      </c>
      <c r="E43" s="59" t="s">
        <v>11</v>
      </c>
      <c r="J43" s="12"/>
      <c r="K43" s="12"/>
    </row>
    <row r="44">
      <c r="A44" s="13">
        <v>43.0</v>
      </c>
      <c r="B44" s="55" t="s">
        <v>1183</v>
      </c>
      <c r="C44" s="56" t="s">
        <v>1184</v>
      </c>
      <c r="D44" s="56" t="s">
        <v>1185</v>
      </c>
      <c r="E44" s="59" t="s">
        <v>11</v>
      </c>
      <c r="J44" s="12"/>
      <c r="K44" s="12"/>
    </row>
    <row r="45">
      <c r="A45" s="13">
        <v>44.0</v>
      </c>
      <c r="B45" s="55" t="s">
        <v>1248</v>
      </c>
      <c r="C45" s="56" t="s">
        <v>1249</v>
      </c>
      <c r="D45" s="56" t="s">
        <v>1250</v>
      </c>
      <c r="E45" s="59" t="s">
        <v>11</v>
      </c>
      <c r="J45" s="12"/>
      <c r="K45" s="12"/>
    </row>
    <row r="46">
      <c r="A46" s="13">
        <v>45.0</v>
      </c>
      <c r="B46" s="55" t="s">
        <v>1283</v>
      </c>
      <c r="C46" s="56" t="s">
        <v>1284</v>
      </c>
      <c r="D46" s="56" t="s">
        <v>1285</v>
      </c>
      <c r="E46" s="59" t="s">
        <v>11</v>
      </c>
      <c r="J46" s="12"/>
      <c r="K46" s="12"/>
    </row>
    <row r="47">
      <c r="A47" s="13">
        <v>46.0</v>
      </c>
      <c r="B47" s="55" t="s">
        <v>1286</v>
      </c>
      <c r="C47" s="56" t="s">
        <v>1287</v>
      </c>
      <c r="D47" s="56" t="s">
        <v>1288</v>
      </c>
      <c r="E47" s="59" t="s">
        <v>11</v>
      </c>
      <c r="J47" s="12"/>
      <c r="K47" s="12"/>
    </row>
    <row r="48">
      <c r="A48" s="13">
        <v>47.0</v>
      </c>
      <c r="B48" s="55" t="s">
        <v>1351</v>
      </c>
      <c r="C48" s="56" t="s">
        <v>1352</v>
      </c>
      <c r="D48" s="56" t="s">
        <v>1353</v>
      </c>
      <c r="E48" s="59" t="s">
        <v>11</v>
      </c>
      <c r="J48" s="12"/>
      <c r="K48" s="12"/>
    </row>
    <row r="49">
      <c r="A49" s="13">
        <v>48.0</v>
      </c>
      <c r="B49" s="55" t="s">
        <v>1362</v>
      </c>
      <c r="C49" s="56" t="s">
        <v>1363</v>
      </c>
      <c r="D49" s="56" t="s">
        <v>1364</v>
      </c>
      <c r="E49" s="59" t="s">
        <v>11</v>
      </c>
      <c r="J49" s="12"/>
      <c r="K49" s="12"/>
    </row>
    <row r="50">
      <c r="A50" s="13">
        <v>49.0</v>
      </c>
      <c r="B50" s="55" t="s">
        <v>1365</v>
      </c>
      <c r="C50" s="56" t="s">
        <v>1366</v>
      </c>
      <c r="D50" s="56" t="s">
        <v>1367</v>
      </c>
      <c r="E50" s="59" t="s">
        <v>11</v>
      </c>
      <c r="J50" s="12"/>
      <c r="K50" s="12"/>
    </row>
    <row r="51">
      <c r="A51" s="13">
        <v>50.0</v>
      </c>
      <c r="B51" s="55" t="s">
        <v>1368</v>
      </c>
      <c r="C51" s="56" t="s">
        <v>1369</v>
      </c>
      <c r="D51" s="56" t="s">
        <v>1370</v>
      </c>
      <c r="E51" s="59" t="s">
        <v>11</v>
      </c>
      <c r="J51" s="12"/>
      <c r="K51" s="12"/>
    </row>
    <row r="52">
      <c r="A52" s="27">
        <v>51.0</v>
      </c>
      <c r="B52" s="60" t="s">
        <v>1371</v>
      </c>
      <c r="C52" s="61" t="s">
        <v>1372</v>
      </c>
      <c r="D52" s="61" t="s">
        <v>1373</v>
      </c>
      <c r="E52" s="62" t="s">
        <v>11</v>
      </c>
      <c r="J52" s="12"/>
      <c r="K52" s="12"/>
    </row>
    <row r="53">
      <c r="A53" s="13">
        <v>52.0</v>
      </c>
      <c r="B53" s="55" t="s">
        <v>1393</v>
      </c>
      <c r="C53" s="56" t="s">
        <v>1394</v>
      </c>
      <c r="D53" s="56" t="s">
        <v>1395</v>
      </c>
      <c r="E53" s="59" t="s">
        <v>11</v>
      </c>
      <c r="J53" s="12"/>
      <c r="K53" s="12"/>
    </row>
    <row r="54">
      <c r="A54" s="13">
        <v>53.0</v>
      </c>
      <c r="B54" s="55" t="s">
        <v>1416</v>
      </c>
      <c r="C54" s="56" t="s">
        <v>1417</v>
      </c>
      <c r="D54" s="56" t="s">
        <v>1418</v>
      </c>
      <c r="E54" s="59" t="s">
        <v>11</v>
      </c>
      <c r="J54" s="12"/>
      <c r="K54" s="12"/>
    </row>
    <row r="55">
      <c r="A55" s="13">
        <v>54.0</v>
      </c>
      <c r="B55" s="55" t="s">
        <v>1419</v>
      </c>
      <c r="C55" s="56" t="s">
        <v>1420</v>
      </c>
      <c r="D55" s="56" t="s">
        <v>1421</v>
      </c>
      <c r="E55" s="59" t="s">
        <v>11</v>
      </c>
      <c r="J55" s="12"/>
      <c r="K55" s="12"/>
    </row>
    <row r="56">
      <c r="A56" s="13">
        <v>55.0</v>
      </c>
      <c r="B56" s="55" t="s">
        <v>1422</v>
      </c>
      <c r="C56" s="56" t="s">
        <v>1673</v>
      </c>
      <c r="D56" s="56" t="s">
        <v>1424</v>
      </c>
      <c r="E56" s="59" t="s">
        <v>11</v>
      </c>
      <c r="J56" s="12"/>
      <c r="K56" s="12"/>
    </row>
    <row r="57">
      <c r="A57" s="13">
        <v>56.0</v>
      </c>
      <c r="B57" s="55" t="s">
        <v>1433</v>
      </c>
      <c r="C57" s="56" t="s">
        <v>1434</v>
      </c>
      <c r="D57" s="56" t="s">
        <v>1435</v>
      </c>
      <c r="E57" s="59" t="s">
        <v>11</v>
      </c>
      <c r="J57" s="12"/>
      <c r="K57" s="12"/>
    </row>
    <row r="58">
      <c r="A58" s="13">
        <v>57.0</v>
      </c>
      <c r="B58" s="55" t="s">
        <v>1436</v>
      </c>
      <c r="C58" s="56" t="s">
        <v>1437</v>
      </c>
      <c r="D58" s="56" t="s">
        <v>1438</v>
      </c>
      <c r="E58" s="59" t="s">
        <v>11</v>
      </c>
      <c r="J58" s="12"/>
      <c r="K58" s="12"/>
    </row>
    <row r="59">
      <c r="A59" s="13">
        <v>58.0</v>
      </c>
      <c r="B59" s="55" t="s">
        <v>1443</v>
      </c>
      <c r="C59" s="56" t="s">
        <v>1444</v>
      </c>
      <c r="D59" s="56" t="s">
        <v>1445</v>
      </c>
      <c r="E59" s="59" t="s">
        <v>11</v>
      </c>
      <c r="J59" s="12"/>
      <c r="K59" s="12"/>
    </row>
    <row r="60">
      <c r="A60" s="13">
        <v>59.0</v>
      </c>
      <c r="B60" s="55" t="s">
        <v>1521</v>
      </c>
      <c r="C60" s="56" t="s">
        <v>1674</v>
      </c>
      <c r="D60" s="56" t="s">
        <v>1285</v>
      </c>
      <c r="E60" s="59" t="s">
        <v>11</v>
      </c>
      <c r="J60" s="12"/>
      <c r="K60" s="12"/>
    </row>
    <row r="61">
      <c r="A61" s="13">
        <v>60.0</v>
      </c>
      <c r="B61" s="55" t="s">
        <v>1597</v>
      </c>
      <c r="C61" s="56" t="s">
        <v>1171</v>
      </c>
      <c r="D61" s="56" t="s">
        <v>1171</v>
      </c>
      <c r="E61" s="59" t="s">
        <v>11</v>
      </c>
      <c r="J61" s="12"/>
      <c r="K61" s="12"/>
    </row>
    <row r="62">
      <c r="A62" s="13">
        <v>61.0</v>
      </c>
      <c r="B62" s="55" t="s">
        <v>1598</v>
      </c>
      <c r="C62" s="56" t="s">
        <v>1599</v>
      </c>
      <c r="D62" s="56" t="s">
        <v>1600</v>
      </c>
      <c r="E62" s="59" t="s">
        <v>11</v>
      </c>
      <c r="J62" s="12"/>
      <c r="K62" s="12"/>
    </row>
    <row r="63">
      <c r="A63" s="63"/>
      <c r="C63" s="46"/>
      <c r="D63" s="46"/>
      <c r="J63" s="12"/>
      <c r="K63" s="12"/>
    </row>
    <row r="64">
      <c r="C64" s="46"/>
      <c r="D64" s="46"/>
      <c r="J64" s="12"/>
      <c r="K64" s="12"/>
    </row>
    <row r="65">
      <c r="C65" s="46"/>
      <c r="D65" s="46"/>
      <c r="J65" s="12"/>
      <c r="K65" s="12"/>
    </row>
    <row r="66">
      <c r="C66" s="46"/>
      <c r="D66" s="46"/>
      <c r="J66" s="12"/>
      <c r="K66" s="12"/>
    </row>
    <row r="67">
      <c r="C67" s="46"/>
      <c r="D67" s="46"/>
      <c r="J67" s="12"/>
      <c r="K67" s="12"/>
    </row>
    <row r="68">
      <c r="C68" s="46"/>
      <c r="D68" s="46"/>
      <c r="J68" s="12"/>
      <c r="K68" s="12"/>
    </row>
    <row r="69">
      <c r="C69" s="46"/>
      <c r="D69" s="46"/>
      <c r="J69" s="12"/>
      <c r="K69" s="12"/>
    </row>
    <row r="70">
      <c r="C70" s="46"/>
      <c r="D70" s="46"/>
      <c r="J70" s="12"/>
      <c r="K70" s="12"/>
    </row>
    <row r="71">
      <c r="C71" s="46"/>
      <c r="D71" s="46"/>
      <c r="J71" s="12"/>
      <c r="K71" s="12"/>
    </row>
    <row r="72">
      <c r="C72" s="46"/>
      <c r="D72" s="46"/>
      <c r="J72" s="12"/>
      <c r="K72" s="12"/>
    </row>
    <row r="73">
      <c r="C73" s="46"/>
      <c r="D73" s="46"/>
      <c r="J73" s="12"/>
      <c r="K73" s="12"/>
    </row>
    <row r="74">
      <c r="C74" s="46"/>
      <c r="D74" s="46"/>
      <c r="J74" s="12"/>
      <c r="K74" s="12"/>
    </row>
    <row r="75">
      <c r="C75" s="46"/>
      <c r="D75" s="46"/>
      <c r="J75" s="12"/>
      <c r="K75" s="12"/>
    </row>
    <row r="76">
      <c r="C76" s="46"/>
      <c r="D76" s="46"/>
      <c r="J76" s="12"/>
      <c r="K76" s="12"/>
    </row>
    <row r="77">
      <c r="C77" s="46"/>
      <c r="D77" s="46"/>
      <c r="J77" s="12"/>
      <c r="K77" s="12"/>
    </row>
    <row r="78">
      <c r="C78" s="46"/>
      <c r="D78" s="46"/>
      <c r="J78" s="12"/>
      <c r="K78" s="12"/>
    </row>
    <row r="79">
      <c r="C79" s="46"/>
      <c r="D79" s="46"/>
      <c r="J79" s="12"/>
      <c r="K79" s="12"/>
    </row>
    <row r="80">
      <c r="C80" s="46"/>
      <c r="D80" s="46"/>
      <c r="J80" s="12"/>
      <c r="K80" s="12"/>
    </row>
    <row r="81">
      <c r="C81" s="46"/>
      <c r="D81" s="46"/>
      <c r="J81" s="12"/>
      <c r="K81" s="12"/>
    </row>
    <row r="82">
      <c r="C82" s="46"/>
      <c r="D82" s="46"/>
      <c r="J82" s="12"/>
      <c r="K82" s="12"/>
    </row>
    <row r="83">
      <c r="C83" s="46"/>
      <c r="D83" s="46"/>
      <c r="J83" s="12"/>
      <c r="K83" s="12"/>
    </row>
    <row r="84">
      <c r="C84" s="46"/>
      <c r="D84" s="46"/>
      <c r="J84" s="12"/>
      <c r="K84" s="12"/>
    </row>
    <row r="85">
      <c r="C85" s="46"/>
      <c r="D85" s="46"/>
      <c r="J85" s="12"/>
      <c r="K85" s="12"/>
    </row>
    <row r="86">
      <c r="C86" s="46"/>
      <c r="D86" s="46"/>
      <c r="J86" s="12"/>
      <c r="K86" s="12"/>
    </row>
    <row r="87">
      <c r="C87" s="46"/>
      <c r="D87" s="46"/>
      <c r="J87" s="12"/>
      <c r="K87" s="12"/>
    </row>
    <row r="88">
      <c r="C88" s="46"/>
      <c r="D88" s="46"/>
      <c r="J88" s="12"/>
      <c r="K88" s="12"/>
    </row>
    <row r="89">
      <c r="C89" s="46"/>
      <c r="D89" s="46"/>
      <c r="J89" s="12"/>
      <c r="K89" s="12"/>
    </row>
    <row r="90">
      <c r="C90" s="46"/>
      <c r="D90" s="46"/>
      <c r="J90" s="12"/>
      <c r="K90" s="12"/>
    </row>
    <row r="91">
      <c r="C91" s="46"/>
      <c r="D91" s="46"/>
      <c r="J91" s="12"/>
      <c r="K91" s="12"/>
    </row>
    <row r="92">
      <c r="C92" s="46"/>
      <c r="D92" s="46"/>
      <c r="J92" s="12"/>
      <c r="K92" s="12"/>
    </row>
    <row r="93">
      <c r="C93" s="46"/>
      <c r="D93" s="46"/>
      <c r="J93" s="12"/>
      <c r="K93" s="12"/>
    </row>
    <row r="94">
      <c r="C94" s="46"/>
      <c r="D94" s="46"/>
      <c r="J94" s="12"/>
      <c r="K94" s="12"/>
    </row>
    <row r="95">
      <c r="C95" s="46"/>
      <c r="D95" s="46"/>
      <c r="J95" s="12"/>
      <c r="K95" s="12"/>
    </row>
    <row r="96">
      <c r="C96" s="46"/>
      <c r="D96" s="46"/>
      <c r="J96" s="12"/>
      <c r="K96" s="12"/>
    </row>
    <row r="97">
      <c r="C97" s="46"/>
      <c r="D97" s="46"/>
      <c r="J97" s="12"/>
      <c r="K97" s="12"/>
    </row>
    <row r="98">
      <c r="C98" s="46"/>
      <c r="D98" s="46"/>
      <c r="J98" s="12"/>
      <c r="K98" s="12"/>
    </row>
    <row r="99">
      <c r="C99" s="46"/>
      <c r="D99" s="46"/>
      <c r="J99" s="12"/>
      <c r="K99" s="12"/>
    </row>
    <row r="100">
      <c r="C100" s="46"/>
      <c r="D100" s="46"/>
      <c r="J100" s="12"/>
      <c r="K100" s="12"/>
    </row>
    <row r="101">
      <c r="C101" s="46"/>
      <c r="D101" s="46"/>
      <c r="J101" s="12"/>
      <c r="K101" s="12"/>
    </row>
    <row r="102">
      <c r="C102" s="46"/>
      <c r="D102" s="46"/>
      <c r="J102" s="12"/>
      <c r="K102" s="12"/>
    </row>
    <row r="103">
      <c r="C103" s="46"/>
      <c r="D103" s="46"/>
      <c r="J103" s="12"/>
      <c r="K103" s="12"/>
    </row>
    <row r="104">
      <c r="C104" s="46"/>
      <c r="D104" s="46"/>
      <c r="J104" s="12"/>
      <c r="K104" s="12"/>
    </row>
    <row r="105">
      <c r="C105" s="46"/>
      <c r="D105" s="46"/>
      <c r="J105" s="12"/>
      <c r="K105" s="12"/>
    </row>
    <row r="106">
      <c r="C106" s="46"/>
      <c r="D106" s="46"/>
      <c r="J106" s="12"/>
      <c r="K106" s="12"/>
    </row>
    <row r="107">
      <c r="C107" s="46"/>
      <c r="D107" s="46"/>
      <c r="J107" s="12"/>
      <c r="K107" s="12"/>
    </row>
    <row r="108">
      <c r="C108" s="46"/>
      <c r="D108" s="46"/>
      <c r="J108" s="12"/>
      <c r="K108" s="12"/>
    </row>
    <row r="109">
      <c r="C109" s="46"/>
      <c r="D109" s="46"/>
      <c r="J109" s="12"/>
      <c r="K109" s="12"/>
    </row>
    <row r="110">
      <c r="C110" s="46"/>
      <c r="D110" s="46"/>
      <c r="J110" s="12"/>
      <c r="K110" s="12"/>
    </row>
    <row r="111">
      <c r="C111" s="46"/>
      <c r="D111" s="46"/>
      <c r="J111" s="12"/>
      <c r="K111" s="12"/>
    </row>
    <row r="112">
      <c r="C112" s="46"/>
      <c r="D112" s="46"/>
      <c r="J112" s="12"/>
      <c r="K112" s="12"/>
    </row>
    <row r="113">
      <c r="C113" s="46"/>
      <c r="D113" s="46"/>
      <c r="J113" s="12"/>
      <c r="K113" s="12"/>
    </row>
    <row r="114">
      <c r="C114" s="46"/>
      <c r="D114" s="46"/>
      <c r="J114" s="12"/>
      <c r="K114" s="12"/>
    </row>
    <row r="115">
      <c r="C115" s="46"/>
      <c r="D115" s="46"/>
      <c r="J115" s="12"/>
      <c r="K115" s="12"/>
    </row>
    <row r="116">
      <c r="C116" s="46"/>
      <c r="D116" s="46"/>
      <c r="J116" s="12"/>
      <c r="K116" s="12"/>
    </row>
    <row r="117">
      <c r="C117" s="46"/>
      <c r="D117" s="46"/>
      <c r="J117" s="12"/>
      <c r="K117" s="12"/>
    </row>
    <row r="118">
      <c r="C118" s="46"/>
      <c r="D118" s="46"/>
      <c r="J118" s="12"/>
      <c r="K118" s="12"/>
    </row>
    <row r="119">
      <c r="C119" s="46"/>
      <c r="D119" s="46"/>
      <c r="J119" s="12"/>
      <c r="K119" s="12"/>
    </row>
    <row r="120">
      <c r="C120" s="46"/>
      <c r="D120" s="46"/>
      <c r="J120" s="12"/>
      <c r="K120" s="12"/>
    </row>
    <row r="121">
      <c r="C121" s="46"/>
      <c r="D121" s="46"/>
      <c r="J121" s="12"/>
      <c r="K121" s="12"/>
    </row>
    <row r="122">
      <c r="C122" s="46"/>
      <c r="D122" s="46"/>
      <c r="J122" s="12"/>
      <c r="K122" s="12"/>
    </row>
    <row r="123">
      <c r="C123" s="46"/>
      <c r="D123" s="46"/>
      <c r="J123" s="12"/>
      <c r="K123" s="12"/>
    </row>
    <row r="124">
      <c r="C124" s="46"/>
      <c r="D124" s="46"/>
      <c r="J124" s="12"/>
      <c r="K124" s="12"/>
    </row>
    <row r="125">
      <c r="C125" s="46"/>
      <c r="D125" s="46"/>
      <c r="J125" s="12"/>
      <c r="K125" s="12"/>
    </row>
    <row r="126">
      <c r="C126" s="46"/>
      <c r="D126" s="46"/>
      <c r="J126" s="12"/>
      <c r="K126" s="12"/>
    </row>
    <row r="127">
      <c r="C127" s="46"/>
      <c r="D127" s="46"/>
      <c r="J127" s="12"/>
      <c r="K127" s="12"/>
    </row>
    <row r="128">
      <c r="C128" s="46"/>
      <c r="D128" s="46"/>
      <c r="J128" s="12"/>
      <c r="K128" s="12"/>
    </row>
    <row r="129">
      <c r="C129" s="46"/>
      <c r="D129" s="46"/>
      <c r="J129" s="12"/>
      <c r="K129" s="12"/>
    </row>
    <row r="130">
      <c r="C130" s="46"/>
      <c r="D130" s="46"/>
      <c r="J130" s="12"/>
      <c r="K130" s="12"/>
    </row>
    <row r="131">
      <c r="C131" s="46"/>
      <c r="D131" s="46"/>
      <c r="J131" s="12"/>
      <c r="K131" s="12"/>
    </row>
    <row r="132">
      <c r="C132" s="46"/>
      <c r="D132" s="46"/>
      <c r="J132" s="12"/>
      <c r="K132" s="12"/>
    </row>
    <row r="133">
      <c r="C133" s="46"/>
      <c r="D133" s="46"/>
      <c r="J133" s="12"/>
      <c r="K133" s="12"/>
    </row>
    <row r="134">
      <c r="C134" s="46"/>
      <c r="D134" s="46"/>
      <c r="J134" s="12"/>
      <c r="K134" s="12"/>
    </row>
    <row r="135">
      <c r="C135" s="46"/>
      <c r="D135" s="46"/>
      <c r="J135" s="12"/>
      <c r="K135" s="12"/>
    </row>
    <row r="136">
      <c r="C136" s="46"/>
      <c r="D136" s="46"/>
      <c r="J136" s="12"/>
      <c r="K136" s="12"/>
    </row>
    <row r="137">
      <c r="C137" s="46"/>
      <c r="D137" s="46"/>
      <c r="J137" s="12"/>
      <c r="K137" s="12"/>
    </row>
    <row r="138">
      <c r="C138" s="46"/>
      <c r="D138" s="46"/>
      <c r="J138" s="12"/>
      <c r="K138" s="12"/>
    </row>
    <row r="139">
      <c r="C139" s="46"/>
      <c r="D139" s="46"/>
      <c r="J139" s="12"/>
      <c r="K139" s="12"/>
    </row>
    <row r="140">
      <c r="C140" s="46"/>
      <c r="D140" s="46"/>
      <c r="J140" s="12"/>
      <c r="K140" s="12"/>
    </row>
    <row r="141">
      <c r="C141" s="46"/>
      <c r="D141" s="46"/>
      <c r="J141" s="12"/>
      <c r="K141" s="12"/>
    </row>
    <row r="142">
      <c r="C142" s="46"/>
      <c r="D142" s="46"/>
      <c r="J142" s="12"/>
      <c r="K142" s="12"/>
    </row>
    <row r="143">
      <c r="C143" s="46"/>
      <c r="D143" s="46"/>
      <c r="J143" s="12"/>
      <c r="K143" s="12"/>
    </row>
    <row r="144">
      <c r="C144" s="46"/>
      <c r="D144" s="46"/>
      <c r="J144" s="12"/>
      <c r="K144" s="12"/>
    </row>
    <row r="145">
      <c r="C145" s="46"/>
      <c r="D145" s="46"/>
      <c r="J145" s="12"/>
      <c r="K145" s="12"/>
    </row>
    <row r="146">
      <c r="C146" s="46"/>
      <c r="D146" s="46"/>
      <c r="J146" s="12"/>
      <c r="K146" s="12"/>
    </row>
    <row r="147">
      <c r="C147" s="46"/>
      <c r="D147" s="46"/>
      <c r="J147" s="12"/>
      <c r="K147" s="12"/>
    </row>
    <row r="148">
      <c r="C148" s="46"/>
      <c r="D148" s="46"/>
      <c r="J148" s="12"/>
      <c r="K148" s="12"/>
    </row>
    <row r="149">
      <c r="C149" s="46"/>
      <c r="D149" s="46"/>
      <c r="J149" s="12"/>
      <c r="K149" s="12"/>
    </row>
    <row r="150">
      <c r="C150" s="46"/>
      <c r="D150" s="46"/>
      <c r="J150" s="12"/>
      <c r="K150" s="12"/>
    </row>
    <row r="151">
      <c r="C151" s="46"/>
      <c r="D151" s="46"/>
      <c r="J151" s="12"/>
      <c r="K151" s="12"/>
    </row>
    <row r="152">
      <c r="C152" s="46"/>
      <c r="D152" s="46"/>
      <c r="J152" s="12"/>
      <c r="K152" s="12"/>
    </row>
    <row r="153">
      <c r="C153" s="46"/>
      <c r="D153" s="46"/>
      <c r="J153" s="12"/>
      <c r="K153" s="12"/>
    </row>
    <row r="154">
      <c r="C154" s="46"/>
      <c r="D154" s="46"/>
      <c r="J154" s="12"/>
      <c r="K154" s="12"/>
    </row>
    <row r="155">
      <c r="C155" s="46"/>
      <c r="D155" s="46"/>
      <c r="J155" s="12"/>
      <c r="K155" s="12"/>
    </row>
    <row r="156">
      <c r="C156" s="46"/>
      <c r="D156" s="46"/>
      <c r="J156" s="12"/>
      <c r="K156" s="12"/>
    </row>
    <row r="157">
      <c r="C157" s="46"/>
      <c r="D157" s="46"/>
      <c r="J157" s="12"/>
      <c r="K157" s="12"/>
    </row>
    <row r="158">
      <c r="C158" s="46"/>
      <c r="D158" s="46"/>
      <c r="J158" s="12"/>
      <c r="K158" s="12"/>
    </row>
    <row r="159">
      <c r="C159" s="46"/>
      <c r="D159" s="46"/>
      <c r="J159" s="12"/>
      <c r="K159" s="12"/>
    </row>
    <row r="160">
      <c r="C160" s="46"/>
      <c r="D160" s="46"/>
      <c r="J160" s="12"/>
      <c r="K160" s="12"/>
    </row>
    <row r="161">
      <c r="C161" s="46"/>
      <c r="D161" s="46"/>
      <c r="J161" s="12"/>
      <c r="K161" s="12"/>
    </row>
    <row r="162">
      <c r="C162" s="46"/>
      <c r="D162" s="46"/>
      <c r="J162" s="12"/>
      <c r="K162" s="12"/>
    </row>
    <row r="163">
      <c r="C163" s="46"/>
      <c r="D163" s="46"/>
      <c r="J163" s="12"/>
      <c r="K163" s="12"/>
    </row>
    <row r="164">
      <c r="C164" s="46"/>
      <c r="D164" s="46"/>
      <c r="J164" s="12"/>
      <c r="K164" s="12"/>
    </row>
    <row r="165">
      <c r="C165" s="46"/>
      <c r="D165" s="46"/>
      <c r="J165" s="12"/>
      <c r="K165" s="12"/>
    </row>
    <row r="166">
      <c r="C166" s="46"/>
      <c r="D166" s="46"/>
      <c r="J166" s="12"/>
      <c r="K166" s="12"/>
    </row>
    <row r="167">
      <c r="C167" s="46"/>
      <c r="D167" s="46"/>
      <c r="J167" s="12"/>
      <c r="K167" s="12"/>
    </row>
    <row r="168">
      <c r="C168" s="46"/>
      <c r="D168" s="46"/>
      <c r="J168" s="12"/>
      <c r="K168" s="12"/>
    </row>
    <row r="169">
      <c r="C169" s="46"/>
      <c r="D169" s="46"/>
      <c r="J169" s="12"/>
      <c r="K169" s="12"/>
    </row>
    <row r="170">
      <c r="C170" s="46"/>
      <c r="D170" s="46"/>
      <c r="J170" s="12"/>
      <c r="K170" s="12"/>
    </row>
    <row r="171">
      <c r="C171" s="46"/>
      <c r="D171" s="46"/>
      <c r="J171" s="12"/>
      <c r="K171" s="12"/>
    </row>
    <row r="172">
      <c r="C172" s="46"/>
      <c r="D172" s="46"/>
      <c r="J172" s="12"/>
      <c r="K172" s="12"/>
    </row>
    <row r="173">
      <c r="C173" s="46"/>
      <c r="D173" s="46"/>
      <c r="J173" s="12"/>
      <c r="K173" s="12"/>
    </row>
    <row r="174">
      <c r="C174" s="46"/>
      <c r="D174" s="46"/>
      <c r="J174" s="12"/>
      <c r="K174" s="12"/>
    </row>
    <row r="175">
      <c r="C175" s="46"/>
      <c r="D175" s="46"/>
      <c r="J175" s="12"/>
      <c r="K175" s="12"/>
    </row>
    <row r="176">
      <c r="C176" s="46"/>
      <c r="D176" s="46"/>
      <c r="J176" s="12"/>
      <c r="K176" s="12"/>
    </row>
    <row r="177">
      <c r="C177" s="46"/>
      <c r="D177" s="46"/>
      <c r="J177" s="12"/>
      <c r="K177" s="12"/>
    </row>
    <row r="178">
      <c r="C178" s="46"/>
      <c r="D178" s="46"/>
      <c r="J178" s="12"/>
      <c r="K178" s="12"/>
    </row>
    <row r="179">
      <c r="C179" s="46"/>
      <c r="D179" s="46"/>
      <c r="J179" s="12"/>
      <c r="K179" s="12"/>
    </row>
    <row r="180">
      <c r="C180" s="46"/>
      <c r="D180" s="46"/>
      <c r="J180" s="12"/>
      <c r="K180" s="12"/>
    </row>
    <row r="181">
      <c r="C181" s="46"/>
      <c r="D181" s="46"/>
      <c r="J181" s="12"/>
      <c r="K181" s="12"/>
    </row>
    <row r="182">
      <c r="C182" s="46"/>
      <c r="D182" s="46"/>
      <c r="J182" s="12"/>
      <c r="K182" s="12"/>
    </row>
    <row r="183">
      <c r="C183" s="46"/>
      <c r="D183" s="46"/>
      <c r="J183" s="12"/>
      <c r="K183" s="12"/>
    </row>
    <row r="184">
      <c r="C184" s="46"/>
      <c r="D184" s="46"/>
      <c r="J184" s="12"/>
      <c r="K184" s="12"/>
    </row>
    <row r="185">
      <c r="C185" s="46"/>
      <c r="D185" s="46"/>
      <c r="J185" s="12"/>
      <c r="K185" s="12"/>
    </row>
    <row r="186">
      <c r="C186" s="46"/>
      <c r="D186" s="46"/>
      <c r="J186" s="12"/>
      <c r="K186" s="12"/>
    </row>
    <row r="187">
      <c r="C187" s="46"/>
      <c r="D187" s="46"/>
      <c r="J187" s="12"/>
      <c r="K187" s="12"/>
    </row>
    <row r="188">
      <c r="C188" s="46"/>
      <c r="D188" s="46"/>
      <c r="J188" s="12"/>
      <c r="K188" s="12"/>
    </row>
    <row r="189">
      <c r="C189" s="46"/>
      <c r="D189" s="46"/>
      <c r="J189" s="12"/>
      <c r="K189" s="12"/>
    </row>
    <row r="190">
      <c r="C190" s="46"/>
      <c r="D190" s="46"/>
      <c r="J190" s="12"/>
      <c r="K190" s="12"/>
    </row>
    <row r="191">
      <c r="C191" s="46"/>
      <c r="D191" s="46"/>
      <c r="J191" s="12"/>
      <c r="K191" s="12"/>
    </row>
    <row r="192">
      <c r="C192" s="46"/>
      <c r="D192" s="46"/>
      <c r="J192" s="12"/>
      <c r="K192" s="12"/>
    </row>
    <row r="193">
      <c r="C193" s="46"/>
      <c r="D193" s="46"/>
      <c r="J193" s="12"/>
      <c r="K193" s="12"/>
    </row>
    <row r="194">
      <c r="C194" s="46"/>
      <c r="D194" s="46"/>
      <c r="J194" s="12"/>
      <c r="K194" s="12"/>
    </row>
    <row r="195">
      <c r="C195" s="46"/>
      <c r="D195" s="46"/>
      <c r="J195" s="12"/>
      <c r="K195" s="12"/>
    </row>
    <row r="196">
      <c r="C196" s="46"/>
      <c r="D196" s="46"/>
      <c r="J196" s="12"/>
      <c r="K196" s="12"/>
    </row>
    <row r="197">
      <c r="C197" s="46"/>
      <c r="D197" s="46"/>
      <c r="J197" s="12"/>
      <c r="K197" s="12"/>
    </row>
    <row r="198">
      <c r="C198" s="46"/>
      <c r="D198" s="46"/>
      <c r="J198" s="12"/>
      <c r="K198" s="12"/>
    </row>
    <row r="199">
      <c r="C199" s="46"/>
      <c r="D199" s="46"/>
      <c r="J199" s="12"/>
      <c r="K199" s="12"/>
    </row>
    <row r="200">
      <c r="C200" s="46"/>
      <c r="D200" s="46"/>
      <c r="J200" s="12"/>
      <c r="K200" s="12"/>
    </row>
    <row r="201">
      <c r="C201" s="46"/>
      <c r="D201" s="46"/>
      <c r="J201" s="12"/>
      <c r="K201" s="12"/>
    </row>
    <row r="202">
      <c r="C202" s="46"/>
      <c r="D202" s="46"/>
      <c r="J202" s="12"/>
      <c r="K202" s="12"/>
    </row>
    <row r="203">
      <c r="C203" s="46"/>
      <c r="D203" s="46"/>
      <c r="J203" s="12"/>
      <c r="K203" s="12"/>
    </row>
    <row r="204">
      <c r="C204" s="46"/>
      <c r="D204" s="46"/>
      <c r="J204" s="12"/>
      <c r="K204" s="12"/>
    </row>
    <row r="205">
      <c r="C205" s="46"/>
      <c r="D205" s="46"/>
      <c r="J205" s="12"/>
      <c r="K205" s="12"/>
    </row>
    <row r="206">
      <c r="C206" s="46"/>
      <c r="D206" s="46"/>
      <c r="J206" s="12"/>
      <c r="K206" s="12"/>
    </row>
    <row r="207">
      <c r="C207" s="46"/>
      <c r="D207" s="46"/>
      <c r="J207" s="12"/>
      <c r="K207" s="12"/>
    </row>
    <row r="208">
      <c r="C208" s="46"/>
      <c r="D208" s="46"/>
      <c r="J208" s="12"/>
      <c r="K208" s="12"/>
    </row>
    <row r="209">
      <c r="C209" s="46"/>
      <c r="D209" s="46"/>
      <c r="J209" s="12"/>
      <c r="K209" s="12"/>
    </row>
    <row r="210">
      <c r="C210" s="46"/>
      <c r="D210" s="46"/>
      <c r="J210" s="12"/>
      <c r="K210" s="12"/>
    </row>
    <row r="211">
      <c r="C211" s="46"/>
      <c r="D211" s="46"/>
      <c r="J211" s="12"/>
      <c r="K211" s="12"/>
    </row>
    <row r="212">
      <c r="C212" s="46"/>
      <c r="D212" s="46"/>
      <c r="J212" s="12"/>
      <c r="K212" s="12"/>
    </row>
    <row r="213">
      <c r="C213" s="46"/>
      <c r="D213" s="46"/>
      <c r="J213" s="12"/>
      <c r="K213" s="12"/>
    </row>
    <row r="214">
      <c r="C214" s="46"/>
      <c r="D214" s="46"/>
      <c r="J214" s="12"/>
      <c r="K214" s="12"/>
    </row>
    <row r="215">
      <c r="C215" s="46"/>
      <c r="D215" s="46"/>
      <c r="J215" s="12"/>
      <c r="K215" s="12"/>
    </row>
    <row r="216">
      <c r="C216" s="46"/>
      <c r="D216" s="46"/>
      <c r="J216" s="12"/>
      <c r="K216" s="12"/>
    </row>
    <row r="217">
      <c r="C217" s="46"/>
      <c r="D217" s="46"/>
      <c r="J217" s="12"/>
      <c r="K217" s="12"/>
    </row>
    <row r="218">
      <c r="C218" s="46"/>
      <c r="D218" s="46"/>
      <c r="J218" s="12"/>
      <c r="K218" s="12"/>
    </row>
    <row r="219">
      <c r="C219" s="46"/>
      <c r="D219" s="46"/>
      <c r="J219" s="12"/>
      <c r="K219" s="12"/>
    </row>
    <row r="220">
      <c r="C220" s="46"/>
      <c r="D220" s="46"/>
      <c r="J220" s="12"/>
      <c r="K220" s="12"/>
    </row>
    <row r="221">
      <c r="C221" s="46"/>
      <c r="D221" s="46"/>
      <c r="J221" s="12"/>
      <c r="K221" s="12"/>
    </row>
    <row r="222">
      <c r="C222" s="46"/>
      <c r="D222" s="46"/>
      <c r="J222" s="12"/>
      <c r="K222" s="12"/>
    </row>
    <row r="223">
      <c r="C223" s="46"/>
      <c r="D223" s="46"/>
      <c r="J223" s="12"/>
      <c r="K223" s="12"/>
    </row>
    <row r="224">
      <c r="C224" s="46"/>
      <c r="D224" s="46"/>
      <c r="J224" s="12"/>
      <c r="K224" s="12"/>
    </row>
    <row r="225">
      <c r="C225" s="46"/>
      <c r="D225" s="46"/>
      <c r="J225" s="12"/>
      <c r="K225" s="12"/>
    </row>
    <row r="226">
      <c r="C226" s="46"/>
      <c r="D226" s="46"/>
      <c r="J226" s="12"/>
      <c r="K226" s="12"/>
    </row>
    <row r="227">
      <c r="C227" s="46"/>
      <c r="D227" s="46"/>
      <c r="J227" s="12"/>
      <c r="K227" s="12"/>
    </row>
    <row r="228">
      <c r="C228" s="46"/>
      <c r="D228" s="46"/>
      <c r="J228" s="12"/>
      <c r="K228" s="12"/>
    </row>
    <row r="229">
      <c r="C229" s="46"/>
      <c r="D229" s="46"/>
      <c r="J229" s="12"/>
      <c r="K229" s="12"/>
    </row>
    <row r="230">
      <c r="C230" s="46"/>
      <c r="D230" s="46"/>
      <c r="J230" s="12"/>
      <c r="K230" s="12"/>
    </row>
    <row r="231">
      <c r="C231" s="46"/>
      <c r="D231" s="46"/>
      <c r="J231" s="12"/>
      <c r="K231" s="12"/>
    </row>
    <row r="232">
      <c r="C232" s="46"/>
      <c r="D232" s="46"/>
      <c r="J232" s="12"/>
      <c r="K232" s="12"/>
    </row>
    <row r="233">
      <c r="C233" s="46"/>
      <c r="D233" s="46"/>
      <c r="J233" s="12"/>
      <c r="K233" s="12"/>
    </row>
    <row r="234">
      <c r="C234" s="46"/>
      <c r="D234" s="46"/>
      <c r="J234" s="12"/>
      <c r="K234" s="12"/>
    </row>
    <row r="235">
      <c r="C235" s="46"/>
      <c r="D235" s="46"/>
      <c r="J235" s="12"/>
      <c r="K235" s="12"/>
    </row>
    <row r="236">
      <c r="C236" s="46"/>
      <c r="D236" s="46"/>
      <c r="J236" s="12"/>
      <c r="K236" s="12"/>
    </row>
    <row r="237">
      <c r="C237" s="46"/>
      <c r="D237" s="46"/>
      <c r="J237" s="12"/>
      <c r="K237" s="12"/>
    </row>
    <row r="238">
      <c r="C238" s="46"/>
      <c r="D238" s="46"/>
      <c r="J238" s="12"/>
      <c r="K238" s="12"/>
    </row>
    <row r="239">
      <c r="C239" s="46"/>
      <c r="D239" s="46"/>
      <c r="J239" s="12"/>
      <c r="K239" s="12"/>
    </row>
    <row r="240">
      <c r="C240" s="46"/>
      <c r="D240" s="46"/>
      <c r="J240" s="12"/>
      <c r="K240" s="12"/>
    </row>
    <row r="241">
      <c r="C241" s="46"/>
      <c r="D241" s="46"/>
      <c r="J241" s="12"/>
      <c r="K241" s="12"/>
    </row>
    <row r="242">
      <c r="C242" s="46"/>
      <c r="D242" s="46"/>
      <c r="J242" s="12"/>
      <c r="K242" s="12"/>
    </row>
    <row r="243">
      <c r="C243" s="46"/>
      <c r="D243" s="46"/>
      <c r="J243" s="12"/>
      <c r="K243" s="12"/>
    </row>
    <row r="244">
      <c r="C244" s="46"/>
      <c r="D244" s="46"/>
      <c r="J244" s="12"/>
      <c r="K244" s="12"/>
    </row>
    <row r="245">
      <c r="C245" s="46"/>
      <c r="D245" s="46"/>
      <c r="J245" s="12"/>
      <c r="K245" s="12"/>
    </row>
    <row r="246">
      <c r="C246" s="46"/>
      <c r="D246" s="46"/>
      <c r="J246" s="12"/>
      <c r="K246" s="12"/>
    </row>
    <row r="247">
      <c r="C247" s="46"/>
      <c r="D247" s="46"/>
      <c r="J247" s="12"/>
      <c r="K247" s="12"/>
    </row>
    <row r="248">
      <c r="C248" s="46"/>
      <c r="D248" s="46"/>
      <c r="J248" s="12"/>
      <c r="K248" s="12"/>
    </row>
    <row r="249">
      <c r="C249" s="46"/>
      <c r="D249" s="46"/>
      <c r="J249" s="12"/>
      <c r="K249" s="12"/>
    </row>
    <row r="250">
      <c r="C250" s="46"/>
      <c r="D250" s="46"/>
      <c r="J250" s="12"/>
      <c r="K250" s="12"/>
    </row>
    <row r="251">
      <c r="C251" s="46"/>
      <c r="D251" s="46"/>
      <c r="J251" s="12"/>
      <c r="K251" s="12"/>
    </row>
    <row r="252">
      <c r="C252" s="46"/>
      <c r="D252" s="46"/>
      <c r="J252" s="12"/>
      <c r="K252" s="12"/>
    </row>
    <row r="253">
      <c r="C253" s="46"/>
      <c r="D253" s="46"/>
      <c r="J253" s="12"/>
      <c r="K253" s="12"/>
    </row>
    <row r="254">
      <c r="C254" s="46"/>
      <c r="D254" s="46"/>
      <c r="J254" s="12"/>
      <c r="K254" s="12"/>
    </row>
    <row r="255">
      <c r="C255" s="46"/>
      <c r="D255" s="46"/>
      <c r="J255" s="12"/>
      <c r="K255" s="12"/>
    </row>
    <row r="256">
      <c r="C256" s="46"/>
      <c r="D256" s="46"/>
      <c r="J256" s="12"/>
      <c r="K256" s="12"/>
    </row>
    <row r="257">
      <c r="C257" s="46"/>
      <c r="D257" s="46"/>
      <c r="J257" s="12"/>
      <c r="K257" s="12"/>
    </row>
    <row r="258">
      <c r="C258" s="46"/>
      <c r="D258" s="46"/>
      <c r="J258" s="12"/>
      <c r="K258" s="12"/>
    </row>
    <row r="259">
      <c r="C259" s="46"/>
      <c r="D259" s="46"/>
      <c r="J259" s="12"/>
      <c r="K259" s="12"/>
    </row>
    <row r="260">
      <c r="C260" s="46"/>
      <c r="D260" s="46"/>
      <c r="J260" s="12"/>
      <c r="K260" s="12"/>
    </row>
    <row r="261">
      <c r="C261" s="46"/>
      <c r="D261" s="46"/>
      <c r="J261" s="12"/>
      <c r="K261" s="12"/>
    </row>
    <row r="262">
      <c r="C262" s="46"/>
      <c r="D262" s="46"/>
      <c r="J262" s="12"/>
      <c r="K262" s="12"/>
    </row>
    <row r="263">
      <c r="C263" s="46"/>
      <c r="D263" s="46"/>
      <c r="J263" s="12"/>
      <c r="K263" s="12"/>
    </row>
    <row r="264">
      <c r="C264" s="46"/>
      <c r="D264" s="46"/>
      <c r="J264" s="12"/>
      <c r="K264" s="12"/>
    </row>
    <row r="265">
      <c r="C265" s="46"/>
      <c r="D265" s="46"/>
      <c r="J265" s="12"/>
      <c r="K265" s="12"/>
    </row>
    <row r="266">
      <c r="C266" s="46"/>
      <c r="D266" s="46"/>
      <c r="J266" s="12"/>
      <c r="K266" s="12"/>
    </row>
    <row r="267">
      <c r="C267" s="46"/>
      <c r="D267" s="46"/>
      <c r="J267" s="12"/>
      <c r="K267" s="12"/>
    </row>
    <row r="268">
      <c r="C268" s="46"/>
      <c r="D268" s="46"/>
      <c r="J268" s="12"/>
      <c r="K268" s="12"/>
    </row>
    <row r="269">
      <c r="C269" s="46"/>
      <c r="D269" s="46"/>
      <c r="J269" s="12"/>
      <c r="K269" s="12"/>
    </row>
    <row r="270">
      <c r="C270" s="46"/>
      <c r="D270" s="46"/>
      <c r="J270" s="12"/>
      <c r="K270" s="12"/>
    </row>
    <row r="271">
      <c r="C271" s="46"/>
      <c r="D271" s="46"/>
      <c r="J271" s="12"/>
      <c r="K271" s="12"/>
    </row>
    <row r="272">
      <c r="C272" s="46"/>
      <c r="D272" s="46"/>
      <c r="J272" s="12"/>
      <c r="K272" s="12"/>
    </row>
    <row r="273">
      <c r="C273" s="46"/>
      <c r="D273" s="46"/>
      <c r="J273" s="12"/>
      <c r="K273" s="12"/>
    </row>
    <row r="274">
      <c r="C274" s="46"/>
      <c r="D274" s="46"/>
      <c r="J274" s="12"/>
      <c r="K274" s="12"/>
    </row>
    <row r="275">
      <c r="C275" s="46"/>
      <c r="D275" s="46"/>
      <c r="J275" s="12"/>
      <c r="K275" s="12"/>
    </row>
    <row r="276">
      <c r="C276" s="46"/>
      <c r="D276" s="46"/>
      <c r="J276" s="12"/>
      <c r="K276" s="12"/>
    </row>
    <row r="277">
      <c r="C277" s="46"/>
      <c r="D277" s="46"/>
      <c r="J277" s="12"/>
      <c r="K277" s="12"/>
    </row>
    <row r="278">
      <c r="C278" s="46"/>
      <c r="D278" s="46"/>
      <c r="J278" s="12"/>
      <c r="K278" s="12"/>
    </row>
    <row r="279">
      <c r="C279" s="46"/>
      <c r="D279" s="46"/>
      <c r="J279" s="12"/>
      <c r="K279" s="12"/>
    </row>
    <row r="280">
      <c r="C280" s="46"/>
      <c r="D280" s="46"/>
      <c r="J280" s="12"/>
      <c r="K280" s="12"/>
    </row>
    <row r="281">
      <c r="C281" s="46"/>
      <c r="D281" s="46"/>
      <c r="J281" s="12"/>
      <c r="K281" s="12"/>
    </row>
    <row r="282">
      <c r="C282" s="46"/>
      <c r="D282" s="46"/>
      <c r="J282" s="12"/>
      <c r="K282" s="12"/>
    </row>
    <row r="283">
      <c r="C283" s="46"/>
      <c r="D283" s="46"/>
      <c r="J283" s="12"/>
      <c r="K283" s="12"/>
    </row>
    <row r="284">
      <c r="C284" s="46"/>
      <c r="D284" s="46"/>
      <c r="J284" s="12"/>
      <c r="K284" s="12"/>
    </row>
    <row r="285">
      <c r="C285" s="46"/>
      <c r="D285" s="46"/>
      <c r="J285" s="12"/>
      <c r="K285" s="12"/>
    </row>
    <row r="286">
      <c r="C286" s="46"/>
      <c r="D286" s="46"/>
      <c r="J286" s="12"/>
      <c r="K286" s="12"/>
    </row>
    <row r="287">
      <c r="C287" s="46"/>
      <c r="D287" s="46"/>
      <c r="J287" s="12"/>
      <c r="K287" s="12"/>
    </row>
    <row r="288">
      <c r="C288" s="46"/>
      <c r="D288" s="46"/>
      <c r="J288" s="12"/>
      <c r="K288" s="12"/>
    </row>
    <row r="289">
      <c r="C289" s="46"/>
      <c r="D289" s="46"/>
      <c r="J289" s="12"/>
      <c r="K289" s="12"/>
    </row>
    <row r="290">
      <c r="C290" s="46"/>
      <c r="D290" s="46"/>
      <c r="J290" s="12"/>
      <c r="K290" s="12"/>
    </row>
    <row r="291">
      <c r="C291" s="46"/>
      <c r="D291" s="46"/>
      <c r="J291" s="12"/>
      <c r="K291" s="12"/>
    </row>
    <row r="292">
      <c r="C292" s="46"/>
      <c r="D292" s="46"/>
      <c r="J292" s="12"/>
      <c r="K292" s="12"/>
    </row>
    <row r="293">
      <c r="C293" s="46"/>
      <c r="D293" s="46"/>
      <c r="J293" s="12"/>
      <c r="K293" s="12"/>
    </row>
    <row r="294">
      <c r="C294" s="46"/>
      <c r="D294" s="46"/>
      <c r="J294" s="12"/>
      <c r="K294" s="12"/>
    </row>
    <row r="295">
      <c r="C295" s="46"/>
      <c r="D295" s="46"/>
      <c r="J295" s="12"/>
      <c r="K295" s="12"/>
    </row>
    <row r="296">
      <c r="C296" s="46"/>
      <c r="D296" s="46"/>
      <c r="J296" s="12"/>
      <c r="K296" s="12"/>
    </row>
    <row r="297">
      <c r="C297" s="46"/>
      <c r="D297" s="46"/>
      <c r="J297" s="12"/>
      <c r="K297" s="12"/>
    </row>
    <row r="298">
      <c r="C298" s="46"/>
      <c r="D298" s="46"/>
      <c r="J298" s="12"/>
      <c r="K298" s="12"/>
    </row>
    <row r="299">
      <c r="C299" s="46"/>
      <c r="D299" s="46"/>
      <c r="J299" s="12"/>
      <c r="K299" s="12"/>
    </row>
    <row r="300">
      <c r="C300" s="46"/>
      <c r="D300" s="46"/>
      <c r="J300" s="12"/>
      <c r="K300" s="12"/>
    </row>
    <row r="301">
      <c r="C301" s="46"/>
      <c r="D301" s="46"/>
      <c r="J301" s="12"/>
      <c r="K301" s="12"/>
    </row>
    <row r="302">
      <c r="C302" s="46"/>
      <c r="D302" s="46"/>
      <c r="J302" s="12"/>
      <c r="K302" s="12"/>
    </row>
    <row r="303">
      <c r="C303" s="46"/>
      <c r="D303" s="46"/>
      <c r="J303" s="12"/>
      <c r="K303" s="12"/>
    </row>
    <row r="304">
      <c r="C304" s="46"/>
      <c r="D304" s="46"/>
      <c r="J304" s="12"/>
      <c r="K304" s="12"/>
    </row>
    <row r="305">
      <c r="C305" s="46"/>
      <c r="D305" s="46"/>
      <c r="J305" s="12"/>
      <c r="K305" s="12"/>
    </row>
    <row r="306">
      <c r="C306" s="46"/>
      <c r="D306" s="46"/>
      <c r="J306" s="12"/>
      <c r="K306" s="12"/>
    </row>
    <row r="307">
      <c r="C307" s="46"/>
      <c r="D307" s="46"/>
      <c r="J307" s="12"/>
      <c r="K307" s="12"/>
    </row>
    <row r="308">
      <c r="C308" s="46"/>
      <c r="D308" s="46"/>
      <c r="J308" s="12"/>
      <c r="K308" s="12"/>
    </row>
    <row r="309">
      <c r="C309" s="46"/>
      <c r="D309" s="46"/>
      <c r="J309" s="12"/>
      <c r="K309" s="12"/>
    </row>
    <row r="310">
      <c r="C310" s="46"/>
      <c r="D310" s="46"/>
      <c r="J310" s="12"/>
      <c r="K310" s="12"/>
    </row>
    <row r="311">
      <c r="C311" s="46"/>
      <c r="D311" s="46"/>
      <c r="J311" s="12"/>
      <c r="K311" s="12"/>
    </row>
    <row r="312">
      <c r="C312" s="46"/>
      <c r="D312" s="46"/>
      <c r="J312" s="12"/>
      <c r="K312" s="12"/>
    </row>
    <row r="313">
      <c r="C313" s="46"/>
      <c r="D313" s="46"/>
      <c r="J313" s="12"/>
      <c r="K313" s="12"/>
    </row>
    <row r="314">
      <c r="C314" s="46"/>
      <c r="D314" s="46"/>
      <c r="J314" s="12"/>
      <c r="K314" s="12"/>
    </row>
    <row r="315">
      <c r="C315" s="46"/>
      <c r="D315" s="46"/>
      <c r="J315" s="12"/>
      <c r="K315" s="12"/>
    </row>
    <row r="316">
      <c r="C316" s="46"/>
      <c r="D316" s="46"/>
      <c r="J316" s="12"/>
      <c r="K316" s="12"/>
    </row>
    <row r="317">
      <c r="C317" s="46"/>
      <c r="D317" s="46"/>
      <c r="J317" s="12"/>
      <c r="K317" s="12"/>
    </row>
    <row r="318">
      <c r="C318" s="46"/>
      <c r="D318" s="46"/>
      <c r="J318" s="12"/>
      <c r="K318" s="12"/>
    </row>
    <row r="319">
      <c r="C319" s="46"/>
      <c r="D319" s="46"/>
      <c r="J319" s="12"/>
      <c r="K319" s="12"/>
    </row>
    <row r="320">
      <c r="C320" s="46"/>
      <c r="D320" s="46"/>
      <c r="J320" s="12"/>
      <c r="K320" s="12"/>
    </row>
    <row r="321">
      <c r="C321" s="46"/>
      <c r="D321" s="46"/>
      <c r="J321" s="12"/>
      <c r="K321" s="12"/>
    </row>
    <row r="322">
      <c r="C322" s="46"/>
      <c r="D322" s="46"/>
      <c r="J322" s="12"/>
      <c r="K322" s="12"/>
    </row>
    <row r="323">
      <c r="C323" s="46"/>
      <c r="D323" s="46"/>
      <c r="J323" s="12"/>
      <c r="K323" s="12"/>
    </row>
    <row r="324">
      <c r="C324" s="46"/>
      <c r="D324" s="46"/>
      <c r="J324" s="12"/>
      <c r="K324" s="12"/>
    </row>
    <row r="325">
      <c r="C325" s="46"/>
      <c r="D325" s="46"/>
      <c r="J325" s="12"/>
      <c r="K325" s="12"/>
    </row>
    <row r="326">
      <c r="C326" s="46"/>
      <c r="D326" s="46"/>
      <c r="J326" s="12"/>
      <c r="K326" s="12"/>
    </row>
    <row r="327">
      <c r="C327" s="46"/>
      <c r="D327" s="46"/>
      <c r="J327" s="12"/>
      <c r="K327" s="12"/>
    </row>
    <row r="328">
      <c r="C328" s="46"/>
      <c r="D328" s="46"/>
      <c r="J328" s="12"/>
      <c r="K328" s="12"/>
    </row>
    <row r="329">
      <c r="C329" s="46"/>
      <c r="D329" s="46"/>
      <c r="J329" s="12"/>
      <c r="K329" s="12"/>
    </row>
    <row r="330">
      <c r="C330" s="46"/>
      <c r="D330" s="46"/>
      <c r="J330" s="12"/>
      <c r="K330" s="12"/>
    </row>
    <row r="331">
      <c r="C331" s="46"/>
      <c r="D331" s="46"/>
      <c r="J331" s="12"/>
      <c r="K331" s="12"/>
    </row>
    <row r="332">
      <c r="C332" s="46"/>
      <c r="D332" s="46"/>
      <c r="J332" s="12"/>
      <c r="K332" s="12"/>
    </row>
    <row r="333">
      <c r="C333" s="46"/>
      <c r="D333" s="46"/>
      <c r="J333" s="12"/>
      <c r="K333" s="12"/>
    </row>
    <row r="334">
      <c r="C334" s="46"/>
      <c r="D334" s="46"/>
      <c r="J334" s="12"/>
      <c r="K334" s="12"/>
    </row>
    <row r="335">
      <c r="C335" s="46"/>
      <c r="D335" s="46"/>
      <c r="J335" s="12"/>
      <c r="K335" s="12"/>
    </row>
    <row r="336">
      <c r="C336" s="46"/>
      <c r="D336" s="46"/>
      <c r="J336" s="12"/>
      <c r="K336" s="12"/>
    </row>
    <row r="337">
      <c r="C337" s="46"/>
      <c r="D337" s="46"/>
      <c r="J337" s="12"/>
      <c r="K337" s="12"/>
    </row>
    <row r="338">
      <c r="C338" s="46"/>
      <c r="D338" s="46"/>
      <c r="J338" s="12"/>
      <c r="K338" s="12"/>
    </row>
    <row r="339">
      <c r="C339" s="46"/>
      <c r="D339" s="46"/>
      <c r="J339" s="12"/>
      <c r="K339" s="12"/>
    </row>
    <row r="340">
      <c r="C340" s="46"/>
      <c r="D340" s="46"/>
      <c r="J340" s="12"/>
      <c r="K340" s="12"/>
    </row>
    <row r="341">
      <c r="C341" s="46"/>
      <c r="D341" s="46"/>
      <c r="J341" s="12"/>
      <c r="K341" s="12"/>
    </row>
    <row r="342">
      <c r="C342" s="46"/>
      <c r="D342" s="46"/>
      <c r="J342" s="12"/>
      <c r="K342" s="12"/>
    </row>
    <row r="343">
      <c r="C343" s="46"/>
      <c r="D343" s="46"/>
      <c r="J343" s="12"/>
      <c r="K343" s="12"/>
    </row>
    <row r="344">
      <c r="C344" s="46"/>
      <c r="D344" s="46"/>
      <c r="J344" s="12"/>
      <c r="K344" s="12"/>
    </row>
    <row r="345">
      <c r="C345" s="46"/>
      <c r="D345" s="46"/>
      <c r="J345" s="12"/>
      <c r="K345" s="12"/>
    </row>
    <row r="346">
      <c r="C346" s="46"/>
      <c r="D346" s="46"/>
      <c r="J346" s="12"/>
      <c r="K346" s="12"/>
    </row>
    <row r="347">
      <c r="C347" s="46"/>
      <c r="D347" s="46"/>
      <c r="J347" s="12"/>
      <c r="K347" s="12"/>
    </row>
    <row r="348">
      <c r="C348" s="46"/>
      <c r="D348" s="46"/>
      <c r="J348" s="12"/>
      <c r="K348" s="12"/>
    </row>
    <row r="349">
      <c r="C349" s="46"/>
      <c r="D349" s="46"/>
      <c r="J349" s="12"/>
      <c r="K349" s="12"/>
    </row>
    <row r="350">
      <c r="C350" s="46"/>
      <c r="D350" s="46"/>
      <c r="J350" s="12"/>
      <c r="K350" s="12"/>
    </row>
    <row r="351">
      <c r="C351" s="46"/>
      <c r="D351" s="46"/>
      <c r="J351" s="12"/>
      <c r="K351" s="12"/>
    </row>
    <row r="352">
      <c r="C352" s="46"/>
      <c r="D352" s="46"/>
      <c r="J352" s="12"/>
      <c r="K352" s="12"/>
    </row>
    <row r="353">
      <c r="C353" s="46"/>
      <c r="D353" s="46"/>
      <c r="J353" s="12"/>
      <c r="K353" s="12"/>
    </row>
    <row r="354">
      <c r="C354" s="46"/>
      <c r="D354" s="46"/>
      <c r="J354" s="12"/>
      <c r="K354" s="12"/>
    </row>
    <row r="355">
      <c r="C355" s="46"/>
      <c r="D355" s="46"/>
      <c r="J355" s="12"/>
      <c r="K355" s="12"/>
    </row>
    <row r="356">
      <c r="C356" s="46"/>
      <c r="D356" s="46"/>
      <c r="J356" s="12"/>
      <c r="K356" s="12"/>
    </row>
    <row r="357">
      <c r="C357" s="46"/>
      <c r="D357" s="46"/>
      <c r="J357" s="12"/>
      <c r="K357" s="12"/>
    </row>
    <row r="358">
      <c r="C358" s="46"/>
      <c r="D358" s="46"/>
      <c r="J358" s="12"/>
      <c r="K358" s="12"/>
    </row>
    <row r="359">
      <c r="C359" s="46"/>
      <c r="D359" s="46"/>
      <c r="J359" s="12"/>
      <c r="K359" s="12"/>
    </row>
    <row r="360">
      <c r="C360" s="46"/>
      <c r="D360" s="46"/>
      <c r="J360" s="12"/>
      <c r="K360" s="12"/>
    </row>
    <row r="361">
      <c r="C361" s="46"/>
      <c r="D361" s="46"/>
      <c r="J361" s="12"/>
      <c r="K361" s="12"/>
    </row>
    <row r="362">
      <c r="C362" s="46"/>
      <c r="D362" s="46"/>
      <c r="J362" s="12"/>
      <c r="K362" s="12"/>
    </row>
    <row r="363">
      <c r="C363" s="46"/>
      <c r="D363" s="46"/>
      <c r="J363" s="12"/>
      <c r="K363" s="12"/>
    </row>
    <row r="364">
      <c r="C364" s="46"/>
      <c r="D364" s="46"/>
      <c r="J364" s="12"/>
      <c r="K364" s="12"/>
    </row>
    <row r="365">
      <c r="C365" s="46"/>
      <c r="D365" s="46"/>
      <c r="J365" s="12"/>
      <c r="K365" s="12"/>
    </row>
    <row r="366">
      <c r="C366" s="46"/>
      <c r="D366" s="46"/>
      <c r="J366" s="12"/>
      <c r="K366" s="12"/>
    </row>
    <row r="367">
      <c r="C367" s="46"/>
      <c r="D367" s="46"/>
      <c r="J367" s="12"/>
      <c r="K367" s="12"/>
    </row>
    <row r="368">
      <c r="C368" s="46"/>
      <c r="D368" s="46"/>
      <c r="J368" s="12"/>
      <c r="K368" s="12"/>
    </row>
    <row r="369">
      <c r="C369" s="46"/>
      <c r="D369" s="46"/>
      <c r="J369" s="12"/>
      <c r="K369" s="12"/>
    </row>
    <row r="370">
      <c r="C370" s="46"/>
      <c r="D370" s="46"/>
      <c r="J370" s="12"/>
      <c r="K370" s="12"/>
    </row>
    <row r="371">
      <c r="C371" s="46"/>
      <c r="D371" s="46"/>
      <c r="J371" s="12"/>
      <c r="K371" s="12"/>
    </row>
    <row r="372">
      <c r="C372" s="46"/>
      <c r="D372" s="46"/>
      <c r="J372" s="12"/>
      <c r="K372" s="12"/>
    </row>
    <row r="373">
      <c r="C373" s="46"/>
      <c r="D373" s="46"/>
      <c r="J373" s="12"/>
      <c r="K373" s="12"/>
    </row>
    <row r="374">
      <c r="C374" s="46"/>
      <c r="D374" s="46"/>
      <c r="J374" s="12"/>
      <c r="K374" s="12"/>
    </row>
    <row r="375">
      <c r="C375" s="46"/>
      <c r="D375" s="46"/>
      <c r="J375" s="12"/>
      <c r="K375" s="12"/>
    </row>
    <row r="376">
      <c r="C376" s="46"/>
      <c r="D376" s="46"/>
      <c r="J376" s="12"/>
      <c r="K376" s="12"/>
    </row>
    <row r="377">
      <c r="C377" s="46"/>
      <c r="D377" s="46"/>
      <c r="J377" s="12"/>
      <c r="K377" s="12"/>
    </row>
    <row r="378">
      <c r="C378" s="46"/>
      <c r="D378" s="46"/>
      <c r="J378" s="12"/>
      <c r="K378" s="12"/>
    </row>
    <row r="379">
      <c r="C379" s="46"/>
      <c r="D379" s="46"/>
      <c r="J379" s="12"/>
      <c r="K379" s="12"/>
    </row>
    <row r="380">
      <c r="C380" s="46"/>
      <c r="D380" s="46"/>
      <c r="J380" s="12"/>
      <c r="K380" s="12"/>
    </row>
    <row r="381">
      <c r="C381" s="46"/>
      <c r="D381" s="46"/>
      <c r="J381" s="12"/>
      <c r="K381" s="12"/>
    </row>
    <row r="382">
      <c r="C382" s="46"/>
      <c r="D382" s="46"/>
      <c r="J382" s="12"/>
      <c r="K382" s="12"/>
    </row>
    <row r="383">
      <c r="C383" s="46"/>
      <c r="D383" s="46"/>
      <c r="J383" s="12"/>
      <c r="K383" s="12"/>
    </row>
    <row r="384">
      <c r="C384" s="46"/>
      <c r="D384" s="46"/>
      <c r="J384" s="12"/>
      <c r="K384" s="12"/>
    </row>
    <row r="385">
      <c r="C385" s="46"/>
      <c r="D385" s="46"/>
      <c r="J385" s="12"/>
      <c r="K385" s="12"/>
    </row>
    <row r="386">
      <c r="C386" s="46"/>
      <c r="D386" s="46"/>
      <c r="J386" s="12"/>
      <c r="K386" s="12"/>
    </row>
    <row r="387">
      <c r="C387" s="46"/>
      <c r="D387" s="46"/>
      <c r="J387" s="12"/>
      <c r="K387" s="12"/>
    </row>
    <row r="388">
      <c r="C388" s="46"/>
      <c r="D388" s="46"/>
      <c r="J388" s="12"/>
      <c r="K388" s="12"/>
    </row>
    <row r="389">
      <c r="C389" s="46"/>
      <c r="D389" s="46"/>
      <c r="J389" s="12"/>
      <c r="K389" s="12"/>
    </row>
    <row r="390">
      <c r="C390" s="46"/>
      <c r="D390" s="46"/>
      <c r="J390" s="12"/>
      <c r="K390" s="12"/>
    </row>
    <row r="391">
      <c r="C391" s="46"/>
      <c r="D391" s="46"/>
      <c r="J391" s="12"/>
      <c r="K391" s="12"/>
    </row>
    <row r="392">
      <c r="C392" s="46"/>
      <c r="D392" s="46"/>
      <c r="J392" s="12"/>
      <c r="K392" s="12"/>
    </row>
    <row r="393">
      <c r="C393" s="46"/>
      <c r="D393" s="46"/>
      <c r="J393" s="12"/>
      <c r="K393" s="12"/>
    </row>
    <row r="394">
      <c r="C394" s="46"/>
      <c r="D394" s="46"/>
      <c r="J394" s="12"/>
      <c r="K394" s="12"/>
    </row>
    <row r="395">
      <c r="C395" s="46"/>
      <c r="D395" s="46"/>
      <c r="J395" s="12"/>
      <c r="K395" s="12"/>
    </row>
    <row r="396">
      <c r="C396" s="46"/>
      <c r="D396" s="46"/>
      <c r="J396" s="12"/>
      <c r="K396" s="12"/>
    </row>
    <row r="397">
      <c r="C397" s="46"/>
      <c r="D397" s="46"/>
      <c r="J397" s="12"/>
      <c r="K397" s="12"/>
    </row>
    <row r="398">
      <c r="C398" s="46"/>
      <c r="D398" s="46"/>
      <c r="J398" s="12"/>
      <c r="K398" s="12"/>
    </row>
    <row r="399">
      <c r="C399" s="46"/>
      <c r="D399" s="46"/>
      <c r="J399" s="12"/>
      <c r="K399" s="12"/>
    </row>
    <row r="400">
      <c r="C400" s="46"/>
      <c r="D400" s="46"/>
      <c r="J400" s="12"/>
      <c r="K400" s="12"/>
    </row>
    <row r="401">
      <c r="C401" s="46"/>
      <c r="D401" s="46"/>
      <c r="J401" s="12"/>
      <c r="K401" s="12"/>
    </row>
    <row r="402">
      <c r="C402" s="46"/>
      <c r="D402" s="46"/>
      <c r="J402" s="12"/>
      <c r="K402" s="12"/>
    </row>
    <row r="403">
      <c r="C403" s="46"/>
      <c r="D403" s="46"/>
      <c r="J403" s="12"/>
      <c r="K403" s="12"/>
    </row>
    <row r="404">
      <c r="C404" s="46"/>
      <c r="D404" s="46"/>
      <c r="J404" s="12"/>
      <c r="K404" s="12"/>
    </row>
    <row r="405">
      <c r="C405" s="46"/>
      <c r="D405" s="46"/>
      <c r="J405" s="12"/>
      <c r="K405" s="12"/>
    </row>
    <row r="406">
      <c r="C406" s="46"/>
      <c r="D406" s="46"/>
      <c r="J406" s="12"/>
      <c r="K406" s="12"/>
    </row>
    <row r="407">
      <c r="C407" s="46"/>
      <c r="D407" s="46"/>
      <c r="J407" s="12"/>
      <c r="K407" s="12"/>
    </row>
    <row r="408">
      <c r="C408" s="46"/>
      <c r="D408" s="46"/>
      <c r="J408" s="12"/>
      <c r="K408" s="12"/>
    </row>
    <row r="409">
      <c r="C409" s="46"/>
      <c r="D409" s="46"/>
      <c r="J409" s="12"/>
      <c r="K409" s="12"/>
    </row>
    <row r="410">
      <c r="C410" s="46"/>
      <c r="D410" s="46"/>
      <c r="J410" s="12"/>
      <c r="K410" s="12"/>
    </row>
    <row r="411">
      <c r="C411" s="46"/>
      <c r="D411" s="46"/>
      <c r="J411" s="12"/>
      <c r="K411" s="12"/>
    </row>
    <row r="412">
      <c r="C412" s="46"/>
      <c r="D412" s="46"/>
      <c r="J412" s="12"/>
      <c r="K412" s="12"/>
    </row>
    <row r="413">
      <c r="C413" s="46"/>
      <c r="D413" s="46"/>
      <c r="J413" s="12"/>
      <c r="K413" s="12"/>
    </row>
    <row r="414">
      <c r="C414" s="46"/>
      <c r="D414" s="46"/>
      <c r="J414" s="12"/>
      <c r="K414" s="12"/>
    </row>
    <row r="415">
      <c r="C415" s="46"/>
      <c r="D415" s="46"/>
      <c r="J415" s="12"/>
      <c r="K415" s="12"/>
    </row>
    <row r="416">
      <c r="C416" s="46"/>
      <c r="D416" s="46"/>
      <c r="J416" s="12"/>
      <c r="K416" s="12"/>
    </row>
    <row r="417">
      <c r="C417" s="46"/>
      <c r="D417" s="46"/>
      <c r="J417" s="12"/>
      <c r="K417" s="12"/>
    </row>
    <row r="418">
      <c r="C418" s="46"/>
      <c r="D418" s="46"/>
      <c r="J418" s="12"/>
      <c r="K418" s="12"/>
    </row>
    <row r="419">
      <c r="C419" s="46"/>
      <c r="D419" s="46"/>
      <c r="J419" s="12"/>
      <c r="K419" s="12"/>
    </row>
    <row r="420">
      <c r="C420" s="46"/>
      <c r="D420" s="46"/>
      <c r="J420" s="12"/>
      <c r="K420" s="12"/>
    </row>
    <row r="421">
      <c r="C421" s="46"/>
      <c r="D421" s="46"/>
      <c r="J421" s="12"/>
      <c r="K421" s="12"/>
    </row>
    <row r="422">
      <c r="C422" s="46"/>
      <c r="D422" s="46"/>
      <c r="J422" s="12"/>
      <c r="K422" s="12"/>
    </row>
    <row r="423">
      <c r="C423" s="46"/>
      <c r="D423" s="46"/>
      <c r="J423" s="12"/>
      <c r="K423" s="12"/>
    </row>
    <row r="424">
      <c r="C424" s="46"/>
      <c r="D424" s="46"/>
      <c r="J424" s="12"/>
      <c r="K424" s="12"/>
    </row>
    <row r="425">
      <c r="C425" s="46"/>
      <c r="D425" s="46"/>
      <c r="J425" s="12"/>
      <c r="K425" s="12"/>
    </row>
    <row r="426">
      <c r="C426" s="46"/>
      <c r="D426" s="46"/>
      <c r="J426" s="12"/>
      <c r="K426" s="12"/>
    </row>
    <row r="427">
      <c r="C427" s="46"/>
      <c r="D427" s="46"/>
      <c r="J427" s="12"/>
      <c r="K427" s="12"/>
    </row>
    <row r="428">
      <c r="C428" s="46"/>
      <c r="D428" s="46"/>
      <c r="J428" s="12"/>
      <c r="K428" s="12"/>
    </row>
    <row r="429">
      <c r="C429" s="46"/>
      <c r="D429" s="46"/>
      <c r="J429" s="12"/>
      <c r="K429" s="12"/>
    </row>
    <row r="430">
      <c r="C430" s="46"/>
      <c r="D430" s="46"/>
      <c r="J430" s="12"/>
      <c r="K430" s="12"/>
    </row>
    <row r="431">
      <c r="C431" s="46"/>
      <c r="D431" s="46"/>
      <c r="J431" s="12"/>
      <c r="K431" s="12"/>
    </row>
    <row r="432">
      <c r="C432" s="46"/>
      <c r="D432" s="46"/>
      <c r="J432" s="12"/>
      <c r="K432" s="12"/>
    </row>
    <row r="433">
      <c r="C433" s="46"/>
      <c r="D433" s="46"/>
      <c r="J433" s="12"/>
      <c r="K433" s="12"/>
    </row>
    <row r="434">
      <c r="C434" s="46"/>
      <c r="D434" s="46"/>
      <c r="J434" s="12"/>
      <c r="K434" s="12"/>
    </row>
    <row r="435">
      <c r="C435" s="46"/>
      <c r="D435" s="46"/>
      <c r="J435" s="12"/>
      <c r="K435" s="12"/>
    </row>
    <row r="436">
      <c r="C436" s="46"/>
      <c r="D436" s="46"/>
      <c r="J436" s="12"/>
      <c r="K436" s="12"/>
    </row>
    <row r="437">
      <c r="C437" s="46"/>
      <c r="D437" s="46"/>
      <c r="J437" s="12"/>
      <c r="K437" s="12"/>
    </row>
    <row r="438">
      <c r="C438" s="46"/>
      <c r="D438" s="46"/>
      <c r="J438" s="12"/>
      <c r="K438" s="12"/>
    </row>
    <row r="439">
      <c r="C439" s="46"/>
      <c r="D439" s="46"/>
      <c r="J439" s="12"/>
      <c r="K439" s="12"/>
    </row>
    <row r="440">
      <c r="C440" s="46"/>
      <c r="D440" s="46"/>
      <c r="J440" s="12"/>
      <c r="K440" s="12"/>
    </row>
    <row r="441">
      <c r="C441" s="46"/>
      <c r="D441" s="46"/>
      <c r="J441" s="12"/>
      <c r="K441" s="12"/>
    </row>
    <row r="442">
      <c r="C442" s="46"/>
      <c r="D442" s="46"/>
      <c r="J442" s="12"/>
      <c r="K442" s="12"/>
    </row>
    <row r="443">
      <c r="C443" s="46"/>
      <c r="D443" s="46"/>
      <c r="J443" s="12"/>
      <c r="K443" s="12"/>
    </row>
    <row r="444">
      <c r="C444" s="46"/>
      <c r="D444" s="46"/>
      <c r="J444" s="12"/>
      <c r="K444" s="12"/>
    </row>
    <row r="445">
      <c r="C445" s="46"/>
      <c r="D445" s="46"/>
      <c r="J445" s="12"/>
      <c r="K445" s="12"/>
    </row>
    <row r="446">
      <c r="C446" s="46"/>
      <c r="D446" s="46"/>
      <c r="J446" s="12"/>
      <c r="K446" s="12"/>
    </row>
    <row r="447">
      <c r="C447" s="46"/>
      <c r="D447" s="46"/>
      <c r="J447" s="12"/>
      <c r="K447" s="12"/>
    </row>
    <row r="448">
      <c r="C448" s="46"/>
      <c r="D448" s="46"/>
      <c r="J448" s="12"/>
      <c r="K448" s="12"/>
    </row>
    <row r="449">
      <c r="C449" s="46"/>
      <c r="D449" s="46"/>
      <c r="J449" s="12"/>
      <c r="K449" s="12"/>
    </row>
    <row r="450">
      <c r="C450" s="46"/>
      <c r="D450" s="46"/>
      <c r="J450" s="12"/>
      <c r="K450" s="12"/>
    </row>
    <row r="451">
      <c r="C451" s="46"/>
      <c r="D451" s="46"/>
      <c r="J451" s="12"/>
      <c r="K451" s="12"/>
    </row>
    <row r="452">
      <c r="C452" s="46"/>
      <c r="D452" s="46"/>
      <c r="J452" s="12"/>
      <c r="K452" s="12"/>
    </row>
    <row r="453">
      <c r="C453" s="46"/>
      <c r="D453" s="46"/>
      <c r="J453" s="12"/>
      <c r="K453" s="12"/>
    </row>
    <row r="454">
      <c r="C454" s="46"/>
      <c r="D454" s="46"/>
      <c r="J454" s="12"/>
      <c r="K454" s="12"/>
    </row>
    <row r="455">
      <c r="C455" s="46"/>
      <c r="D455" s="46"/>
      <c r="J455" s="12"/>
      <c r="K455" s="12"/>
    </row>
    <row r="456">
      <c r="C456" s="46"/>
      <c r="D456" s="46"/>
      <c r="J456" s="12"/>
      <c r="K456" s="12"/>
    </row>
    <row r="457">
      <c r="C457" s="46"/>
      <c r="D457" s="46"/>
      <c r="J457" s="12"/>
      <c r="K457" s="12"/>
    </row>
    <row r="458">
      <c r="C458" s="46"/>
      <c r="D458" s="46"/>
      <c r="J458" s="12"/>
      <c r="K458" s="12"/>
    </row>
    <row r="459">
      <c r="C459" s="46"/>
      <c r="D459" s="46"/>
      <c r="J459" s="12"/>
      <c r="K459" s="12"/>
    </row>
    <row r="460">
      <c r="C460" s="46"/>
      <c r="D460" s="46"/>
      <c r="J460" s="12"/>
      <c r="K460" s="12"/>
    </row>
    <row r="461">
      <c r="C461" s="46"/>
      <c r="D461" s="46"/>
      <c r="J461" s="12"/>
      <c r="K461" s="12"/>
    </row>
    <row r="462">
      <c r="C462" s="46"/>
      <c r="D462" s="46"/>
      <c r="J462" s="12"/>
      <c r="K462" s="12"/>
    </row>
    <row r="463">
      <c r="C463" s="46"/>
      <c r="D463" s="46"/>
      <c r="J463" s="12"/>
      <c r="K463" s="12"/>
    </row>
    <row r="464">
      <c r="C464" s="46"/>
      <c r="D464" s="46"/>
      <c r="J464" s="12"/>
      <c r="K464" s="12"/>
    </row>
    <row r="465">
      <c r="C465" s="46"/>
      <c r="D465" s="46"/>
      <c r="J465" s="12"/>
      <c r="K465" s="12"/>
    </row>
    <row r="466">
      <c r="C466" s="46"/>
      <c r="D466" s="46"/>
      <c r="J466" s="12"/>
      <c r="K466" s="12"/>
    </row>
    <row r="467">
      <c r="C467" s="46"/>
      <c r="D467" s="46"/>
      <c r="J467" s="12"/>
      <c r="K467" s="12"/>
    </row>
    <row r="468">
      <c r="C468" s="46"/>
      <c r="D468" s="46"/>
      <c r="J468" s="12"/>
      <c r="K468" s="12"/>
    </row>
    <row r="469">
      <c r="C469" s="46"/>
      <c r="D469" s="46"/>
      <c r="J469" s="12"/>
      <c r="K469" s="12"/>
    </row>
    <row r="470">
      <c r="C470" s="46"/>
      <c r="D470" s="46"/>
      <c r="J470" s="12"/>
      <c r="K470" s="12"/>
    </row>
    <row r="471">
      <c r="C471" s="46"/>
      <c r="D471" s="46"/>
      <c r="J471" s="12"/>
      <c r="K471" s="12"/>
    </row>
    <row r="472">
      <c r="C472" s="46"/>
      <c r="D472" s="46"/>
      <c r="J472" s="12"/>
      <c r="K472" s="12"/>
    </row>
    <row r="473">
      <c r="C473" s="46"/>
      <c r="D473" s="46"/>
      <c r="J473" s="12"/>
      <c r="K473" s="12"/>
    </row>
    <row r="474">
      <c r="C474" s="46"/>
      <c r="D474" s="46"/>
      <c r="J474" s="12"/>
      <c r="K474" s="12"/>
    </row>
    <row r="475">
      <c r="C475" s="46"/>
      <c r="D475" s="46"/>
      <c r="J475" s="12"/>
      <c r="K475" s="12"/>
    </row>
    <row r="476">
      <c r="C476" s="46"/>
      <c r="D476" s="46"/>
      <c r="J476" s="12"/>
      <c r="K476" s="12"/>
    </row>
    <row r="477">
      <c r="C477" s="46"/>
      <c r="D477" s="46"/>
      <c r="J477" s="12"/>
      <c r="K477" s="12"/>
    </row>
    <row r="478">
      <c r="C478" s="46"/>
      <c r="D478" s="46"/>
      <c r="J478" s="12"/>
      <c r="K478" s="12"/>
    </row>
    <row r="479">
      <c r="C479" s="46"/>
      <c r="D479" s="46"/>
      <c r="J479" s="12"/>
      <c r="K479" s="12"/>
    </row>
    <row r="480">
      <c r="C480" s="46"/>
      <c r="D480" s="46"/>
      <c r="J480" s="12"/>
      <c r="K480" s="12"/>
    </row>
    <row r="481">
      <c r="C481" s="46"/>
      <c r="D481" s="46"/>
      <c r="J481" s="12"/>
      <c r="K481" s="12"/>
    </row>
    <row r="482">
      <c r="C482" s="46"/>
      <c r="D482" s="46"/>
      <c r="J482" s="12"/>
      <c r="K482" s="12"/>
    </row>
    <row r="483">
      <c r="C483" s="46"/>
      <c r="D483" s="46"/>
      <c r="J483" s="12"/>
      <c r="K483" s="12"/>
    </row>
    <row r="484">
      <c r="C484" s="46"/>
      <c r="D484" s="46"/>
      <c r="J484" s="12"/>
      <c r="K484" s="12"/>
    </row>
    <row r="485">
      <c r="C485" s="46"/>
      <c r="D485" s="46"/>
      <c r="J485" s="12"/>
      <c r="K485" s="12"/>
    </row>
    <row r="486">
      <c r="C486" s="46"/>
      <c r="D486" s="46"/>
      <c r="J486" s="12"/>
      <c r="K486" s="12"/>
    </row>
    <row r="487">
      <c r="C487" s="46"/>
      <c r="D487" s="46"/>
      <c r="J487" s="12"/>
      <c r="K487" s="12"/>
    </row>
    <row r="488">
      <c r="C488" s="46"/>
      <c r="D488" s="46"/>
      <c r="J488" s="12"/>
      <c r="K488" s="12"/>
    </row>
    <row r="489">
      <c r="C489" s="46"/>
      <c r="D489" s="46"/>
      <c r="J489" s="12"/>
      <c r="K489" s="12"/>
    </row>
    <row r="490">
      <c r="C490" s="46"/>
      <c r="D490" s="46"/>
      <c r="J490" s="12"/>
      <c r="K490" s="12"/>
    </row>
    <row r="491">
      <c r="C491" s="46"/>
      <c r="D491" s="46"/>
      <c r="J491" s="12"/>
      <c r="K491" s="12"/>
    </row>
    <row r="492">
      <c r="C492" s="46"/>
      <c r="D492" s="46"/>
      <c r="J492" s="12"/>
      <c r="K492" s="12"/>
    </row>
    <row r="493">
      <c r="C493" s="46"/>
      <c r="D493" s="46"/>
      <c r="J493" s="12"/>
      <c r="K493" s="12"/>
    </row>
    <row r="494">
      <c r="C494" s="46"/>
      <c r="D494" s="46"/>
      <c r="J494" s="12"/>
      <c r="K494" s="12"/>
    </row>
    <row r="495">
      <c r="C495" s="46"/>
      <c r="D495" s="46"/>
      <c r="J495" s="12"/>
      <c r="K495" s="12"/>
    </row>
    <row r="496">
      <c r="C496" s="46"/>
      <c r="D496" s="46"/>
      <c r="J496" s="12"/>
      <c r="K496" s="12"/>
    </row>
    <row r="497">
      <c r="C497" s="46"/>
      <c r="D497" s="46"/>
      <c r="J497" s="12"/>
      <c r="K497" s="12"/>
    </row>
    <row r="498">
      <c r="C498" s="46"/>
      <c r="D498" s="46"/>
      <c r="J498" s="12"/>
      <c r="K498" s="12"/>
    </row>
    <row r="499">
      <c r="C499" s="46"/>
      <c r="D499" s="46"/>
      <c r="J499" s="12"/>
      <c r="K499" s="12"/>
    </row>
    <row r="500">
      <c r="C500" s="46"/>
      <c r="D500" s="46"/>
      <c r="J500" s="12"/>
      <c r="K500" s="12"/>
    </row>
    <row r="501">
      <c r="C501" s="46"/>
      <c r="D501" s="46"/>
      <c r="J501" s="12"/>
      <c r="K501" s="12"/>
    </row>
    <row r="502">
      <c r="C502" s="46"/>
      <c r="D502" s="46"/>
      <c r="J502" s="12"/>
      <c r="K502" s="12"/>
    </row>
    <row r="503">
      <c r="C503" s="46"/>
      <c r="D503" s="46"/>
      <c r="J503" s="12"/>
      <c r="K503" s="12"/>
    </row>
    <row r="504">
      <c r="C504" s="46"/>
      <c r="D504" s="46"/>
      <c r="J504" s="12"/>
      <c r="K504" s="12"/>
    </row>
    <row r="505">
      <c r="C505" s="46"/>
      <c r="D505" s="46"/>
      <c r="J505" s="12"/>
      <c r="K505" s="12"/>
    </row>
    <row r="506">
      <c r="C506" s="46"/>
      <c r="D506" s="46"/>
      <c r="J506" s="12"/>
      <c r="K506" s="12"/>
    </row>
    <row r="507">
      <c r="C507" s="46"/>
      <c r="D507" s="46"/>
      <c r="J507" s="12"/>
      <c r="K507" s="12"/>
    </row>
    <row r="508">
      <c r="C508" s="46"/>
      <c r="D508" s="46"/>
      <c r="J508" s="12"/>
      <c r="K508" s="12"/>
    </row>
    <row r="509">
      <c r="C509" s="46"/>
      <c r="D509" s="46"/>
      <c r="J509" s="12"/>
      <c r="K509" s="12"/>
    </row>
    <row r="510">
      <c r="C510" s="46"/>
      <c r="D510" s="46"/>
      <c r="J510" s="12"/>
      <c r="K510" s="12"/>
    </row>
    <row r="511">
      <c r="C511" s="46"/>
      <c r="D511" s="46"/>
      <c r="J511" s="12"/>
      <c r="K511" s="12"/>
    </row>
    <row r="512">
      <c r="C512" s="46"/>
      <c r="D512" s="46"/>
      <c r="J512" s="12"/>
      <c r="K512" s="12"/>
    </row>
    <row r="513">
      <c r="C513" s="46"/>
      <c r="D513" s="46"/>
      <c r="J513" s="12"/>
      <c r="K513" s="12"/>
    </row>
    <row r="514">
      <c r="C514" s="46"/>
      <c r="D514" s="46"/>
      <c r="J514" s="12"/>
      <c r="K514" s="12"/>
    </row>
    <row r="515">
      <c r="C515" s="46"/>
      <c r="D515" s="46"/>
      <c r="J515" s="12"/>
      <c r="K515" s="12"/>
    </row>
    <row r="516">
      <c r="C516" s="46"/>
      <c r="D516" s="46"/>
      <c r="J516" s="12"/>
      <c r="K516" s="12"/>
    </row>
    <row r="517">
      <c r="C517" s="46"/>
      <c r="D517" s="46"/>
      <c r="J517" s="12"/>
      <c r="K517" s="12"/>
    </row>
    <row r="518">
      <c r="C518" s="46"/>
      <c r="D518" s="46"/>
      <c r="J518" s="12"/>
      <c r="K518" s="12"/>
    </row>
    <row r="519">
      <c r="C519" s="46"/>
      <c r="D519" s="46"/>
      <c r="J519" s="12"/>
      <c r="K519" s="12"/>
    </row>
    <row r="520">
      <c r="C520" s="46"/>
      <c r="D520" s="46"/>
      <c r="J520" s="12"/>
      <c r="K520" s="12"/>
    </row>
    <row r="521">
      <c r="C521" s="46"/>
      <c r="D521" s="46"/>
      <c r="J521" s="12"/>
      <c r="K521" s="12"/>
    </row>
    <row r="522">
      <c r="C522" s="46"/>
      <c r="D522" s="46"/>
      <c r="J522" s="12"/>
      <c r="K522" s="12"/>
    </row>
    <row r="523">
      <c r="C523" s="46"/>
      <c r="D523" s="46"/>
      <c r="J523" s="12"/>
      <c r="K523" s="12"/>
    </row>
    <row r="524">
      <c r="C524" s="46"/>
      <c r="D524" s="46"/>
      <c r="J524" s="12"/>
      <c r="K524" s="12"/>
    </row>
    <row r="525">
      <c r="C525" s="46"/>
      <c r="D525" s="46"/>
      <c r="J525" s="12"/>
      <c r="K525" s="12"/>
    </row>
    <row r="526">
      <c r="C526" s="46"/>
      <c r="D526" s="46"/>
      <c r="J526" s="12"/>
      <c r="K526" s="12"/>
    </row>
    <row r="527">
      <c r="C527" s="46"/>
      <c r="D527" s="46"/>
      <c r="J527" s="12"/>
      <c r="K527" s="12"/>
    </row>
    <row r="528">
      <c r="C528" s="46"/>
      <c r="D528" s="46"/>
      <c r="J528" s="12"/>
      <c r="K528" s="12"/>
    </row>
    <row r="529">
      <c r="C529" s="46"/>
      <c r="D529" s="46"/>
      <c r="J529" s="12"/>
      <c r="K529" s="12"/>
    </row>
    <row r="530">
      <c r="C530" s="46"/>
      <c r="D530" s="46"/>
      <c r="J530" s="12"/>
      <c r="K530" s="12"/>
    </row>
    <row r="531">
      <c r="C531" s="46"/>
      <c r="D531" s="46"/>
      <c r="J531" s="12"/>
      <c r="K531" s="12"/>
    </row>
    <row r="532">
      <c r="C532" s="46"/>
      <c r="D532" s="46"/>
      <c r="J532" s="12"/>
      <c r="K532" s="12"/>
    </row>
    <row r="533">
      <c r="C533" s="46"/>
      <c r="D533" s="46"/>
      <c r="J533" s="12"/>
      <c r="K533" s="12"/>
    </row>
    <row r="534">
      <c r="C534" s="46"/>
      <c r="D534" s="46"/>
      <c r="J534" s="12"/>
      <c r="K534" s="12"/>
    </row>
    <row r="535">
      <c r="C535" s="46"/>
      <c r="D535" s="46"/>
      <c r="J535" s="12"/>
      <c r="K535" s="12"/>
    </row>
    <row r="536">
      <c r="C536" s="46"/>
      <c r="D536" s="46"/>
      <c r="J536" s="12"/>
      <c r="K536" s="12"/>
    </row>
    <row r="537">
      <c r="C537" s="46"/>
      <c r="D537" s="46"/>
      <c r="J537" s="12"/>
      <c r="K537" s="12"/>
    </row>
    <row r="538">
      <c r="C538" s="46"/>
      <c r="D538" s="46"/>
      <c r="J538" s="12"/>
      <c r="K538" s="12"/>
    </row>
    <row r="539">
      <c r="C539" s="46"/>
      <c r="D539" s="46"/>
      <c r="J539" s="12"/>
      <c r="K539" s="12"/>
    </row>
    <row r="540">
      <c r="C540" s="46"/>
      <c r="D540" s="46"/>
      <c r="J540" s="12"/>
      <c r="K540" s="12"/>
    </row>
    <row r="541">
      <c r="C541" s="46"/>
      <c r="D541" s="46"/>
      <c r="J541" s="12"/>
      <c r="K541" s="12"/>
    </row>
    <row r="542">
      <c r="C542" s="46"/>
      <c r="D542" s="46"/>
      <c r="J542" s="12"/>
      <c r="K542" s="12"/>
    </row>
    <row r="543">
      <c r="C543" s="46"/>
      <c r="D543" s="46"/>
      <c r="J543" s="12"/>
      <c r="K543" s="12"/>
    </row>
    <row r="544">
      <c r="C544" s="46"/>
      <c r="D544" s="46"/>
      <c r="J544" s="12"/>
      <c r="K544" s="12"/>
    </row>
    <row r="545">
      <c r="C545" s="46"/>
      <c r="D545" s="46"/>
      <c r="J545" s="12"/>
      <c r="K545" s="12"/>
    </row>
    <row r="546">
      <c r="C546" s="46"/>
      <c r="D546" s="46"/>
      <c r="J546" s="12"/>
      <c r="K546" s="12"/>
    </row>
    <row r="547">
      <c r="C547" s="46"/>
      <c r="D547" s="46"/>
      <c r="J547" s="12"/>
      <c r="K547" s="12"/>
    </row>
    <row r="548">
      <c r="C548" s="46"/>
      <c r="D548" s="46"/>
      <c r="J548" s="12"/>
      <c r="K548" s="12"/>
    </row>
    <row r="549">
      <c r="C549" s="46"/>
      <c r="D549" s="46"/>
      <c r="J549" s="12"/>
      <c r="K549" s="12"/>
    </row>
    <row r="550">
      <c r="C550" s="46"/>
      <c r="D550" s="46"/>
      <c r="J550" s="12"/>
      <c r="K550" s="12"/>
    </row>
    <row r="551">
      <c r="C551" s="46"/>
      <c r="D551" s="46"/>
      <c r="J551" s="12"/>
      <c r="K551" s="12"/>
    </row>
    <row r="552">
      <c r="C552" s="46"/>
      <c r="D552" s="46"/>
      <c r="J552" s="12"/>
      <c r="K552" s="12"/>
    </row>
    <row r="553">
      <c r="C553" s="46"/>
      <c r="D553" s="46"/>
      <c r="J553" s="12"/>
      <c r="K553" s="12"/>
    </row>
    <row r="554">
      <c r="C554" s="46"/>
      <c r="D554" s="46"/>
      <c r="J554" s="12"/>
      <c r="K554" s="12"/>
    </row>
    <row r="555">
      <c r="C555" s="46"/>
      <c r="D555" s="46"/>
      <c r="J555" s="12"/>
      <c r="K555" s="12"/>
    </row>
    <row r="556">
      <c r="C556" s="46"/>
      <c r="D556" s="46"/>
      <c r="J556" s="12"/>
      <c r="K556" s="12"/>
    </row>
    <row r="557">
      <c r="C557" s="46"/>
      <c r="D557" s="46"/>
      <c r="J557" s="12"/>
      <c r="K557" s="12"/>
    </row>
    <row r="558">
      <c r="C558" s="46"/>
      <c r="D558" s="46"/>
      <c r="J558" s="12"/>
      <c r="K558" s="12"/>
    </row>
    <row r="559">
      <c r="C559" s="46"/>
      <c r="D559" s="46"/>
      <c r="J559" s="12"/>
      <c r="K559" s="12"/>
    </row>
    <row r="560">
      <c r="C560" s="46"/>
      <c r="D560" s="46"/>
      <c r="J560" s="12"/>
      <c r="K560" s="12"/>
    </row>
    <row r="561">
      <c r="C561" s="46"/>
      <c r="D561" s="46"/>
      <c r="J561" s="12"/>
      <c r="K561" s="12"/>
    </row>
    <row r="562">
      <c r="C562" s="46"/>
      <c r="D562" s="46"/>
      <c r="J562" s="12"/>
      <c r="K562" s="12"/>
    </row>
    <row r="563">
      <c r="C563" s="46"/>
      <c r="D563" s="46"/>
      <c r="J563" s="12"/>
      <c r="K563" s="12"/>
    </row>
    <row r="564">
      <c r="C564" s="46"/>
      <c r="D564" s="46"/>
      <c r="J564" s="12"/>
      <c r="K564" s="12"/>
    </row>
    <row r="565">
      <c r="C565" s="46"/>
      <c r="D565" s="46"/>
      <c r="J565" s="12"/>
      <c r="K565" s="12"/>
    </row>
    <row r="566">
      <c r="C566" s="46"/>
      <c r="D566" s="46"/>
      <c r="J566" s="12"/>
      <c r="K566" s="12"/>
    </row>
    <row r="567">
      <c r="C567" s="46"/>
      <c r="D567" s="46"/>
      <c r="J567" s="12"/>
      <c r="K567" s="12"/>
    </row>
    <row r="568">
      <c r="C568" s="46"/>
      <c r="D568" s="46"/>
      <c r="J568" s="12"/>
      <c r="K568" s="12"/>
    </row>
    <row r="569">
      <c r="C569" s="46"/>
      <c r="D569" s="46"/>
      <c r="J569" s="12"/>
      <c r="K569" s="12"/>
    </row>
    <row r="570">
      <c r="C570" s="46"/>
      <c r="D570" s="46"/>
      <c r="J570" s="12"/>
      <c r="K570" s="12"/>
    </row>
    <row r="571">
      <c r="C571" s="46"/>
      <c r="D571" s="46"/>
      <c r="J571" s="12"/>
      <c r="K571" s="12"/>
    </row>
    <row r="572">
      <c r="C572" s="46"/>
      <c r="D572" s="46"/>
      <c r="J572" s="12"/>
      <c r="K572" s="12"/>
    </row>
    <row r="573">
      <c r="C573" s="46"/>
      <c r="D573" s="46"/>
      <c r="J573" s="12"/>
      <c r="K573" s="12"/>
    </row>
    <row r="574">
      <c r="C574" s="46"/>
      <c r="D574" s="46"/>
      <c r="J574" s="12"/>
      <c r="K574" s="12"/>
    </row>
    <row r="575">
      <c r="C575" s="46"/>
      <c r="D575" s="46"/>
      <c r="J575" s="12"/>
      <c r="K575" s="12"/>
    </row>
    <row r="576">
      <c r="C576" s="46"/>
      <c r="D576" s="46"/>
      <c r="J576" s="12"/>
      <c r="K576" s="12"/>
    </row>
    <row r="577">
      <c r="C577" s="46"/>
      <c r="D577" s="46"/>
      <c r="J577" s="12"/>
      <c r="K577" s="12"/>
    </row>
    <row r="578">
      <c r="C578" s="46"/>
      <c r="D578" s="46"/>
      <c r="J578" s="12"/>
      <c r="K578" s="12"/>
    </row>
    <row r="579">
      <c r="C579" s="46"/>
      <c r="D579" s="46"/>
      <c r="J579" s="12"/>
      <c r="K579" s="12"/>
    </row>
    <row r="580">
      <c r="C580" s="46"/>
      <c r="D580" s="46"/>
      <c r="J580" s="12"/>
      <c r="K580" s="12"/>
    </row>
    <row r="581">
      <c r="C581" s="46"/>
      <c r="D581" s="46"/>
      <c r="J581" s="12"/>
      <c r="K581" s="12"/>
    </row>
    <row r="582">
      <c r="C582" s="46"/>
      <c r="D582" s="46"/>
      <c r="J582" s="12"/>
      <c r="K582" s="12"/>
    </row>
    <row r="583">
      <c r="C583" s="46"/>
      <c r="D583" s="46"/>
      <c r="J583" s="12"/>
      <c r="K583" s="12"/>
    </row>
    <row r="584">
      <c r="C584" s="46"/>
      <c r="D584" s="46"/>
      <c r="J584" s="12"/>
      <c r="K584" s="12"/>
    </row>
    <row r="585">
      <c r="C585" s="46"/>
      <c r="D585" s="46"/>
      <c r="J585" s="12"/>
      <c r="K585" s="12"/>
    </row>
    <row r="586">
      <c r="C586" s="46"/>
      <c r="D586" s="46"/>
      <c r="J586" s="12"/>
      <c r="K586" s="12"/>
    </row>
    <row r="587">
      <c r="C587" s="46"/>
      <c r="D587" s="46"/>
      <c r="J587" s="12"/>
      <c r="K587" s="12"/>
    </row>
    <row r="588">
      <c r="C588" s="46"/>
      <c r="D588" s="46"/>
      <c r="J588" s="12"/>
      <c r="K588" s="12"/>
    </row>
    <row r="589">
      <c r="C589" s="46"/>
      <c r="D589" s="46"/>
      <c r="J589" s="12"/>
      <c r="K589" s="12"/>
    </row>
    <row r="590">
      <c r="C590" s="46"/>
      <c r="D590" s="46"/>
      <c r="J590" s="12"/>
      <c r="K590" s="12"/>
    </row>
    <row r="591">
      <c r="C591" s="46"/>
      <c r="D591" s="46"/>
      <c r="J591" s="12"/>
      <c r="K591" s="12"/>
    </row>
    <row r="592">
      <c r="C592" s="46"/>
      <c r="D592" s="46"/>
      <c r="J592" s="12"/>
      <c r="K592" s="12"/>
    </row>
    <row r="593">
      <c r="C593" s="46"/>
      <c r="D593" s="46"/>
      <c r="J593" s="12"/>
      <c r="K593" s="12"/>
    </row>
    <row r="594">
      <c r="C594" s="46"/>
      <c r="D594" s="46"/>
      <c r="J594" s="12"/>
      <c r="K594" s="12"/>
    </row>
    <row r="595">
      <c r="C595" s="46"/>
      <c r="D595" s="46"/>
      <c r="J595" s="12"/>
      <c r="K595" s="12"/>
    </row>
    <row r="596">
      <c r="C596" s="46"/>
      <c r="D596" s="46"/>
      <c r="J596" s="12"/>
      <c r="K596" s="12"/>
    </row>
    <row r="597">
      <c r="C597" s="46"/>
      <c r="D597" s="46"/>
      <c r="J597" s="12"/>
      <c r="K597" s="12"/>
    </row>
    <row r="598">
      <c r="C598" s="46"/>
      <c r="D598" s="46"/>
      <c r="J598" s="12"/>
      <c r="K598" s="12"/>
    </row>
    <row r="599">
      <c r="C599" s="46"/>
      <c r="D599" s="46"/>
      <c r="J599" s="12"/>
      <c r="K599" s="12"/>
    </row>
    <row r="600">
      <c r="C600" s="46"/>
      <c r="D600" s="46"/>
      <c r="J600" s="12"/>
      <c r="K600" s="12"/>
    </row>
    <row r="601">
      <c r="C601" s="46"/>
      <c r="D601" s="46"/>
      <c r="J601" s="12"/>
      <c r="K601" s="12"/>
    </row>
    <row r="602">
      <c r="C602" s="46"/>
      <c r="D602" s="46"/>
      <c r="J602" s="12"/>
      <c r="K602" s="12"/>
    </row>
    <row r="603">
      <c r="C603" s="46"/>
      <c r="D603" s="46"/>
      <c r="J603" s="12"/>
      <c r="K603" s="12"/>
    </row>
    <row r="604">
      <c r="C604" s="46"/>
      <c r="D604" s="46"/>
      <c r="J604" s="12"/>
      <c r="K604" s="12"/>
    </row>
    <row r="605">
      <c r="C605" s="46"/>
      <c r="D605" s="46"/>
      <c r="J605" s="12"/>
      <c r="K605" s="12"/>
    </row>
    <row r="606">
      <c r="C606" s="46"/>
      <c r="D606" s="46"/>
      <c r="J606" s="12"/>
      <c r="K606" s="12"/>
    </row>
    <row r="607">
      <c r="C607" s="46"/>
      <c r="D607" s="46"/>
      <c r="J607" s="12"/>
      <c r="K607" s="12"/>
    </row>
    <row r="608">
      <c r="C608" s="46"/>
      <c r="D608" s="46"/>
      <c r="J608" s="12"/>
      <c r="K608" s="12"/>
    </row>
    <row r="609">
      <c r="C609" s="46"/>
      <c r="D609" s="46"/>
      <c r="J609" s="12"/>
      <c r="K609" s="12"/>
    </row>
    <row r="610">
      <c r="C610" s="46"/>
      <c r="D610" s="46"/>
      <c r="J610" s="12"/>
      <c r="K610" s="12"/>
    </row>
    <row r="611">
      <c r="C611" s="46"/>
      <c r="D611" s="46"/>
      <c r="J611" s="12"/>
      <c r="K611" s="12"/>
    </row>
    <row r="612">
      <c r="C612" s="46"/>
      <c r="D612" s="46"/>
      <c r="J612" s="12"/>
      <c r="K612" s="12"/>
    </row>
    <row r="613">
      <c r="C613" s="46"/>
      <c r="D613" s="46"/>
      <c r="J613" s="12"/>
      <c r="K613" s="12"/>
    </row>
    <row r="614">
      <c r="C614" s="46"/>
      <c r="D614" s="46"/>
      <c r="J614" s="12"/>
      <c r="K614" s="12"/>
    </row>
    <row r="615">
      <c r="C615" s="46"/>
      <c r="D615" s="46"/>
      <c r="J615" s="12"/>
      <c r="K615" s="12"/>
    </row>
    <row r="616">
      <c r="C616" s="46"/>
      <c r="D616" s="46"/>
      <c r="J616" s="12"/>
      <c r="K616" s="12"/>
    </row>
    <row r="617">
      <c r="C617" s="46"/>
      <c r="D617" s="46"/>
      <c r="J617" s="12"/>
      <c r="K617" s="12"/>
    </row>
    <row r="618">
      <c r="C618" s="46"/>
      <c r="D618" s="46"/>
      <c r="J618" s="12"/>
      <c r="K618" s="12"/>
    </row>
    <row r="619">
      <c r="C619" s="46"/>
      <c r="D619" s="46"/>
      <c r="J619" s="12"/>
      <c r="K619" s="12"/>
    </row>
    <row r="620">
      <c r="C620" s="46"/>
      <c r="D620" s="46"/>
      <c r="J620" s="12"/>
      <c r="K620" s="12"/>
    </row>
    <row r="621">
      <c r="C621" s="46"/>
      <c r="D621" s="46"/>
      <c r="J621" s="12"/>
      <c r="K621" s="12"/>
    </row>
    <row r="622">
      <c r="C622" s="46"/>
      <c r="D622" s="46"/>
      <c r="J622" s="12"/>
      <c r="K622" s="12"/>
    </row>
    <row r="623">
      <c r="C623" s="46"/>
      <c r="D623" s="46"/>
      <c r="J623" s="12"/>
      <c r="K623" s="12"/>
    </row>
    <row r="624">
      <c r="C624" s="46"/>
      <c r="D624" s="46"/>
      <c r="J624" s="12"/>
      <c r="K624" s="12"/>
    </row>
    <row r="625">
      <c r="C625" s="46"/>
      <c r="D625" s="46"/>
      <c r="J625" s="12"/>
      <c r="K625" s="12"/>
    </row>
    <row r="626">
      <c r="C626" s="46"/>
      <c r="D626" s="46"/>
      <c r="J626" s="12"/>
      <c r="K626" s="12"/>
    </row>
    <row r="627">
      <c r="C627" s="46"/>
      <c r="D627" s="46"/>
      <c r="J627" s="12"/>
      <c r="K627" s="12"/>
    </row>
    <row r="628">
      <c r="C628" s="46"/>
      <c r="D628" s="46"/>
      <c r="J628" s="12"/>
      <c r="K628" s="12"/>
    </row>
    <row r="629">
      <c r="C629" s="46"/>
      <c r="D629" s="46"/>
      <c r="J629" s="12"/>
      <c r="K629" s="12"/>
    </row>
    <row r="630">
      <c r="C630" s="46"/>
      <c r="D630" s="46"/>
      <c r="J630" s="12"/>
      <c r="K630" s="12"/>
    </row>
    <row r="631">
      <c r="C631" s="46"/>
      <c r="D631" s="46"/>
      <c r="J631" s="12"/>
      <c r="K631" s="12"/>
    </row>
    <row r="632">
      <c r="C632" s="46"/>
      <c r="D632" s="46"/>
      <c r="J632" s="12"/>
      <c r="K632" s="12"/>
    </row>
    <row r="633">
      <c r="C633" s="46"/>
      <c r="D633" s="46"/>
      <c r="J633" s="12"/>
      <c r="K633" s="12"/>
    </row>
    <row r="634">
      <c r="C634" s="46"/>
      <c r="D634" s="46"/>
      <c r="J634" s="12"/>
      <c r="K634" s="12"/>
    </row>
    <row r="635">
      <c r="C635" s="46"/>
      <c r="D635" s="46"/>
      <c r="J635" s="12"/>
      <c r="K635" s="12"/>
    </row>
    <row r="636">
      <c r="C636" s="46"/>
      <c r="D636" s="46"/>
      <c r="J636" s="12"/>
      <c r="K636" s="12"/>
    </row>
    <row r="637">
      <c r="C637" s="46"/>
      <c r="D637" s="46"/>
      <c r="J637" s="12"/>
      <c r="K637" s="12"/>
    </row>
    <row r="638">
      <c r="C638" s="46"/>
      <c r="D638" s="46"/>
      <c r="J638" s="12"/>
      <c r="K638" s="12"/>
    </row>
    <row r="639">
      <c r="C639" s="46"/>
      <c r="D639" s="46"/>
      <c r="J639" s="12"/>
      <c r="K639" s="12"/>
    </row>
    <row r="640">
      <c r="C640" s="46"/>
      <c r="D640" s="46"/>
      <c r="J640" s="12"/>
      <c r="K640" s="12"/>
    </row>
    <row r="641">
      <c r="C641" s="46"/>
      <c r="D641" s="46"/>
      <c r="J641" s="12"/>
      <c r="K641" s="12"/>
    </row>
    <row r="642">
      <c r="C642" s="46"/>
      <c r="D642" s="46"/>
      <c r="J642" s="12"/>
      <c r="K642" s="12"/>
    </row>
    <row r="643">
      <c r="C643" s="46"/>
      <c r="D643" s="46"/>
      <c r="J643" s="12"/>
      <c r="K643" s="12"/>
    </row>
    <row r="644">
      <c r="C644" s="46"/>
      <c r="D644" s="46"/>
      <c r="J644" s="12"/>
      <c r="K644" s="12"/>
    </row>
    <row r="645">
      <c r="C645" s="46"/>
      <c r="D645" s="46"/>
      <c r="J645" s="12"/>
      <c r="K645" s="12"/>
    </row>
    <row r="646">
      <c r="C646" s="46"/>
      <c r="D646" s="46"/>
      <c r="J646" s="12"/>
      <c r="K646" s="12"/>
    </row>
    <row r="647">
      <c r="C647" s="46"/>
      <c r="D647" s="46"/>
      <c r="J647" s="12"/>
      <c r="K647" s="12"/>
    </row>
    <row r="648">
      <c r="C648" s="46"/>
      <c r="D648" s="46"/>
      <c r="J648" s="12"/>
      <c r="K648" s="12"/>
    </row>
    <row r="649">
      <c r="C649" s="46"/>
      <c r="D649" s="46"/>
      <c r="J649" s="12"/>
      <c r="K649" s="12"/>
    </row>
    <row r="650">
      <c r="C650" s="46"/>
      <c r="D650" s="46"/>
      <c r="J650" s="12"/>
      <c r="K650" s="12"/>
    </row>
    <row r="651">
      <c r="C651" s="46"/>
      <c r="D651" s="46"/>
      <c r="J651" s="12"/>
      <c r="K651" s="12"/>
    </row>
    <row r="652">
      <c r="C652" s="46"/>
      <c r="D652" s="46"/>
      <c r="J652" s="12"/>
      <c r="K652" s="12"/>
    </row>
    <row r="653">
      <c r="C653" s="46"/>
      <c r="D653" s="46"/>
      <c r="J653" s="12"/>
      <c r="K653" s="12"/>
    </row>
    <row r="654">
      <c r="C654" s="46"/>
      <c r="D654" s="46"/>
      <c r="J654" s="12"/>
      <c r="K654" s="12"/>
    </row>
    <row r="655">
      <c r="C655" s="46"/>
      <c r="D655" s="46"/>
      <c r="J655" s="12"/>
      <c r="K655" s="12"/>
    </row>
    <row r="656">
      <c r="C656" s="46"/>
      <c r="D656" s="46"/>
      <c r="J656" s="12"/>
      <c r="K656" s="12"/>
    </row>
    <row r="657">
      <c r="C657" s="46"/>
      <c r="D657" s="46"/>
      <c r="J657" s="12"/>
      <c r="K657" s="12"/>
    </row>
    <row r="658">
      <c r="C658" s="46"/>
      <c r="D658" s="46"/>
      <c r="J658" s="12"/>
      <c r="K658" s="12"/>
    </row>
    <row r="659">
      <c r="C659" s="46"/>
      <c r="D659" s="46"/>
      <c r="J659" s="12"/>
      <c r="K659" s="12"/>
    </row>
    <row r="660">
      <c r="C660" s="46"/>
      <c r="D660" s="46"/>
      <c r="J660" s="12"/>
      <c r="K660" s="12"/>
    </row>
    <row r="661">
      <c r="C661" s="46"/>
      <c r="D661" s="46"/>
      <c r="J661" s="12"/>
      <c r="K661" s="12"/>
    </row>
    <row r="662">
      <c r="C662" s="46"/>
      <c r="D662" s="46"/>
      <c r="J662" s="12"/>
      <c r="K662" s="12"/>
    </row>
    <row r="663">
      <c r="C663" s="46"/>
      <c r="D663" s="46"/>
      <c r="J663" s="12"/>
      <c r="K663" s="12"/>
    </row>
    <row r="664">
      <c r="C664" s="46"/>
      <c r="D664" s="46"/>
      <c r="J664" s="12"/>
      <c r="K664" s="12"/>
    </row>
    <row r="665">
      <c r="C665" s="46"/>
      <c r="D665" s="46"/>
      <c r="J665" s="12"/>
      <c r="K665" s="12"/>
    </row>
    <row r="666">
      <c r="C666" s="46"/>
      <c r="D666" s="46"/>
      <c r="J666" s="12"/>
      <c r="K666" s="12"/>
    </row>
    <row r="667">
      <c r="C667" s="46"/>
      <c r="D667" s="46"/>
      <c r="J667" s="12"/>
      <c r="K667" s="12"/>
    </row>
    <row r="668">
      <c r="C668" s="46"/>
      <c r="D668" s="46"/>
      <c r="J668" s="12"/>
      <c r="K668" s="12"/>
    </row>
    <row r="669">
      <c r="C669" s="46"/>
      <c r="D669" s="46"/>
      <c r="J669" s="12"/>
      <c r="K669" s="12"/>
    </row>
    <row r="670">
      <c r="C670" s="46"/>
      <c r="D670" s="46"/>
      <c r="J670" s="12"/>
      <c r="K670" s="12"/>
    </row>
    <row r="671">
      <c r="C671" s="46"/>
      <c r="D671" s="46"/>
      <c r="J671" s="12"/>
      <c r="K671" s="12"/>
    </row>
    <row r="672">
      <c r="C672" s="46"/>
      <c r="D672" s="46"/>
      <c r="J672" s="12"/>
      <c r="K672" s="12"/>
    </row>
    <row r="673">
      <c r="C673" s="46"/>
      <c r="D673" s="46"/>
      <c r="J673" s="12"/>
      <c r="K673" s="12"/>
    </row>
    <row r="674">
      <c r="C674" s="46"/>
      <c r="D674" s="46"/>
      <c r="J674" s="12"/>
      <c r="K674" s="12"/>
    </row>
    <row r="675">
      <c r="C675" s="46"/>
      <c r="D675" s="46"/>
      <c r="J675" s="12"/>
      <c r="K675" s="12"/>
    </row>
    <row r="676">
      <c r="C676" s="46"/>
      <c r="D676" s="46"/>
      <c r="J676" s="12"/>
      <c r="K676" s="12"/>
    </row>
    <row r="677">
      <c r="C677" s="46"/>
      <c r="D677" s="46"/>
      <c r="J677" s="12"/>
      <c r="K677" s="12"/>
    </row>
    <row r="678">
      <c r="C678" s="46"/>
      <c r="D678" s="46"/>
      <c r="J678" s="12"/>
      <c r="K678" s="12"/>
    </row>
    <row r="679">
      <c r="C679" s="46"/>
      <c r="D679" s="46"/>
      <c r="J679" s="12"/>
      <c r="K679" s="12"/>
    </row>
    <row r="680">
      <c r="C680" s="46"/>
      <c r="D680" s="46"/>
      <c r="J680" s="12"/>
      <c r="K680" s="12"/>
    </row>
    <row r="681">
      <c r="C681" s="46"/>
      <c r="D681" s="46"/>
      <c r="J681" s="12"/>
      <c r="K681" s="12"/>
    </row>
    <row r="682">
      <c r="C682" s="46"/>
      <c r="D682" s="46"/>
      <c r="J682" s="12"/>
      <c r="K682" s="12"/>
    </row>
    <row r="683">
      <c r="C683" s="46"/>
      <c r="D683" s="46"/>
      <c r="J683" s="12"/>
      <c r="K683" s="12"/>
    </row>
    <row r="684">
      <c r="C684" s="46"/>
      <c r="D684" s="46"/>
      <c r="J684" s="12"/>
      <c r="K684" s="12"/>
    </row>
    <row r="685">
      <c r="C685" s="46"/>
      <c r="D685" s="46"/>
      <c r="J685" s="12"/>
      <c r="K685" s="12"/>
    </row>
    <row r="686">
      <c r="C686" s="46"/>
      <c r="D686" s="46"/>
      <c r="J686" s="12"/>
      <c r="K686" s="12"/>
    </row>
    <row r="687">
      <c r="C687" s="46"/>
      <c r="D687" s="46"/>
      <c r="J687" s="12"/>
      <c r="K687" s="12"/>
    </row>
    <row r="688">
      <c r="C688" s="46"/>
      <c r="D688" s="46"/>
      <c r="J688" s="12"/>
      <c r="K688" s="12"/>
    </row>
    <row r="689">
      <c r="C689" s="46"/>
      <c r="D689" s="46"/>
      <c r="J689" s="12"/>
      <c r="K689" s="12"/>
    </row>
    <row r="690">
      <c r="C690" s="46"/>
      <c r="D690" s="46"/>
      <c r="J690" s="12"/>
      <c r="K690" s="12"/>
    </row>
    <row r="691">
      <c r="C691" s="46"/>
      <c r="D691" s="46"/>
      <c r="J691" s="12"/>
      <c r="K691" s="12"/>
    </row>
    <row r="692">
      <c r="C692" s="46"/>
      <c r="D692" s="46"/>
      <c r="J692" s="12"/>
      <c r="K692" s="12"/>
    </row>
    <row r="693">
      <c r="C693" s="46"/>
      <c r="D693" s="46"/>
      <c r="J693" s="12"/>
      <c r="K693" s="12"/>
    </row>
    <row r="694">
      <c r="C694" s="46"/>
      <c r="D694" s="46"/>
      <c r="J694" s="12"/>
      <c r="K694" s="12"/>
    </row>
    <row r="695">
      <c r="C695" s="46"/>
      <c r="D695" s="46"/>
      <c r="J695" s="12"/>
      <c r="K695" s="12"/>
    </row>
    <row r="696">
      <c r="C696" s="46"/>
      <c r="D696" s="46"/>
      <c r="J696" s="12"/>
      <c r="K696" s="12"/>
    </row>
    <row r="697">
      <c r="C697" s="46"/>
      <c r="D697" s="46"/>
      <c r="J697" s="12"/>
      <c r="K697" s="12"/>
    </row>
    <row r="698">
      <c r="C698" s="46"/>
      <c r="D698" s="46"/>
      <c r="J698" s="12"/>
      <c r="K698" s="12"/>
    </row>
    <row r="699">
      <c r="C699" s="46"/>
      <c r="D699" s="46"/>
      <c r="J699" s="12"/>
      <c r="K699" s="12"/>
    </row>
    <row r="700">
      <c r="C700" s="46"/>
      <c r="D700" s="46"/>
      <c r="J700" s="12"/>
      <c r="K700" s="12"/>
    </row>
    <row r="701">
      <c r="C701" s="46"/>
      <c r="D701" s="46"/>
      <c r="J701" s="12"/>
      <c r="K701" s="12"/>
    </row>
    <row r="702">
      <c r="C702" s="46"/>
      <c r="D702" s="46"/>
      <c r="J702" s="12"/>
      <c r="K702" s="12"/>
    </row>
    <row r="703">
      <c r="C703" s="46"/>
      <c r="D703" s="46"/>
      <c r="J703" s="12"/>
      <c r="K703" s="12"/>
    </row>
    <row r="704">
      <c r="C704" s="46"/>
      <c r="D704" s="46"/>
      <c r="J704" s="12"/>
      <c r="K704" s="12"/>
    </row>
    <row r="705">
      <c r="C705" s="46"/>
      <c r="D705" s="46"/>
      <c r="J705" s="12"/>
      <c r="K705" s="12"/>
    </row>
    <row r="706">
      <c r="C706" s="46"/>
      <c r="D706" s="46"/>
      <c r="J706" s="12"/>
      <c r="K706" s="12"/>
    </row>
    <row r="707">
      <c r="C707" s="46"/>
      <c r="D707" s="46"/>
      <c r="J707" s="12"/>
      <c r="K707" s="12"/>
    </row>
    <row r="708">
      <c r="C708" s="46"/>
      <c r="D708" s="46"/>
      <c r="J708" s="12"/>
      <c r="K708" s="12"/>
    </row>
    <row r="709">
      <c r="C709" s="46"/>
      <c r="D709" s="46"/>
      <c r="J709" s="12"/>
      <c r="K709" s="12"/>
    </row>
    <row r="710">
      <c r="C710" s="46"/>
      <c r="D710" s="46"/>
      <c r="J710" s="12"/>
      <c r="K710" s="12"/>
    </row>
    <row r="711">
      <c r="C711" s="46"/>
      <c r="D711" s="46"/>
      <c r="J711" s="12"/>
      <c r="K711" s="12"/>
    </row>
    <row r="712">
      <c r="C712" s="46"/>
      <c r="D712" s="46"/>
      <c r="J712" s="12"/>
      <c r="K712" s="12"/>
    </row>
    <row r="713">
      <c r="C713" s="46"/>
      <c r="D713" s="46"/>
      <c r="J713" s="12"/>
      <c r="K713" s="12"/>
    </row>
    <row r="714">
      <c r="C714" s="46"/>
      <c r="D714" s="46"/>
      <c r="J714" s="12"/>
      <c r="K714" s="12"/>
    </row>
    <row r="715">
      <c r="C715" s="46"/>
      <c r="D715" s="46"/>
      <c r="J715" s="12"/>
      <c r="K715" s="12"/>
    </row>
    <row r="716">
      <c r="C716" s="46"/>
      <c r="D716" s="46"/>
      <c r="J716" s="12"/>
      <c r="K716" s="12"/>
    </row>
    <row r="717">
      <c r="C717" s="46"/>
      <c r="D717" s="46"/>
      <c r="J717" s="12"/>
      <c r="K717" s="12"/>
    </row>
    <row r="718">
      <c r="C718" s="46"/>
      <c r="D718" s="46"/>
      <c r="J718" s="12"/>
      <c r="K718" s="12"/>
    </row>
    <row r="719">
      <c r="C719" s="46"/>
      <c r="D719" s="46"/>
      <c r="J719" s="12"/>
      <c r="K719" s="12"/>
    </row>
    <row r="720">
      <c r="C720" s="46"/>
      <c r="D720" s="46"/>
      <c r="J720" s="12"/>
      <c r="K720" s="12"/>
    </row>
    <row r="721">
      <c r="C721" s="46"/>
      <c r="D721" s="46"/>
      <c r="J721" s="12"/>
      <c r="K721" s="12"/>
    </row>
    <row r="722">
      <c r="C722" s="46"/>
      <c r="D722" s="46"/>
      <c r="J722" s="12"/>
      <c r="K722" s="12"/>
    </row>
    <row r="723">
      <c r="C723" s="46"/>
      <c r="D723" s="46"/>
      <c r="J723" s="12"/>
      <c r="K723" s="12"/>
    </row>
    <row r="724">
      <c r="C724" s="46"/>
      <c r="D724" s="46"/>
      <c r="J724" s="12"/>
      <c r="K724" s="12"/>
    </row>
    <row r="725">
      <c r="C725" s="46"/>
      <c r="D725" s="46"/>
      <c r="J725" s="12"/>
      <c r="K725" s="12"/>
    </row>
    <row r="726">
      <c r="C726" s="46"/>
      <c r="D726" s="46"/>
      <c r="J726" s="12"/>
      <c r="K726" s="12"/>
    </row>
    <row r="727">
      <c r="C727" s="46"/>
      <c r="D727" s="46"/>
      <c r="J727" s="12"/>
      <c r="K727" s="12"/>
    </row>
    <row r="728">
      <c r="C728" s="46"/>
      <c r="D728" s="46"/>
      <c r="J728" s="12"/>
      <c r="K728" s="12"/>
    </row>
    <row r="729">
      <c r="C729" s="46"/>
      <c r="D729" s="46"/>
      <c r="J729" s="12"/>
      <c r="K729" s="12"/>
    </row>
    <row r="730">
      <c r="C730" s="46"/>
      <c r="D730" s="46"/>
      <c r="J730" s="12"/>
      <c r="K730" s="12"/>
    </row>
    <row r="731">
      <c r="C731" s="46"/>
      <c r="D731" s="46"/>
      <c r="J731" s="12"/>
      <c r="K731" s="12"/>
    </row>
    <row r="732">
      <c r="C732" s="46"/>
      <c r="D732" s="46"/>
      <c r="J732" s="12"/>
      <c r="K732" s="12"/>
    </row>
    <row r="733">
      <c r="C733" s="46"/>
      <c r="D733" s="46"/>
      <c r="J733" s="12"/>
      <c r="K733" s="12"/>
    </row>
    <row r="734">
      <c r="C734" s="46"/>
      <c r="D734" s="46"/>
      <c r="J734" s="12"/>
      <c r="K734" s="12"/>
    </row>
    <row r="735">
      <c r="C735" s="46"/>
      <c r="D735" s="46"/>
      <c r="J735" s="12"/>
      <c r="K735" s="12"/>
    </row>
    <row r="736">
      <c r="C736" s="46"/>
      <c r="D736" s="46"/>
      <c r="J736" s="12"/>
      <c r="K736" s="12"/>
    </row>
    <row r="737">
      <c r="C737" s="46"/>
      <c r="D737" s="46"/>
      <c r="J737" s="12"/>
      <c r="K737" s="12"/>
    </row>
    <row r="738">
      <c r="C738" s="46"/>
      <c r="D738" s="46"/>
      <c r="J738" s="12"/>
      <c r="K738" s="12"/>
    </row>
    <row r="739">
      <c r="C739" s="46"/>
      <c r="D739" s="46"/>
      <c r="J739" s="12"/>
      <c r="K739" s="12"/>
    </row>
    <row r="740">
      <c r="C740" s="46"/>
      <c r="D740" s="46"/>
      <c r="J740" s="12"/>
      <c r="K740" s="12"/>
    </row>
    <row r="741">
      <c r="C741" s="46"/>
      <c r="D741" s="46"/>
      <c r="J741" s="12"/>
      <c r="K741" s="12"/>
    </row>
    <row r="742">
      <c r="C742" s="46"/>
      <c r="D742" s="46"/>
      <c r="J742" s="12"/>
      <c r="K742" s="12"/>
    </row>
    <row r="743">
      <c r="C743" s="46"/>
      <c r="D743" s="46"/>
      <c r="J743" s="12"/>
      <c r="K743" s="12"/>
    </row>
    <row r="744">
      <c r="C744" s="46"/>
      <c r="D744" s="46"/>
      <c r="J744" s="12"/>
      <c r="K744" s="12"/>
    </row>
    <row r="745">
      <c r="C745" s="46"/>
      <c r="D745" s="46"/>
      <c r="J745" s="12"/>
      <c r="K745" s="12"/>
    </row>
    <row r="746">
      <c r="C746" s="46"/>
      <c r="D746" s="46"/>
      <c r="J746" s="12"/>
      <c r="K746" s="12"/>
    </row>
    <row r="747">
      <c r="C747" s="46"/>
      <c r="D747" s="46"/>
      <c r="J747" s="12"/>
      <c r="K747" s="12"/>
    </row>
    <row r="748">
      <c r="C748" s="46"/>
      <c r="D748" s="46"/>
      <c r="J748" s="12"/>
      <c r="K748" s="12"/>
    </row>
    <row r="749">
      <c r="C749" s="46"/>
      <c r="D749" s="46"/>
      <c r="J749" s="12"/>
      <c r="K749" s="12"/>
    </row>
    <row r="750">
      <c r="C750" s="46"/>
      <c r="D750" s="46"/>
      <c r="J750" s="12"/>
      <c r="K750" s="12"/>
    </row>
    <row r="751">
      <c r="C751" s="46"/>
      <c r="D751" s="46"/>
      <c r="J751" s="12"/>
      <c r="K751" s="12"/>
    </row>
    <row r="752">
      <c r="C752" s="46"/>
      <c r="D752" s="46"/>
      <c r="J752" s="12"/>
      <c r="K752" s="12"/>
    </row>
    <row r="753">
      <c r="C753" s="46"/>
      <c r="D753" s="46"/>
      <c r="J753" s="12"/>
      <c r="K753" s="12"/>
    </row>
    <row r="754">
      <c r="C754" s="46"/>
      <c r="D754" s="46"/>
      <c r="J754" s="12"/>
      <c r="K754" s="12"/>
    </row>
    <row r="755">
      <c r="C755" s="46"/>
      <c r="D755" s="46"/>
      <c r="J755" s="12"/>
      <c r="K755" s="12"/>
    </row>
    <row r="756">
      <c r="C756" s="46"/>
      <c r="D756" s="46"/>
      <c r="J756" s="12"/>
      <c r="K756" s="12"/>
    </row>
    <row r="757">
      <c r="C757" s="46"/>
      <c r="D757" s="46"/>
      <c r="J757" s="12"/>
      <c r="K757" s="12"/>
    </row>
    <row r="758">
      <c r="C758" s="46"/>
      <c r="D758" s="46"/>
      <c r="J758" s="12"/>
      <c r="K758" s="12"/>
    </row>
    <row r="759">
      <c r="C759" s="46"/>
      <c r="D759" s="46"/>
      <c r="J759" s="12"/>
      <c r="K759" s="12"/>
    </row>
    <row r="760">
      <c r="C760" s="46"/>
      <c r="D760" s="46"/>
      <c r="J760" s="12"/>
      <c r="K760" s="12"/>
    </row>
    <row r="761">
      <c r="C761" s="46"/>
      <c r="D761" s="46"/>
      <c r="J761" s="12"/>
      <c r="K761" s="12"/>
    </row>
    <row r="762">
      <c r="C762" s="46"/>
      <c r="D762" s="46"/>
      <c r="J762" s="12"/>
      <c r="K762" s="12"/>
    </row>
    <row r="763">
      <c r="C763" s="46"/>
      <c r="D763" s="46"/>
      <c r="J763" s="12"/>
      <c r="K763" s="12"/>
    </row>
    <row r="764">
      <c r="C764" s="46"/>
      <c r="D764" s="46"/>
      <c r="J764" s="12"/>
      <c r="K764" s="12"/>
    </row>
    <row r="765">
      <c r="C765" s="46"/>
      <c r="D765" s="46"/>
      <c r="J765" s="12"/>
      <c r="K765" s="12"/>
    </row>
    <row r="766">
      <c r="C766" s="46"/>
      <c r="D766" s="46"/>
      <c r="J766" s="12"/>
      <c r="K766" s="12"/>
    </row>
    <row r="767">
      <c r="C767" s="46"/>
      <c r="D767" s="46"/>
      <c r="J767" s="12"/>
      <c r="K767" s="12"/>
    </row>
    <row r="768">
      <c r="C768" s="46"/>
      <c r="D768" s="46"/>
      <c r="J768" s="12"/>
      <c r="K768" s="12"/>
    </row>
    <row r="769">
      <c r="C769" s="46"/>
      <c r="D769" s="46"/>
      <c r="J769" s="12"/>
      <c r="K769" s="12"/>
    </row>
    <row r="770">
      <c r="C770" s="46"/>
      <c r="D770" s="46"/>
      <c r="J770" s="12"/>
      <c r="K770" s="12"/>
    </row>
    <row r="771">
      <c r="C771" s="46"/>
      <c r="D771" s="46"/>
      <c r="J771" s="12"/>
      <c r="K771" s="12"/>
    </row>
    <row r="772">
      <c r="C772" s="46"/>
      <c r="D772" s="46"/>
      <c r="J772" s="12"/>
      <c r="K772" s="12"/>
    </row>
    <row r="773">
      <c r="C773" s="46"/>
      <c r="D773" s="46"/>
      <c r="J773" s="12"/>
      <c r="K773" s="12"/>
    </row>
    <row r="774">
      <c r="C774" s="46"/>
      <c r="D774" s="46"/>
      <c r="J774" s="12"/>
      <c r="K774" s="12"/>
    </row>
    <row r="775">
      <c r="C775" s="46"/>
      <c r="D775" s="46"/>
      <c r="J775" s="12"/>
      <c r="K775" s="12"/>
    </row>
    <row r="776">
      <c r="C776" s="46"/>
      <c r="D776" s="46"/>
      <c r="J776" s="12"/>
      <c r="K776" s="12"/>
    </row>
    <row r="777">
      <c r="C777" s="46"/>
      <c r="D777" s="46"/>
      <c r="J777" s="12"/>
      <c r="K777" s="12"/>
    </row>
    <row r="778">
      <c r="C778" s="46"/>
      <c r="D778" s="46"/>
      <c r="J778" s="12"/>
      <c r="K778" s="12"/>
    </row>
    <row r="779">
      <c r="C779" s="46"/>
      <c r="D779" s="46"/>
      <c r="J779" s="12"/>
      <c r="K779" s="12"/>
    </row>
    <row r="780">
      <c r="C780" s="46"/>
      <c r="D780" s="46"/>
      <c r="J780" s="12"/>
      <c r="K780" s="12"/>
    </row>
    <row r="781">
      <c r="C781" s="46"/>
      <c r="D781" s="46"/>
      <c r="J781" s="12"/>
      <c r="K781" s="12"/>
    </row>
    <row r="782">
      <c r="C782" s="46"/>
      <c r="D782" s="46"/>
      <c r="J782" s="12"/>
      <c r="K782" s="12"/>
    </row>
    <row r="783">
      <c r="C783" s="46"/>
      <c r="D783" s="46"/>
      <c r="J783" s="12"/>
      <c r="K783" s="12"/>
    </row>
    <row r="784">
      <c r="C784" s="46"/>
      <c r="D784" s="46"/>
      <c r="J784" s="12"/>
      <c r="K784" s="12"/>
    </row>
    <row r="785">
      <c r="C785" s="46"/>
      <c r="D785" s="46"/>
      <c r="J785" s="12"/>
      <c r="K785" s="12"/>
    </row>
    <row r="786">
      <c r="C786" s="46"/>
      <c r="D786" s="46"/>
      <c r="J786" s="12"/>
      <c r="K786" s="12"/>
    </row>
    <row r="787">
      <c r="C787" s="46"/>
      <c r="D787" s="46"/>
      <c r="J787" s="12"/>
      <c r="K787" s="12"/>
    </row>
    <row r="788">
      <c r="C788" s="46"/>
      <c r="D788" s="46"/>
      <c r="J788" s="12"/>
      <c r="K788" s="12"/>
    </row>
    <row r="789">
      <c r="C789" s="46"/>
      <c r="D789" s="46"/>
      <c r="J789" s="12"/>
      <c r="K789" s="12"/>
    </row>
    <row r="790">
      <c r="C790" s="46"/>
      <c r="D790" s="46"/>
      <c r="J790" s="12"/>
      <c r="K790" s="12"/>
    </row>
    <row r="791">
      <c r="C791" s="46"/>
      <c r="D791" s="46"/>
      <c r="J791" s="12"/>
      <c r="K791" s="12"/>
    </row>
    <row r="792">
      <c r="C792" s="46"/>
      <c r="D792" s="46"/>
      <c r="J792" s="12"/>
      <c r="K792" s="12"/>
    </row>
    <row r="793">
      <c r="C793" s="46"/>
      <c r="D793" s="46"/>
      <c r="J793" s="12"/>
      <c r="K793" s="12"/>
    </row>
    <row r="794">
      <c r="C794" s="46"/>
      <c r="D794" s="46"/>
      <c r="J794" s="12"/>
      <c r="K794" s="12"/>
    </row>
    <row r="795">
      <c r="C795" s="46"/>
      <c r="D795" s="46"/>
      <c r="J795" s="12"/>
      <c r="K795" s="12"/>
    </row>
    <row r="796">
      <c r="C796" s="46"/>
      <c r="D796" s="46"/>
      <c r="J796" s="12"/>
      <c r="K796" s="12"/>
    </row>
    <row r="797">
      <c r="C797" s="46"/>
      <c r="D797" s="46"/>
      <c r="J797" s="12"/>
      <c r="K797" s="12"/>
    </row>
    <row r="798">
      <c r="C798" s="46"/>
      <c r="D798" s="46"/>
      <c r="J798" s="12"/>
      <c r="K798" s="12"/>
    </row>
    <row r="799">
      <c r="C799" s="46"/>
      <c r="D799" s="46"/>
      <c r="J799" s="12"/>
      <c r="K799" s="12"/>
    </row>
    <row r="800">
      <c r="C800" s="46"/>
      <c r="D800" s="46"/>
      <c r="J800" s="12"/>
      <c r="K800" s="12"/>
    </row>
    <row r="801">
      <c r="C801" s="46"/>
      <c r="D801" s="46"/>
      <c r="J801" s="12"/>
      <c r="K801" s="12"/>
    </row>
    <row r="802">
      <c r="C802" s="46"/>
      <c r="D802" s="46"/>
      <c r="J802" s="12"/>
      <c r="K802" s="12"/>
    </row>
    <row r="803">
      <c r="C803" s="46"/>
      <c r="D803" s="46"/>
      <c r="J803" s="12"/>
      <c r="K803" s="12"/>
    </row>
    <row r="804">
      <c r="C804" s="46"/>
      <c r="D804" s="46"/>
      <c r="J804" s="12"/>
      <c r="K804" s="12"/>
    </row>
    <row r="805">
      <c r="C805" s="46"/>
      <c r="D805" s="46"/>
      <c r="J805" s="12"/>
      <c r="K805" s="12"/>
    </row>
    <row r="806">
      <c r="C806" s="46"/>
      <c r="D806" s="46"/>
      <c r="J806" s="12"/>
      <c r="K806" s="12"/>
    </row>
    <row r="807">
      <c r="C807" s="46"/>
      <c r="D807" s="46"/>
      <c r="J807" s="12"/>
      <c r="K807" s="12"/>
    </row>
    <row r="808">
      <c r="C808" s="46"/>
      <c r="D808" s="46"/>
      <c r="J808" s="12"/>
      <c r="K808" s="12"/>
    </row>
    <row r="809">
      <c r="C809" s="46"/>
      <c r="D809" s="46"/>
      <c r="J809" s="12"/>
      <c r="K809" s="12"/>
    </row>
    <row r="810">
      <c r="C810" s="46"/>
      <c r="D810" s="46"/>
      <c r="J810" s="12"/>
      <c r="K810" s="12"/>
    </row>
    <row r="811">
      <c r="C811" s="46"/>
      <c r="D811" s="46"/>
      <c r="J811" s="12"/>
      <c r="K811" s="12"/>
    </row>
    <row r="812">
      <c r="C812" s="46"/>
      <c r="D812" s="46"/>
      <c r="J812" s="12"/>
      <c r="K812" s="12"/>
    </row>
    <row r="813">
      <c r="C813" s="46"/>
      <c r="D813" s="46"/>
      <c r="J813" s="12"/>
      <c r="K813" s="12"/>
    </row>
    <row r="814">
      <c r="C814" s="46"/>
      <c r="D814" s="46"/>
      <c r="J814" s="12"/>
      <c r="K814" s="12"/>
    </row>
    <row r="815">
      <c r="C815" s="46"/>
      <c r="D815" s="46"/>
      <c r="J815" s="12"/>
      <c r="K815" s="12"/>
    </row>
    <row r="816">
      <c r="C816" s="46"/>
      <c r="D816" s="46"/>
      <c r="J816" s="12"/>
      <c r="K816" s="12"/>
    </row>
    <row r="817">
      <c r="C817" s="46"/>
      <c r="D817" s="46"/>
      <c r="J817" s="12"/>
      <c r="K817" s="12"/>
    </row>
    <row r="818">
      <c r="C818" s="46"/>
      <c r="D818" s="46"/>
      <c r="J818" s="12"/>
      <c r="K818" s="12"/>
    </row>
    <row r="819">
      <c r="C819" s="46"/>
      <c r="D819" s="46"/>
      <c r="J819" s="12"/>
      <c r="K819" s="12"/>
    </row>
    <row r="820">
      <c r="C820" s="46"/>
      <c r="D820" s="46"/>
      <c r="J820" s="12"/>
      <c r="K820" s="12"/>
    </row>
    <row r="821">
      <c r="C821" s="46"/>
      <c r="D821" s="46"/>
      <c r="J821" s="12"/>
      <c r="K821" s="12"/>
    </row>
    <row r="822">
      <c r="C822" s="46"/>
      <c r="D822" s="46"/>
      <c r="J822" s="12"/>
      <c r="K822" s="12"/>
    </row>
    <row r="823">
      <c r="C823" s="46"/>
      <c r="D823" s="46"/>
      <c r="J823" s="12"/>
      <c r="K823" s="12"/>
    </row>
    <row r="824">
      <c r="C824" s="46"/>
      <c r="D824" s="46"/>
      <c r="J824" s="12"/>
      <c r="K824" s="12"/>
    </row>
    <row r="825">
      <c r="C825" s="46"/>
      <c r="D825" s="46"/>
      <c r="J825" s="12"/>
      <c r="K825" s="12"/>
    </row>
    <row r="826">
      <c r="C826" s="46"/>
      <c r="D826" s="46"/>
      <c r="J826" s="12"/>
      <c r="K826" s="12"/>
    </row>
    <row r="827">
      <c r="C827" s="46"/>
      <c r="D827" s="46"/>
      <c r="J827" s="12"/>
      <c r="K827" s="12"/>
    </row>
    <row r="828">
      <c r="C828" s="46"/>
      <c r="D828" s="46"/>
      <c r="J828" s="12"/>
      <c r="K828" s="12"/>
    </row>
    <row r="829">
      <c r="C829" s="46"/>
      <c r="D829" s="46"/>
      <c r="J829" s="12"/>
      <c r="K829" s="12"/>
    </row>
    <row r="830">
      <c r="C830" s="46"/>
      <c r="D830" s="46"/>
      <c r="J830" s="12"/>
      <c r="K830" s="12"/>
    </row>
    <row r="831">
      <c r="C831" s="46"/>
      <c r="D831" s="46"/>
      <c r="J831" s="12"/>
      <c r="K831" s="12"/>
    </row>
    <row r="832">
      <c r="C832" s="46"/>
      <c r="D832" s="46"/>
      <c r="J832" s="12"/>
      <c r="K832" s="12"/>
    </row>
    <row r="833">
      <c r="C833" s="46"/>
      <c r="D833" s="46"/>
      <c r="J833" s="12"/>
      <c r="K833" s="12"/>
    </row>
    <row r="834">
      <c r="C834" s="46"/>
      <c r="D834" s="46"/>
      <c r="J834" s="12"/>
      <c r="K834" s="12"/>
    </row>
    <row r="835">
      <c r="C835" s="46"/>
      <c r="D835" s="46"/>
      <c r="J835" s="12"/>
      <c r="K835" s="12"/>
    </row>
    <row r="836">
      <c r="C836" s="46"/>
      <c r="D836" s="46"/>
      <c r="J836" s="12"/>
      <c r="K836" s="12"/>
    </row>
    <row r="837">
      <c r="C837" s="46"/>
      <c r="D837" s="46"/>
      <c r="J837" s="12"/>
      <c r="K837" s="12"/>
    </row>
    <row r="838">
      <c r="C838" s="46"/>
      <c r="D838" s="46"/>
      <c r="J838" s="12"/>
      <c r="K838" s="12"/>
    </row>
    <row r="839">
      <c r="C839" s="46"/>
      <c r="D839" s="46"/>
      <c r="J839" s="12"/>
      <c r="K839" s="12"/>
    </row>
    <row r="840">
      <c r="C840" s="46"/>
      <c r="D840" s="46"/>
      <c r="J840" s="12"/>
      <c r="K840" s="12"/>
    </row>
    <row r="841">
      <c r="C841" s="46"/>
      <c r="D841" s="46"/>
      <c r="J841" s="12"/>
      <c r="K841" s="12"/>
    </row>
    <row r="842">
      <c r="C842" s="46"/>
      <c r="D842" s="46"/>
      <c r="J842" s="12"/>
      <c r="K842" s="12"/>
    </row>
    <row r="843">
      <c r="C843" s="46"/>
      <c r="D843" s="46"/>
      <c r="J843" s="12"/>
      <c r="K843" s="12"/>
    </row>
    <row r="844">
      <c r="C844" s="46"/>
      <c r="D844" s="46"/>
      <c r="J844" s="12"/>
      <c r="K844" s="12"/>
    </row>
    <row r="845">
      <c r="C845" s="46"/>
      <c r="D845" s="46"/>
      <c r="J845" s="12"/>
      <c r="K845" s="12"/>
    </row>
    <row r="846">
      <c r="C846" s="46"/>
      <c r="D846" s="46"/>
      <c r="J846" s="12"/>
      <c r="K846" s="12"/>
    </row>
    <row r="847">
      <c r="C847" s="46"/>
      <c r="D847" s="46"/>
      <c r="J847" s="12"/>
      <c r="K847" s="12"/>
    </row>
    <row r="848">
      <c r="C848" s="46"/>
      <c r="D848" s="46"/>
      <c r="J848" s="12"/>
      <c r="K848" s="12"/>
    </row>
    <row r="849">
      <c r="C849" s="46"/>
      <c r="D849" s="46"/>
      <c r="J849" s="12"/>
      <c r="K849" s="12"/>
    </row>
    <row r="850">
      <c r="C850" s="46"/>
      <c r="D850" s="46"/>
      <c r="J850" s="12"/>
      <c r="K850" s="12"/>
    </row>
    <row r="851">
      <c r="C851" s="46"/>
      <c r="D851" s="46"/>
      <c r="J851" s="12"/>
      <c r="K851" s="12"/>
    </row>
    <row r="852">
      <c r="C852" s="46"/>
      <c r="D852" s="46"/>
      <c r="J852" s="12"/>
      <c r="K852" s="12"/>
    </row>
    <row r="853">
      <c r="C853" s="46"/>
      <c r="D853" s="46"/>
      <c r="J853" s="12"/>
      <c r="K853" s="12"/>
    </row>
    <row r="854">
      <c r="C854" s="46"/>
      <c r="D854" s="46"/>
      <c r="J854" s="12"/>
      <c r="K854" s="12"/>
    </row>
    <row r="855">
      <c r="C855" s="46"/>
      <c r="D855" s="46"/>
      <c r="J855" s="12"/>
      <c r="K855" s="12"/>
    </row>
    <row r="856">
      <c r="C856" s="46"/>
      <c r="D856" s="46"/>
      <c r="J856" s="12"/>
      <c r="K856" s="12"/>
    </row>
    <row r="857">
      <c r="C857" s="46"/>
      <c r="D857" s="46"/>
      <c r="J857" s="12"/>
      <c r="K857" s="12"/>
    </row>
    <row r="858">
      <c r="C858" s="46"/>
      <c r="D858" s="46"/>
      <c r="J858" s="12"/>
      <c r="K858" s="12"/>
    </row>
    <row r="859">
      <c r="C859" s="46"/>
      <c r="D859" s="46"/>
      <c r="J859" s="12"/>
      <c r="K859" s="12"/>
    </row>
    <row r="860">
      <c r="C860" s="46"/>
      <c r="D860" s="46"/>
      <c r="J860" s="12"/>
      <c r="K860" s="12"/>
    </row>
    <row r="861">
      <c r="C861" s="46"/>
      <c r="D861" s="46"/>
      <c r="J861" s="12"/>
      <c r="K861" s="12"/>
    </row>
    <row r="862">
      <c r="C862" s="46"/>
      <c r="D862" s="46"/>
      <c r="J862" s="12"/>
      <c r="K862" s="12"/>
    </row>
    <row r="863">
      <c r="C863" s="46"/>
      <c r="D863" s="46"/>
      <c r="J863" s="12"/>
      <c r="K863" s="12"/>
    </row>
    <row r="864">
      <c r="C864" s="46"/>
      <c r="D864" s="46"/>
      <c r="J864" s="12"/>
      <c r="K864" s="12"/>
    </row>
    <row r="865">
      <c r="C865" s="46"/>
      <c r="D865" s="46"/>
      <c r="J865" s="12"/>
      <c r="K865" s="12"/>
    </row>
    <row r="866">
      <c r="C866" s="46"/>
      <c r="D866" s="46"/>
      <c r="J866" s="12"/>
      <c r="K866" s="12"/>
    </row>
    <row r="867">
      <c r="C867" s="46"/>
      <c r="D867" s="46"/>
      <c r="J867" s="12"/>
      <c r="K867" s="12"/>
    </row>
    <row r="868">
      <c r="C868" s="46"/>
      <c r="D868" s="46"/>
      <c r="J868" s="12"/>
      <c r="K868" s="12"/>
    </row>
    <row r="869">
      <c r="C869" s="46"/>
      <c r="D869" s="46"/>
      <c r="J869" s="12"/>
      <c r="K869" s="12"/>
    </row>
    <row r="870">
      <c r="C870" s="46"/>
      <c r="D870" s="46"/>
      <c r="J870" s="12"/>
      <c r="K870" s="12"/>
    </row>
    <row r="871">
      <c r="C871" s="46"/>
      <c r="D871" s="46"/>
      <c r="J871" s="12"/>
      <c r="K871" s="12"/>
    </row>
    <row r="872">
      <c r="C872" s="46"/>
      <c r="D872" s="46"/>
      <c r="J872" s="12"/>
      <c r="K872" s="12"/>
    </row>
    <row r="873">
      <c r="C873" s="46"/>
      <c r="D873" s="46"/>
      <c r="J873" s="12"/>
      <c r="K873" s="12"/>
    </row>
    <row r="874">
      <c r="C874" s="46"/>
      <c r="D874" s="46"/>
      <c r="J874" s="12"/>
      <c r="K874" s="12"/>
    </row>
    <row r="875">
      <c r="C875" s="46"/>
      <c r="D875" s="46"/>
      <c r="J875" s="12"/>
      <c r="K875" s="12"/>
    </row>
    <row r="876">
      <c r="C876" s="46"/>
      <c r="D876" s="46"/>
      <c r="J876" s="12"/>
      <c r="K876" s="12"/>
    </row>
    <row r="877">
      <c r="C877" s="46"/>
      <c r="D877" s="46"/>
      <c r="J877" s="12"/>
      <c r="K877" s="12"/>
    </row>
    <row r="878">
      <c r="C878" s="46"/>
      <c r="D878" s="46"/>
      <c r="J878" s="12"/>
      <c r="K878" s="12"/>
    </row>
    <row r="879">
      <c r="C879" s="46"/>
      <c r="D879" s="46"/>
      <c r="J879" s="12"/>
      <c r="K879" s="12"/>
    </row>
    <row r="880">
      <c r="C880" s="46"/>
      <c r="D880" s="46"/>
      <c r="J880" s="12"/>
      <c r="K880" s="12"/>
    </row>
    <row r="881">
      <c r="C881" s="46"/>
      <c r="D881" s="46"/>
      <c r="J881" s="12"/>
      <c r="K881" s="12"/>
    </row>
    <row r="882">
      <c r="C882" s="46"/>
      <c r="D882" s="46"/>
      <c r="J882" s="12"/>
      <c r="K882" s="12"/>
    </row>
    <row r="883">
      <c r="C883" s="46"/>
      <c r="D883" s="46"/>
      <c r="J883" s="12"/>
      <c r="K883" s="12"/>
    </row>
    <row r="884">
      <c r="C884" s="46"/>
      <c r="D884" s="46"/>
      <c r="J884" s="12"/>
      <c r="K884" s="12"/>
    </row>
    <row r="885">
      <c r="C885" s="46"/>
      <c r="D885" s="46"/>
      <c r="J885" s="12"/>
      <c r="K885" s="12"/>
    </row>
    <row r="886">
      <c r="C886" s="46"/>
      <c r="D886" s="46"/>
      <c r="J886" s="12"/>
      <c r="K886" s="12"/>
    </row>
    <row r="887">
      <c r="C887" s="46"/>
      <c r="D887" s="46"/>
      <c r="J887" s="12"/>
      <c r="K887" s="12"/>
    </row>
    <row r="888">
      <c r="C888" s="46"/>
      <c r="D888" s="46"/>
      <c r="J888" s="12"/>
      <c r="K888" s="12"/>
    </row>
    <row r="889">
      <c r="C889" s="46"/>
      <c r="D889" s="46"/>
      <c r="J889" s="12"/>
      <c r="K889" s="12"/>
    </row>
    <row r="890">
      <c r="C890" s="46"/>
      <c r="D890" s="46"/>
      <c r="J890" s="12"/>
      <c r="K890" s="12"/>
    </row>
    <row r="891">
      <c r="C891" s="46"/>
      <c r="D891" s="46"/>
      <c r="J891" s="12"/>
      <c r="K891" s="12"/>
    </row>
    <row r="892">
      <c r="C892" s="46"/>
      <c r="D892" s="46"/>
      <c r="J892" s="12"/>
      <c r="K892" s="12"/>
    </row>
    <row r="893">
      <c r="C893" s="46"/>
      <c r="D893" s="46"/>
      <c r="J893" s="12"/>
      <c r="K893" s="12"/>
    </row>
    <row r="894">
      <c r="C894" s="46"/>
      <c r="D894" s="46"/>
      <c r="J894" s="12"/>
      <c r="K894" s="12"/>
    </row>
    <row r="895">
      <c r="C895" s="46"/>
      <c r="D895" s="46"/>
      <c r="J895" s="12"/>
      <c r="K895" s="12"/>
    </row>
    <row r="896">
      <c r="C896" s="46"/>
      <c r="D896" s="46"/>
      <c r="J896" s="12"/>
      <c r="K896" s="12"/>
    </row>
    <row r="897">
      <c r="C897" s="46"/>
      <c r="D897" s="46"/>
      <c r="J897" s="12"/>
      <c r="K897" s="12"/>
    </row>
    <row r="898">
      <c r="C898" s="46"/>
      <c r="D898" s="46"/>
      <c r="J898" s="12"/>
      <c r="K898" s="12"/>
    </row>
    <row r="899">
      <c r="C899" s="46"/>
      <c r="D899" s="46"/>
      <c r="J899" s="12"/>
      <c r="K899" s="12"/>
    </row>
    <row r="900">
      <c r="C900" s="46"/>
      <c r="D900" s="46"/>
      <c r="J900" s="12"/>
      <c r="K900" s="12"/>
    </row>
    <row r="901">
      <c r="C901" s="46"/>
      <c r="D901" s="46"/>
      <c r="J901" s="12"/>
      <c r="K901" s="12"/>
    </row>
    <row r="902">
      <c r="C902" s="46"/>
      <c r="D902" s="46"/>
      <c r="J902" s="12"/>
      <c r="K902" s="12"/>
    </row>
    <row r="903">
      <c r="C903" s="46"/>
      <c r="D903" s="46"/>
      <c r="J903" s="12"/>
      <c r="K903" s="12"/>
    </row>
    <row r="904">
      <c r="C904" s="46"/>
      <c r="D904" s="46"/>
      <c r="J904" s="12"/>
      <c r="K904" s="12"/>
    </row>
    <row r="905">
      <c r="C905" s="46"/>
      <c r="D905" s="46"/>
      <c r="J905" s="12"/>
      <c r="K905" s="12"/>
    </row>
    <row r="906">
      <c r="C906" s="46"/>
      <c r="D906" s="46"/>
      <c r="J906" s="12"/>
      <c r="K906" s="12"/>
    </row>
    <row r="907">
      <c r="C907" s="46"/>
      <c r="D907" s="46"/>
      <c r="J907" s="12"/>
      <c r="K907" s="12"/>
    </row>
    <row r="908">
      <c r="C908" s="46"/>
      <c r="D908" s="46"/>
      <c r="J908" s="12"/>
      <c r="K908" s="12"/>
    </row>
    <row r="909">
      <c r="C909" s="46"/>
      <c r="D909" s="46"/>
      <c r="J909" s="12"/>
      <c r="K909" s="12"/>
    </row>
    <row r="910">
      <c r="C910" s="46"/>
      <c r="D910" s="46"/>
      <c r="J910" s="12"/>
      <c r="K910" s="12"/>
    </row>
    <row r="911">
      <c r="C911" s="46"/>
      <c r="D911" s="46"/>
      <c r="J911" s="12"/>
      <c r="K911" s="12"/>
    </row>
    <row r="912">
      <c r="C912" s="46"/>
      <c r="D912" s="46"/>
      <c r="J912" s="12"/>
      <c r="K912" s="12"/>
    </row>
    <row r="913">
      <c r="C913" s="46"/>
      <c r="D913" s="46"/>
      <c r="J913" s="12"/>
      <c r="K913" s="12"/>
    </row>
    <row r="914">
      <c r="C914" s="46"/>
      <c r="D914" s="46"/>
      <c r="J914" s="12"/>
      <c r="K914" s="12"/>
    </row>
    <row r="915">
      <c r="C915" s="46"/>
      <c r="D915" s="46"/>
      <c r="J915" s="12"/>
      <c r="K915" s="12"/>
    </row>
    <row r="916">
      <c r="C916" s="46"/>
      <c r="D916" s="46"/>
      <c r="J916" s="12"/>
      <c r="K916" s="12"/>
    </row>
    <row r="917">
      <c r="C917" s="46"/>
      <c r="D917" s="46"/>
      <c r="J917" s="12"/>
      <c r="K917" s="12"/>
    </row>
    <row r="918">
      <c r="C918" s="46"/>
      <c r="D918" s="46"/>
      <c r="J918" s="12"/>
      <c r="K918" s="12"/>
    </row>
    <row r="919">
      <c r="C919" s="46"/>
      <c r="D919" s="46"/>
      <c r="J919" s="12"/>
      <c r="K919" s="12"/>
    </row>
    <row r="920">
      <c r="C920" s="46"/>
      <c r="D920" s="46"/>
      <c r="J920" s="12"/>
      <c r="K920" s="12"/>
    </row>
    <row r="921">
      <c r="C921" s="46"/>
      <c r="D921" s="46"/>
      <c r="J921" s="12"/>
      <c r="K921" s="12"/>
    </row>
    <row r="922">
      <c r="C922" s="46"/>
      <c r="D922" s="46"/>
      <c r="J922" s="12"/>
      <c r="K922" s="12"/>
    </row>
    <row r="923">
      <c r="C923" s="46"/>
      <c r="D923" s="46"/>
      <c r="J923" s="12"/>
      <c r="K923" s="12"/>
    </row>
    <row r="924">
      <c r="C924" s="46"/>
      <c r="D924" s="46"/>
      <c r="J924" s="12"/>
      <c r="K924" s="12"/>
    </row>
    <row r="925">
      <c r="C925" s="46"/>
      <c r="D925" s="46"/>
      <c r="J925" s="12"/>
      <c r="K925" s="12"/>
    </row>
    <row r="926">
      <c r="C926" s="46"/>
      <c r="D926" s="46"/>
      <c r="J926" s="12"/>
      <c r="K926" s="12"/>
    </row>
    <row r="927">
      <c r="C927" s="46"/>
      <c r="D927" s="46"/>
      <c r="J927" s="12"/>
      <c r="K927" s="12"/>
    </row>
    <row r="928">
      <c r="C928" s="46"/>
      <c r="D928" s="46"/>
      <c r="J928" s="12"/>
      <c r="K928" s="12"/>
    </row>
    <row r="929">
      <c r="C929" s="46"/>
      <c r="D929" s="46"/>
      <c r="J929" s="12"/>
      <c r="K929" s="12"/>
    </row>
    <row r="930">
      <c r="C930" s="46"/>
      <c r="D930" s="46"/>
      <c r="J930" s="12"/>
      <c r="K930" s="12"/>
    </row>
    <row r="931">
      <c r="C931" s="46"/>
      <c r="D931" s="46"/>
      <c r="J931" s="12"/>
      <c r="K931" s="12"/>
    </row>
    <row r="932">
      <c r="C932" s="46"/>
      <c r="D932" s="46"/>
      <c r="J932" s="12"/>
      <c r="K932" s="12"/>
    </row>
    <row r="933">
      <c r="C933" s="46"/>
      <c r="D933" s="46"/>
      <c r="J933" s="12"/>
      <c r="K933" s="12"/>
    </row>
    <row r="934">
      <c r="C934" s="46"/>
      <c r="D934" s="46"/>
      <c r="J934" s="12"/>
      <c r="K934" s="12"/>
    </row>
    <row r="935">
      <c r="C935" s="46"/>
      <c r="D935" s="46"/>
      <c r="J935" s="12"/>
      <c r="K935" s="12"/>
    </row>
    <row r="936">
      <c r="C936" s="46"/>
      <c r="D936" s="46"/>
      <c r="J936" s="12"/>
      <c r="K936" s="12"/>
    </row>
    <row r="937">
      <c r="C937" s="46"/>
      <c r="D937" s="46"/>
      <c r="J937" s="12"/>
      <c r="K937" s="12"/>
    </row>
    <row r="938">
      <c r="C938" s="46"/>
      <c r="D938" s="46"/>
    </row>
    <row r="939">
      <c r="C939" s="46"/>
      <c r="D939" s="46"/>
    </row>
    <row r="940">
      <c r="C940" s="46"/>
      <c r="D940" s="46"/>
    </row>
    <row r="941">
      <c r="C941" s="46"/>
      <c r="D941" s="46"/>
    </row>
    <row r="942">
      <c r="C942" s="46"/>
      <c r="D942" s="46"/>
    </row>
    <row r="943">
      <c r="C943" s="46"/>
      <c r="D943" s="46"/>
    </row>
    <row r="944">
      <c r="C944" s="46"/>
      <c r="D944" s="46"/>
    </row>
    <row r="945">
      <c r="C945" s="46"/>
      <c r="D945" s="46"/>
    </row>
    <row r="946">
      <c r="C946" s="46"/>
      <c r="D946" s="46"/>
    </row>
    <row r="947">
      <c r="C947" s="46"/>
      <c r="D947" s="46"/>
    </row>
    <row r="948">
      <c r="C948" s="46"/>
      <c r="D948" s="46"/>
    </row>
    <row r="949">
      <c r="C949" s="46"/>
      <c r="D949" s="46"/>
    </row>
    <row r="950">
      <c r="C950" s="46"/>
      <c r="D950" s="46"/>
    </row>
    <row r="951">
      <c r="C951" s="46"/>
      <c r="D951" s="46"/>
    </row>
    <row r="952">
      <c r="C952" s="46"/>
      <c r="D952" s="46"/>
    </row>
    <row r="953">
      <c r="C953" s="46"/>
      <c r="D953" s="46"/>
    </row>
    <row r="954">
      <c r="C954" s="46"/>
      <c r="D954" s="46"/>
    </row>
    <row r="955">
      <c r="C955" s="46"/>
      <c r="D955" s="46"/>
    </row>
    <row r="956">
      <c r="C956" s="46"/>
      <c r="D956" s="46"/>
    </row>
    <row r="957">
      <c r="C957" s="46"/>
      <c r="D957" s="46"/>
    </row>
    <row r="958">
      <c r="C958" s="46"/>
      <c r="D958" s="46"/>
    </row>
    <row r="959">
      <c r="C959" s="46"/>
      <c r="D959" s="46"/>
    </row>
    <row r="960">
      <c r="C960" s="46"/>
      <c r="D960" s="46"/>
    </row>
    <row r="961">
      <c r="C961" s="46"/>
      <c r="D961" s="46"/>
    </row>
    <row r="962">
      <c r="C962" s="46"/>
      <c r="D962" s="46"/>
    </row>
    <row r="963">
      <c r="C963" s="46"/>
      <c r="D963" s="46"/>
    </row>
    <row r="964">
      <c r="C964" s="46"/>
      <c r="D964" s="46"/>
    </row>
    <row r="965">
      <c r="C965" s="46"/>
      <c r="D965" s="46"/>
    </row>
    <row r="966">
      <c r="C966" s="46"/>
      <c r="D966" s="46"/>
    </row>
    <row r="967">
      <c r="C967" s="46"/>
      <c r="D967" s="46"/>
    </row>
    <row r="968">
      <c r="C968" s="46"/>
      <c r="D968" s="46"/>
    </row>
    <row r="969">
      <c r="C969" s="46"/>
      <c r="D969" s="46"/>
    </row>
    <row r="970">
      <c r="C970" s="46"/>
      <c r="D970" s="46"/>
    </row>
    <row r="971">
      <c r="C971" s="46"/>
      <c r="D971" s="46"/>
    </row>
    <row r="972">
      <c r="C972" s="46"/>
      <c r="D972" s="46"/>
    </row>
    <row r="973">
      <c r="C973" s="46"/>
      <c r="D973" s="46"/>
    </row>
    <row r="974">
      <c r="C974" s="46"/>
      <c r="D974" s="46"/>
    </row>
    <row r="975">
      <c r="C975" s="46"/>
      <c r="D975" s="46"/>
    </row>
    <row r="976">
      <c r="C976" s="46"/>
      <c r="D976" s="46"/>
    </row>
    <row r="977">
      <c r="C977" s="46"/>
      <c r="D977" s="46"/>
    </row>
    <row r="978">
      <c r="C978" s="46"/>
      <c r="D978" s="46"/>
    </row>
    <row r="979">
      <c r="C979" s="46"/>
      <c r="D979" s="46"/>
    </row>
    <row r="980">
      <c r="C980" s="46"/>
      <c r="D980" s="46"/>
    </row>
    <row r="981">
      <c r="C981" s="46"/>
      <c r="D981" s="46"/>
    </row>
    <row r="982">
      <c r="C982" s="46"/>
      <c r="D982" s="46"/>
    </row>
    <row r="983">
      <c r="C983" s="46"/>
      <c r="D983" s="46"/>
    </row>
    <row r="984">
      <c r="C984" s="46"/>
      <c r="D984" s="46"/>
    </row>
    <row r="985">
      <c r="C985" s="46"/>
      <c r="D985" s="46"/>
    </row>
    <row r="986">
      <c r="C986" s="46"/>
      <c r="D986" s="46"/>
    </row>
    <row r="987">
      <c r="C987" s="46"/>
      <c r="D987" s="46"/>
    </row>
    <row r="988">
      <c r="C988" s="46"/>
      <c r="D988" s="46"/>
    </row>
    <row r="989">
      <c r="C989" s="46"/>
      <c r="D989" s="46"/>
    </row>
    <row r="990">
      <c r="C990" s="46"/>
      <c r="D990" s="46"/>
    </row>
    <row r="991">
      <c r="C991" s="46"/>
      <c r="D991" s="46"/>
    </row>
    <row r="992">
      <c r="C992" s="46"/>
      <c r="D992" s="46"/>
    </row>
    <row r="993">
      <c r="C993" s="46"/>
      <c r="D993" s="46"/>
    </row>
    <row r="994">
      <c r="C994" s="46"/>
      <c r="D994" s="46"/>
    </row>
    <row r="995">
      <c r="C995" s="46"/>
      <c r="D995" s="46"/>
    </row>
    <row r="996">
      <c r="C996" s="46"/>
      <c r="D996" s="46"/>
    </row>
    <row r="997">
      <c r="C997" s="46"/>
      <c r="D997" s="46"/>
    </row>
    <row r="998">
      <c r="C998" s="46"/>
      <c r="D998" s="46"/>
    </row>
  </sheetData>
  <mergeCells count="1">
    <mergeCell ref="J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5.13"/>
    <col customWidth="1" min="5" max="5" width="25.63"/>
  </cols>
  <sheetData>
    <row r="1">
      <c r="A1" s="18" t="s">
        <v>0</v>
      </c>
      <c r="B1" s="18" t="s">
        <v>1</v>
      </c>
      <c r="C1" s="48" t="s">
        <v>2</v>
      </c>
      <c r="D1" s="48" t="s">
        <v>3</v>
      </c>
      <c r="E1" s="48" t="s">
        <v>4</v>
      </c>
      <c r="F1" s="18" t="s">
        <v>5</v>
      </c>
      <c r="K1" s="6" t="s">
        <v>6</v>
      </c>
    </row>
    <row r="2">
      <c r="A2" s="18">
        <v>1.0</v>
      </c>
      <c r="B2" s="18" t="s">
        <v>1675</v>
      </c>
      <c r="C2" s="46"/>
      <c r="D2" s="48" t="s">
        <v>1676</v>
      </c>
      <c r="E2" s="48" t="s">
        <v>1677</v>
      </c>
      <c r="F2" s="18" t="s">
        <v>11</v>
      </c>
      <c r="K2" s="12" t="str">
        <f>IFERROR(__xludf.DUMMYFUNCTION("FILTER(B2:B989, F2:F989&lt;&gt;""✅"")"),"丁度")</f>
        <v>丁度</v>
      </c>
      <c r="L2" s="12" t="str">
        <f>IFERROR(__xludf.DUMMYFUNCTION("FILTER(C2:C989, F2:F989&lt;&gt;""✅"")"),"ちょうど")</f>
        <v>ちょうど</v>
      </c>
      <c r="M2" s="12" t="str">
        <f>IFERROR(__xludf.DUMMYFUNCTION("FILTER(E2:E989, F2:F989&lt;&gt;""✅"")"),"exactly")</f>
        <v>exactly</v>
      </c>
    </row>
    <row r="3">
      <c r="A3" s="18">
        <v>2.0</v>
      </c>
      <c r="B3" s="18" t="s">
        <v>1678</v>
      </c>
      <c r="C3" s="48" t="s">
        <v>1679</v>
      </c>
      <c r="D3" s="48" t="s">
        <v>1680</v>
      </c>
      <c r="E3" s="48" t="s">
        <v>1681</v>
      </c>
      <c r="H3" s="18" t="s">
        <v>16</v>
      </c>
      <c r="K3" s="12" t="str">
        <f>IFERROR(__xludf.DUMMYFUNCTION("""COMPUTED_VALUE"""),"結構")</f>
        <v>結構</v>
      </c>
      <c r="L3" s="12" t="str">
        <f>IFERROR(__xludf.DUMMYFUNCTION("""COMPUTED_VALUE"""),"けっこう")</f>
        <v>けっこう</v>
      </c>
      <c r="M3" s="12" t="str">
        <f>IFERROR(__xludf.DUMMYFUNCTION("""COMPUTED_VALUE"""),"splendid, enough")</f>
        <v>splendid, enough</v>
      </c>
    </row>
    <row r="4">
      <c r="A4" s="18">
        <v>3.0</v>
      </c>
      <c r="B4" s="18" t="s">
        <v>1682</v>
      </c>
      <c r="C4" s="48" t="s">
        <v>1683</v>
      </c>
      <c r="D4" s="48" t="s">
        <v>1684</v>
      </c>
      <c r="E4" s="48" t="s">
        <v>1685</v>
      </c>
      <c r="F4" s="18" t="s">
        <v>11</v>
      </c>
      <c r="H4" s="18" t="s">
        <v>21</v>
      </c>
      <c r="I4" s="18">
        <f>COUNTIF(K3:K989, "&lt;&gt;")</f>
        <v>5</v>
      </c>
      <c r="K4" s="12" t="str">
        <f>IFERROR(__xludf.DUMMYFUNCTION("""COMPUTED_VALUE"""),"真っ直ぐ")</f>
        <v>真っ直ぐ</v>
      </c>
      <c r="L4" s="12" t="str">
        <f>IFERROR(__xludf.DUMMYFUNCTION("""COMPUTED_VALUE"""),"まっすぐ")</f>
        <v>まっすぐ</v>
      </c>
      <c r="M4" s="12" t="str">
        <f>IFERROR(__xludf.DUMMYFUNCTION("""COMPUTED_VALUE"""),"straight ahead, direct")</f>
        <v>straight ahead, direct</v>
      </c>
    </row>
    <row r="5">
      <c r="A5" s="18">
        <v>4.0</v>
      </c>
      <c r="B5" s="18" t="s">
        <v>1686</v>
      </c>
      <c r="C5" s="46"/>
      <c r="D5" s="48" t="s">
        <v>1687</v>
      </c>
      <c r="E5" s="48" t="s">
        <v>1688</v>
      </c>
      <c r="F5" s="18" t="s">
        <v>11</v>
      </c>
      <c r="H5" s="18" t="s">
        <v>24</v>
      </c>
      <c r="I5" s="12">
        <f>COUNTIF(B2:B989, "&lt;&gt;")</f>
        <v>35</v>
      </c>
      <c r="K5" s="12" t="str">
        <f>IFERROR(__xludf.DUMMYFUNCTION("""COMPUTED_VALUE"""),"何故")</f>
        <v>何故</v>
      </c>
      <c r="L5" s="12" t="str">
        <f>IFERROR(__xludf.DUMMYFUNCTION("""COMPUTED_VALUE"""),"なぜ")</f>
        <v>なぜ</v>
      </c>
      <c r="M5" s="12" t="str">
        <f>IFERROR(__xludf.DUMMYFUNCTION("""COMPUTED_VALUE"""),"why; how")</f>
        <v>why; how</v>
      </c>
    </row>
    <row r="6">
      <c r="A6" s="18">
        <v>5.0</v>
      </c>
      <c r="B6" s="18" t="s">
        <v>1689</v>
      </c>
      <c r="C6" s="46"/>
      <c r="D6" s="48" t="s">
        <v>1690</v>
      </c>
      <c r="E6" s="48" t="s">
        <v>1691</v>
      </c>
      <c r="F6" s="18" t="s">
        <v>11</v>
      </c>
      <c r="I6" s="12">
        <f>TRUNC((I4/I5)*100, 1)</f>
        <v>14.2</v>
      </c>
      <c r="K6" s="12" t="str">
        <f>IFERROR(__xludf.DUMMYFUNCTION("""COMPUTED_VALUE"""),"直ぐに")</f>
        <v>直ぐに</v>
      </c>
      <c r="L6" s="12" t="str">
        <f>IFERROR(__xludf.DUMMYFUNCTION("""COMPUTED_VALUE"""),"すぐに")</f>
        <v>すぐに</v>
      </c>
      <c r="M6" s="12" t="str">
        <f>IFERROR(__xludf.DUMMYFUNCTION("""COMPUTED_VALUE"""),"immediately; instantly")</f>
        <v>immediately; instantly</v>
      </c>
    </row>
    <row r="7">
      <c r="A7" s="18">
        <v>6.0</v>
      </c>
      <c r="B7" s="18" t="s">
        <v>1692</v>
      </c>
      <c r="C7" s="46"/>
      <c r="D7" s="48" t="s">
        <v>1693</v>
      </c>
      <c r="E7" s="48" t="s">
        <v>1694</v>
      </c>
      <c r="F7" s="18" t="s">
        <v>11</v>
      </c>
      <c r="H7" s="18" t="s">
        <v>33</v>
      </c>
      <c r="I7" s="12">
        <f>100-I6</f>
        <v>85.8</v>
      </c>
      <c r="K7" s="12" t="str">
        <f>IFERROR(__xludf.DUMMYFUNCTION("""COMPUTED_VALUE"""),"多分")</f>
        <v>多分</v>
      </c>
      <c r="L7" s="12" t="str">
        <f>IFERROR(__xludf.DUMMYFUNCTION("""COMPUTED_VALUE"""),"たぶん")</f>
        <v>たぶん</v>
      </c>
      <c r="M7" s="12" t="str">
        <f>IFERROR(__xludf.DUMMYFUNCTION("""COMPUTED_VALUE"""),"perhaps; probably")</f>
        <v>perhaps; probably</v>
      </c>
    </row>
    <row r="8">
      <c r="A8" s="18">
        <v>7.0</v>
      </c>
      <c r="B8" s="18" t="s">
        <v>1695</v>
      </c>
      <c r="C8" s="46"/>
      <c r="D8" s="48" t="s">
        <v>1696</v>
      </c>
      <c r="E8" s="48" t="s">
        <v>1697</v>
      </c>
      <c r="F8" s="18" t="s">
        <v>11</v>
      </c>
      <c r="H8" s="18" t="s">
        <v>38</v>
      </c>
      <c r="K8" s="12"/>
      <c r="L8" s="12"/>
      <c r="M8" s="12"/>
    </row>
    <row r="9">
      <c r="A9" s="18">
        <v>8.0</v>
      </c>
      <c r="B9" s="18" t="s">
        <v>1698</v>
      </c>
      <c r="C9" s="46"/>
      <c r="D9" s="48" t="s">
        <v>1699</v>
      </c>
      <c r="E9" s="48" t="s">
        <v>1700</v>
      </c>
      <c r="F9" s="18" t="s">
        <v>11</v>
      </c>
      <c r="K9" s="12"/>
      <c r="L9" s="12"/>
      <c r="M9" s="12"/>
    </row>
    <row r="10">
      <c r="A10" s="18">
        <v>9.0</v>
      </c>
      <c r="B10" s="18" t="s">
        <v>1701</v>
      </c>
      <c r="C10" s="48" t="s">
        <v>1702</v>
      </c>
      <c r="D10" s="48" t="s">
        <v>1703</v>
      </c>
      <c r="E10" s="48" t="s">
        <v>1704</v>
      </c>
      <c r="F10" s="18" t="s">
        <v>11</v>
      </c>
      <c r="K10" s="12"/>
      <c r="L10" s="12"/>
      <c r="M10" s="12"/>
    </row>
    <row r="11">
      <c r="A11" s="18">
        <v>10.0</v>
      </c>
      <c r="B11" s="18" t="s">
        <v>410</v>
      </c>
      <c r="C11" s="48" t="s">
        <v>411</v>
      </c>
      <c r="D11" s="48" t="s">
        <v>412</v>
      </c>
      <c r="E11" s="48" t="s">
        <v>1705</v>
      </c>
      <c r="F11" s="18" t="s">
        <v>11</v>
      </c>
      <c r="K11" s="12"/>
      <c r="L11" s="12"/>
      <c r="M11" s="12"/>
    </row>
    <row r="12">
      <c r="A12" s="18">
        <v>11.0</v>
      </c>
      <c r="B12" s="18" t="s">
        <v>444</v>
      </c>
      <c r="C12" s="48" t="s">
        <v>445</v>
      </c>
      <c r="D12" s="48" t="s">
        <v>446</v>
      </c>
      <c r="E12" s="48" t="s">
        <v>1706</v>
      </c>
      <c r="F12" s="18" t="s">
        <v>11</v>
      </c>
      <c r="K12" s="12"/>
      <c r="L12" s="12"/>
      <c r="M12" s="12"/>
    </row>
    <row r="13">
      <c r="A13" s="18">
        <v>12.0</v>
      </c>
      <c r="B13" s="18" t="s">
        <v>1707</v>
      </c>
      <c r="C13" s="46"/>
      <c r="D13" s="48" t="s">
        <v>1708</v>
      </c>
      <c r="E13" s="48" t="s">
        <v>1709</v>
      </c>
      <c r="F13" s="18" t="s">
        <v>11</v>
      </c>
      <c r="K13" s="12"/>
      <c r="L13" s="12"/>
      <c r="M13" s="12"/>
    </row>
    <row r="14">
      <c r="A14" s="18">
        <v>13.0</v>
      </c>
      <c r="B14" s="18" t="s">
        <v>460</v>
      </c>
      <c r="C14" s="46"/>
      <c r="D14" s="48" t="s">
        <v>461</v>
      </c>
      <c r="E14" s="48" t="s">
        <v>462</v>
      </c>
      <c r="F14" s="18" t="s">
        <v>11</v>
      </c>
      <c r="K14" s="12"/>
      <c r="L14" s="12"/>
      <c r="M14" s="12"/>
    </row>
    <row r="15">
      <c r="A15" s="18">
        <v>14.0</v>
      </c>
      <c r="B15" s="18" t="s">
        <v>1710</v>
      </c>
      <c r="C15" s="46"/>
      <c r="D15" s="48" t="s">
        <v>1711</v>
      </c>
      <c r="E15" s="48" t="s">
        <v>1712</v>
      </c>
      <c r="F15" s="18" t="s">
        <v>11</v>
      </c>
      <c r="K15" s="12"/>
      <c r="L15" s="12"/>
      <c r="M15" s="12"/>
    </row>
    <row r="16">
      <c r="A16" s="18">
        <v>15.0</v>
      </c>
      <c r="B16" s="18" t="s">
        <v>487</v>
      </c>
      <c r="C16" s="48" t="s">
        <v>488</v>
      </c>
      <c r="D16" s="48" t="s">
        <v>489</v>
      </c>
      <c r="E16" s="48" t="s">
        <v>490</v>
      </c>
      <c r="F16" s="18" t="s">
        <v>11</v>
      </c>
      <c r="K16" s="12"/>
      <c r="L16" s="12"/>
      <c r="M16" s="12"/>
    </row>
    <row r="17">
      <c r="A17" s="18">
        <v>16.0</v>
      </c>
      <c r="B17" s="18" t="s">
        <v>1713</v>
      </c>
      <c r="C17" s="48" t="s">
        <v>1714</v>
      </c>
      <c r="D17" s="48" t="s">
        <v>1715</v>
      </c>
      <c r="E17" s="48" t="s">
        <v>1716</v>
      </c>
      <c r="F17" s="18" t="s">
        <v>11</v>
      </c>
      <c r="K17" s="12"/>
      <c r="L17" s="12"/>
      <c r="M17" s="12"/>
    </row>
    <row r="18">
      <c r="A18" s="18">
        <v>17.0</v>
      </c>
      <c r="B18" s="18" t="s">
        <v>1717</v>
      </c>
      <c r="C18" s="46"/>
      <c r="D18" s="48" t="s">
        <v>1718</v>
      </c>
      <c r="E18" s="48" t="s">
        <v>1719</v>
      </c>
      <c r="F18" s="18" t="s">
        <v>11</v>
      </c>
      <c r="K18" s="12"/>
      <c r="L18" s="12"/>
      <c r="M18" s="12"/>
    </row>
    <row r="19">
      <c r="A19" s="18">
        <v>18.0</v>
      </c>
      <c r="B19" s="18" t="s">
        <v>633</v>
      </c>
      <c r="C19" s="48" t="s">
        <v>634</v>
      </c>
      <c r="D19" s="48" t="s">
        <v>635</v>
      </c>
      <c r="E19" s="48" t="s">
        <v>636</v>
      </c>
      <c r="K19" s="12"/>
      <c r="L19" s="12"/>
      <c r="M19" s="12"/>
    </row>
    <row r="20">
      <c r="A20" s="18">
        <v>19.0</v>
      </c>
      <c r="B20" s="18" t="s">
        <v>1720</v>
      </c>
      <c r="C20" s="46"/>
      <c r="D20" s="48" t="s">
        <v>1721</v>
      </c>
      <c r="E20" s="48" t="s">
        <v>1722</v>
      </c>
      <c r="F20" s="18" t="s">
        <v>11</v>
      </c>
      <c r="K20" s="12"/>
      <c r="L20" s="12"/>
      <c r="M20" s="12"/>
    </row>
    <row r="21">
      <c r="A21" s="18">
        <v>20.0</v>
      </c>
      <c r="B21" s="18" t="s">
        <v>1723</v>
      </c>
      <c r="C21" s="46"/>
      <c r="D21" s="48" t="s">
        <v>1724</v>
      </c>
      <c r="E21" s="48" t="s">
        <v>1725</v>
      </c>
      <c r="F21" s="18" t="s">
        <v>11</v>
      </c>
      <c r="K21" s="12"/>
      <c r="L21" s="12"/>
      <c r="M21" s="12"/>
    </row>
    <row r="22">
      <c r="A22" s="18">
        <v>21.0</v>
      </c>
      <c r="B22" s="18" t="s">
        <v>1726</v>
      </c>
      <c r="C22" s="48" t="s">
        <v>1727</v>
      </c>
      <c r="D22" s="48" t="s">
        <v>1728</v>
      </c>
      <c r="E22" s="48" t="s">
        <v>1729</v>
      </c>
      <c r="F22" s="18" t="s">
        <v>11</v>
      </c>
      <c r="K22" s="12"/>
      <c r="L22" s="12"/>
      <c r="M22" s="12"/>
    </row>
    <row r="23">
      <c r="A23" s="18">
        <v>22.0</v>
      </c>
      <c r="B23" s="18" t="s">
        <v>854</v>
      </c>
      <c r="C23" s="48" t="s">
        <v>855</v>
      </c>
      <c r="D23" s="48" t="s">
        <v>856</v>
      </c>
      <c r="E23" s="48" t="s">
        <v>857</v>
      </c>
      <c r="K23" s="12"/>
      <c r="L23" s="12"/>
      <c r="M23" s="12"/>
    </row>
    <row r="24">
      <c r="A24" s="18">
        <v>23.0</v>
      </c>
      <c r="B24" s="18" t="s">
        <v>897</v>
      </c>
      <c r="C24" s="46"/>
      <c r="D24" s="48" t="s">
        <v>898</v>
      </c>
      <c r="E24" s="48" t="s">
        <v>899</v>
      </c>
      <c r="F24" s="18" t="s">
        <v>11</v>
      </c>
      <c r="K24" s="12"/>
      <c r="L24" s="12"/>
      <c r="M24" s="12"/>
    </row>
    <row r="25">
      <c r="A25" s="18">
        <v>24.0</v>
      </c>
      <c r="B25" s="18" t="s">
        <v>1730</v>
      </c>
      <c r="C25" s="46"/>
      <c r="D25" s="48" t="s">
        <v>1731</v>
      </c>
      <c r="E25" s="48" t="s">
        <v>1732</v>
      </c>
      <c r="F25" s="18" t="s">
        <v>11</v>
      </c>
      <c r="K25" s="12"/>
      <c r="L25" s="12"/>
      <c r="M25" s="12"/>
    </row>
    <row r="26">
      <c r="A26" s="18">
        <v>25.0</v>
      </c>
      <c r="B26" s="18" t="s">
        <v>1733</v>
      </c>
      <c r="C26" s="46"/>
      <c r="D26" s="48" t="s">
        <v>1734</v>
      </c>
      <c r="E26" s="48" t="s">
        <v>1735</v>
      </c>
      <c r="F26" s="18" t="s">
        <v>11</v>
      </c>
      <c r="K26" s="12"/>
      <c r="L26" s="12"/>
      <c r="M26" s="12"/>
    </row>
    <row r="27">
      <c r="A27" s="18">
        <v>26.0</v>
      </c>
      <c r="B27" s="18" t="s">
        <v>1736</v>
      </c>
      <c r="C27" s="48" t="s">
        <v>1737</v>
      </c>
      <c r="D27" s="48" t="s">
        <v>1738</v>
      </c>
      <c r="E27" s="48" t="s">
        <v>1739</v>
      </c>
      <c r="K27" s="12"/>
      <c r="L27" s="12"/>
      <c r="M27" s="12"/>
    </row>
    <row r="28">
      <c r="A28" s="18">
        <v>27.0</v>
      </c>
      <c r="B28" s="18" t="s">
        <v>1058</v>
      </c>
      <c r="C28" s="48" t="s">
        <v>1059</v>
      </c>
      <c r="D28" s="48" t="s">
        <v>1060</v>
      </c>
      <c r="E28" s="48" t="s">
        <v>1061</v>
      </c>
      <c r="F28" s="18" t="s">
        <v>11</v>
      </c>
      <c r="K28" s="12"/>
      <c r="L28" s="12"/>
      <c r="M28" s="12"/>
    </row>
    <row r="29">
      <c r="A29" s="18">
        <v>28.0</v>
      </c>
      <c r="B29" s="18" t="s">
        <v>1740</v>
      </c>
      <c r="C29" s="48" t="s">
        <v>1741</v>
      </c>
      <c r="D29" s="48" t="s">
        <v>1742</v>
      </c>
      <c r="E29" s="48" t="s">
        <v>1743</v>
      </c>
      <c r="K29" s="12"/>
      <c r="L29" s="12"/>
      <c r="M29" s="12"/>
    </row>
    <row r="30">
      <c r="A30" s="18">
        <v>29.0</v>
      </c>
      <c r="B30" s="18" t="s">
        <v>1358</v>
      </c>
      <c r="C30" s="48" t="s">
        <v>1359</v>
      </c>
      <c r="D30" s="48" t="s">
        <v>1360</v>
      </c>
      <c r="E30" s="48" t="s">
        <v>1744</v>
      </c>
      <c r="F30" s="18" t="s">
        <v>11</v>
      </c>
      <c r="K30" s="12"/>
      <c r="L30" s="12"/>
      <c r="M30" s="12"/>
    </row>
    <row r="31">
      <c r="A31" s="18">
        <v>30.0</v>
      </c>
      <c r="B31" s="18" t="s">
        <v>1745</v>
      </c>
      <c r="C31" s="48" t="s">
        <v>1746</v>
      </c>
      <c r="D31" s="48" t="s">
        <v>1747</v>
      </c>
      <c r="E31" s="48" t="s">
        <v>1748</v>
      </c>
      <c r="K31" s="12"/>
      <c r="L31" s="12"/>
      <c r="M31" s="12"/>
    </row>
    <row r="32">
      <c r="A32" s="18">
        <v>31.0</v>
      </c>
      <c r="B32" s="18" t="s">
        <v>1377</v>
      </c>
      <c r="C32" s="48" t="s">
        <v>1378</v>
      </c>
      <c r="D32" s="48" t="s">
        <v>1379</v>
      </c>
      <c r="E32" s="48" t="s">
        <v>1749</v>
      </c>
      <c r="F32" s="18" t="s">
        <v>11</v>
      </c>
      <c r="K32" s="12"/>
      <c r="L32" s="12"/>
      <c r="M32" s="12"/>
    </row>
    <row r="33">
      <c r="A33" s="18">
        <v>32.0</v>
      </c>
      <c r="B33" s="18" t="s">
        <v>1454</v>
      </c>
      <c r="C33" s="48" t="s">
        <v>1455</v>
      </c>
      <c r="D33" s="48" t="s">
        <v>1456</v>
      </c>
      <c r="E33" s="48" t="s">
        <v>1457</v>
      </c>
      <c r="F33" s="18" t="s">
        <v>11</v>
      </c>
      <c r="K33" s="12"/>
      <c r="L33" s="12"/>
      <c r="M33" s="12"/>
    </row>
    <row r="34">
      <c r="A34" s="18">
        <v>33.0</v>
      </c>
      <c r="B34" s="18" t="s">
        <v>1750</v>
      </c>
      <c r="C34" s="46"/>
      <c r="D34" s="48" t="s">
        <v>1751</v>
      </c>
      <c r="E34" s="48" t="s">
        <v>1752</v>
      </c>
      <c r="F34" s="18" t="s">
        <v>11</v>
      </c>
      <c r="K34" s="12"/>
      <c r="L34" s="12"/>
      <c r="M34" s="12"/>
    </row>
    <row r="35">
      <c r="A35" s="18">
        <v>34.0</v>
      </c>
      <c r="B35" s="18" t="s">
        <v>1753</v>
      </c>
      <c r="C35" s="46"/>
      <c r="D35" s="48" t="s">
        <v>1754</v>
      </c>
      <c r="E35" s="48" t="s">
        <v>1755</v>
      </c>
      <c r="F35" s="18" t="s">
        <v>11</v>
      </c>
      <c r="K35" s="12"/>
      <c r="L35" s="12"/>
      <c r="M35" s="12"/>
    </row>
    <row r="36">
      <c r="A36" s="18">
        <v>35.0</v>
      </c>
      <c r="B36" s="18" t="s">
        <v>1756</v>
      </c>
      <c r="C36" s="46"/>
      <c r="D36" s="48" t="s">
        <v>1757</v>
      </c>
      <c r="E36" s="48" t="s">
        <v>1758</v>
      </c>
      <c r="F36" s="18" t="s">
        <v>11</v>
      </c>
      <c r="K36" s="12"/>
      <c r="L36" s="12"/>
      <c r="M36" s="12"/>
    </row>
    <row r="37">
      <c r="C37" s="46"/>
      <c r="D37" s="46"/>
      <c r="E37" s="46"/>
      <c r="K37" s="12"/>
      <c r="L37" s="12"/>
      <c r="M37" s="12"/>
    </row>
    <row r="38">
      <c r="C38" s="46"/>
      <c r="D38" s="46"/>
      <c r="E38" s="46"/>
      <c r="K38" s="12"/>
      <c r="L38" s="12"/>
      <c r="M38" s="12"/>
    </row>
    <row r="39">
      <c r="C39" s="46"/>
      <c r="D39" s="46"/>
      <c r="E39" s="46"/>
      <c r="K39" s="12"/>
      <c r="L39" s="12"/>
      <c r="M39" s="12"/>
    </row>
    <row r="40">
      <c r="C40" s="46"/>
      <c r="D40" s="46"/>
      <c r="E40" s="46"/>
      <c r="K40" s="12"/>
      <c r="L40" s="12"/>
      <c r="M40" s="12"/>
    </row>
    <row r="41">
      <c r="C41" s="46"/>
      <c r="D41" s="46"/>
      <c r="E41" s="46"/>
      <c r="K41" s="12"/>
      <c r="L41" s="12"/>
      <c r="M41" s="12"/>
    </row>
    <row r="42">
      <c r="C42" s="46"/>
      <c r="D42" s="46"/>
      <c r="E42" s="46"/>
      <c r="K42" s="12"/>
      <c r="L42" s="12"/>
      <c r="M42" s="12"/>
    </row>
    <row r="43">
      <c r="C43" s="46"/>
      <c r="D43" s="46"/>
      <c r="E43" s="46"/>
      <c r="K43" s="12"/>
      <c r="L43" s="12"/>
      <c r="M43" s="12"/>
    </row>
    <row r="44">
      <c r="C44" s="46"/>
      <c r="D44" s="46"/>
      <c r="E44" s="46"/>
      <c r="K44" s="12"/>
      <c r="L44" s="12"/>
      <c r="M44" s="12"/>
    </row>
    <row r="45">
      <c r="C45" s="46"/>
      <c r="D45" s="46"/>
      <c r="E45" s="46"/>
      <c r="K45" s="12"/>
      <c r="L45" s="12"/>
      <c r="M45" s="12"/>
    </row>
    <row r="46">
      <c r="C46" s="46"/>
      <c r="D46" s="46"/>
      <c r="E46" s="46"/>
      <c r="K46" s="12"/>
      <c r="L46" s="12"/>
      <c r="M46" s="12"/>
    </row>
    <row r="47">
      <c r="C47" s="46"/>
      <c r="D47" s="46"/>
      <c r="E47" s="46"/>
      <c r="K47" s="12"/>
      <c r="L47" s="12"/>
      <c r="M47" s="12"/>
    </row>
    <row r="48">
      <c r="C48" s="46"/>
      <c r="D48" s="46"/>
      <c r="E48" s="46"/>
      <c r="K48" s="12"/>
      <c r="L48" s="12"/>
      <c r="M48" s="12"/>
    </row>
    <row r="49">
      <c r="C49" s="46"/>
      <c r="D49" s="46"/>
      <c r="E49" s="46"/>
      <c r="K49" s="12"/>
      <c r="L49" s="12"/>
      <c r="M49" s="12"/>
    </row>
    <row r="50">
      <c r="C50" s="46"/>
      <c r="D50" s="46"/>
      <c r="E50" s="46"/>
      <c r="K50" s="12"/>
      <c r="L50" s="12"/>
      <c r="M50" s="12"/>
    </row>
    <row r="51">
      <c r="C51" s="46"/>
      <c r="D51" s="46"/>
      <c r="E51" s="46"/>
      <c r="K51" s="12"/>
      <c r="L51" s="12"/>
      <c r="M51" s="12"/>
    </row>
    <row r="52">
      <c r="C52" s="46"/>
      <c r="D52" s="46"/>
      <c r="E52" s="46"/>
      <c r="K52" s="12"/>
      <c r="L52" s="12"/>
      <c r="M52" s="12"/>
    </row>
    <row r="53">
      <c r="C53" s="46"/>
      <c r="D53" s="46"/>
      <c r="E53" s="46"/>
      <c r="K53" s="12"/>
      <c r="L53" s="12"/>
      <c r="M53" s="12"/>
    </row>
    <row r="54">
      <c r="C54" s="46"/>
      <c r="D54" s="46"/>
      <c r="E54" s="46"/>
      <c r="K54" s="12"/>
      <c r="L54" s="12"/>
      <c r="M54" s="12"/>
    </row>
    <row r="55">
      <c r="C55" s="46"/>
      <c r="D55" s="46"/>
      <c r="E55" s="46"/>
      <c r="K55" s="12"/>
      <c r="L55" s="12"/>
      <c r="M55" s="12"/>
    </row>
    <row r="56">
      <c r="C56" s="46"/>
      <c r="D56" s="46"/>
      <c r="E56" s="46"/>
      <c r="K56" s="12"/>
      <c r="L56" s="12"/>
      <c r="M56" s="12"/>
    </row>
    <row r="57">
      <c r="C57" s="46"/>
      <c r="D57" s="46"/>
      <c r="E57" s="46"/>
      <c r="K57" s="12"/>
      <c r="L57" s="12"/>
      <c r="M57" s="12"/>
    </row>
    <row r="58">
      <c r="C58" s="46"/>
      <c r="D58" s="46"/>
      <c r="E58" s="46"/>
      <c r="K58" s="12"/>
      <c r="L58" s="12"/>
      <c r="M58" s="12"/>
    </row>
    <row r="59">
      <c r="C59" s="46"/>
      <c r="D59" s="46"/>
      <c r="E59" s="46"/>
      <c r="K59" s="12"/>
      <c r="L59" s="12"/>
      <c r="M59" s="12"/>
    </row>
    <row r="60">
      <c r="C60" s="46"/>
      <c r="D60" s="46"/>
      <c r="E60" s="46"/>
      <c r="K60" s="12"/>
      <c r="L60" s="12"/>
      <c r="M60" s="12"/>
    </row>
    <row r="61">
      <c r="C61" s="46"/>
      <c r="D61" s="46"/>
      <c r="E61" s="46"/>
      <c r="K61" s="12"/>
      <c r="L61" s="12"/>
      <c r="M61" s="12"/>
    </row>
    <row r="62">
      <c r="C62" s="46"/>
      <c r="D62" s="46"/>
      <c r="E62" s="46"/>
      <c r="K62" s="12"/>
      <c r="L62" s="12"/>
      <c r="M62" s="12"/>
    </row>
    <row r="63">
      <c r="C63" s="46"/>
      <c r="D63" s="46"/>
      <c r="E63" s="46"/>
      <c r="K63" s="12"/>
      <c r="L63" s="12"/>
      <c r="M63" s="12"/>
    </row>
    <row r="64">
      <c r="C64" s="46"/>
      <c r="D64" s="46"/>
      <c r="E64" s="46"/>
      <c r="K64" s="12"/>
      <c r="L64" s="12"/>
      <c r="M64" s="12"/>
    </row>
    <row r="65">
      <c r="C65" s="46"/>
      <c r="D65" s="46"/>
      <c r="E65" s="46"/>
      <c r="K65" s="12"/>
      <c r="L65" s="12"/>
      <c r="M65" s="12"/>
    </row>
    <row r="66">
      <c r="C66" s="46"/>
      <c r="D66" s="46"/>
      <c r="E66" s="46"/>
      <c r="K66" s="12"/>
      <c r="L66" s="12"/>
      <c r="M66" s="12"/>
    </row>
    <row r="67">
      <c r="C67" s="46"/>
      <c r="D67" s="46"/>
      <c r="E67" s="46"/>
      <c r="K67" s="12"/>
      <c r="L67" s="12"/>
      <c r="M67" s="12"/>
    </row>
    <row r="68">
      <c r="C68" s="46"/>
      <c r="D68" s="46"/>
      <c r="E68" s="46"/>
      <c r="K68" s="12"/>
      <c r="L68" s="12"/>
      <c r="M68" s="12"/>
    </row>
    <row r="69">
      <c r="C69" s="46"/>
      <c r="D69" s="46"/>
      <c r="E69" s="46"/>
      <c r="K69" s="12"/>
      <c r="L69" s="12"/>
      <c r="M69" s="12"/>
    </row>
    <row r="70">
      <c r="C70" s="46"/>
      <c r="D70" s="46"/>
      <c r="E70" s="46"/>
      <c r="K70" s="12"/>
      <c r="L70" s="12"/>
      <c r="M70" s="12"/>
    </row>
    <row r="71">
      <c r="C71" s="46"/>
      <c r="D71" s="46"/>
      <c r="E71" s="46"/>
      <c r="K71" s="12"/>
      <c r="L71" s="12"/>
      <c r="M71" s="12"/>
    </row>
    <row r="72">
      <c r="C72" s="46"/>
      <c r="D72" s="46"/>
      <c r="E72" s="46"/>
      <c r="K72" s="12"/>
      <c r="L72" s="12"/>
      <c r="M72" s="12"/>
    </row>
    <row r="73">
      <c r="C73" s="46"/>
      <c r="D73" s="46"/>
      <c r="E73" s="46"/>
      <c r="K73" s="12"/>
      <c r="L73" s="12"/>
      <c r="M73" s="12"/>
    </row>
    <row r="74">
      <c r="C74" s="46"/>
      <c r="D74" s="46"/>
      <c r="E74" s="46"/>
      <c r="K74" s="12"/>
      <c r="L74" s="12"/>
      <c r="M74" s="12"/>
    </row>
    <row r="75">
      <c r="C75" s="46"/>
      <c r="D75" s="46"/>
      <c r="E75" s="46"/>
      <c r="K75" s="12"/>
      <c r="L75" s="12"/>
      <c r="M75" s="12"/>
    </row>
    <row r="76">
      <c r="C76" s="46"/>
      <c r="D76" s="46"/>
      <c r="E76" s="46"/>
      <c r="K76" s="12"/>
      <c r="L76" s="12"/>
      <c r="M76" s="12"/>
    </row>
    <row r="77">
      <c r="C77" s="46"/>
      <c r="D77" s="46"/>
      <c r="E77" s="46"/>
      <c r="K77" s="12"/>
      <c r="L77" s="12"/>
      <c r="M77" s="12"/>
    </row>
    <row r="78">
      <c r="C78" s="46"/>
      <c r="D78" s="46"/>
      <c r="E78" s="46"/>
      <c r="K78" s="12"/>
      <c r="L78" s="12"/>
      <c r="M78" s="12"/>
    </row>
    <row r="79">
      <c r="C79" s="46"/>
      <c r="D79" s="46"/>
      <c r="E79" s="46"/>
      <c r="K79" s="12"/>
      <c r="L79" s="12"/>
      <c r="M79" s="12"/>
    </row>
    <row r="80">
      <c r="C80" s="46"/>
      <c r="D80" s="46"/>
      <c r="E80" s="46"/>
      <c r="K80" s="12"/>
      <c r="L80" s="12"/>
      <c r="M80" s="12"/>
    </row>
    <row r="81">
      <c r="C81" s="46"/>
      <c r="D81" s="46"/>
      <c r="E81" s="46"/>
      <c r="K81" s="12"/>
      <c r="L81" s="12"/>
      <c r="M81" s="12"/>
    </row>
    <row r="82">
      <c r="C82" s="46"/>
      <c r="D82" s="46"/>
      <c r="E82" s="46"/>
      <c r="K82" s="12"/>
      <c r="L82" s="12"/>
      <c r="M82" s="12"/>
    </row>
    <row r="83">
      <c r="C83" s="46"/>
      <c r="D83" s="46"/>
      <c r="E83" s="46"/>
      <c r="K83" s="12"/>
      <c r="L83" s="12"/>
      <c r="M83" s="12"/>
    </row>
    <row r="84">
      <c r="C84" s="46"/>
      <c r="D84" s="46"/>
      <c r="E84" s="46"/>
      <c r="K84" s="12"/>
      <c r="L84" s="12"/>
      <c r="M84" s="12"/>
    </row>
    <row r="85">
      <c r="C85" s="46"/>
      <c r="D85" s="46"/>
      <c r="E85" s="46"/>
      <c r="K85" s="12"/>
      <c r="L85" s="12"/>
      <c r="M85" s="12"/>
    </row>
    <row r="86">
      <c r="C86" s="46"/>
      <c r="D86" s="46"/>
      <c r="E86" s="46"/>
      <c r="K86" s="12"/>
      <c r="L86" s="12"/>
      <c r="M86" s="12"/>
    </row>
    <row r="87">
      <c r="C87" s="46"/>
      <c r="D87" s="46"/>
      <c r="E87" s="46"/>
      <c r="K87" s="12"/>
      <c r="L87" s="12"/>
      <c r="M87" s="12"/>
    </row>
    <row r="88">
      <c r="C88" s="46"/>
      <c r="D88" s="46"/>
      <c r="E88" s="46"/>
      <c r="K88" s="12"/>
      <c r="L88" s="12"/>
      <c r="M88" s="12"/>
    </row>
    <row r="89">
      <c r="C89" s="46"/>
      <c r="D89" s="46"/>
      <c r="E89" s="46"/>
      <c r="K89" s="12"/>
      <c r="L89" s="12"/>
      <c r="M89" s="12"/>
    </row>
    <row r="90">
      <c r="C90" s="46"/>
      <c r="D90" s="46"/>
      <c r="E90" s="46"/>
      <c r="K90" s="12"/>
      <c r="L90" s="12"/>
      <c r="M90" s="12"/>
    </row>
    <row r="91">
      <c r="C91" s="46"/>
      <c r="D91" s="46"/>
      <c r="E91" s="46"/>
      <c r="K91" s="12"/>
      <c r="L91" s="12"/>
      <c r="M91" s="12"/>
    </row>
    <row r="92">
      <c r="C92" s="46"/>
      <c r="D92" s="46"/>
      <c r="E92" s="46"/>
      <c r="K92" s="12"/>
      <c r="L92" s="12"/>
      <c r="M92" s="12"/>
    </row>
    <row r="93">
      <c r="C93" s="46"/>
      <c r="D93" s="46"/>
      <c r="E93" s="46"/>
      <c r="K93" s="12"/>
      <c r="L93" s="12"/>
      <c r="M93" s="12"/>
    </row>
    <row r="94">
      <c r="C94" s="46"/>
      <c r="D94" s="46"/>
      <c r="E94" s="46"/>
      <c r="K94" s="12"/>
      <c r="L94" s="12"/>
      <c r="M94" s="12"/>
    </row>
    <row r="95">
      <c r="C95" s="46"/>
      <c r="D95" s="46"/>
      <c r="E95" s="46"/>
      <c r="K95" s="12"/>
      <c r="L95" s="12"/>
      <c r="M95" s="12"/>
    </row>
    <row r="96">
      <c r="C96" s="46"/>
      <c r="D96" s="46"/>
      <c r="E96" s="46"/>
      <c r="K96" s="12"/>
      <c r="L96" s="12"/>
      <c r="M96" s="12"/>
    </row>
    <row r="97">
      <c r="C97" s="46"/>
      <c r="D97" s="46"/>
      <c r="E97" s="46"/>
      <c r="K97" s="12"/>
      <c r="L97" s="12"/>
      <c r="M97" s="12"/>
    </row>
    <row r="98">
      <c r="C98" s="46"/>
      <c r="D98" s="46"/>
      <c r="E98" s="46"/>
      <c r="K98" s="12"/>
      <c r="L98" s="12"/>
      <c r="M98" s="12"/>
    </row>
    <row r="99">
      <c r="C99" s="46"/>
      <c r="D99" s="46"/>
      <c r="E99" s="46"/>
      <c r="K99" s="12"/>
      <c r="L99" s="12"/>
      <c r="M99" s="12"/>
    </row>
    <row r="100">
      <c r="C100" s="46"/>
      <c r="D100" s="46"/>
      <c r="E100" s="46"/>
      <c r="K100" s="12"/>
      <c r="L100" s="12"/>
      <c r="M100" s="12"/>
    </row>
    <row r="101">
      <c r="C101" s="46"/>
      <c r="D101" s="46"/>
      <c r="E101" s="46"/>
      <c r="K101" s="12"/>
      <c r="L101" s="12"/>
      <c r="M101" s="12"/>
    </row>
    <row r="102">
      <c r="C102" s="46"/>
      <c r="D102" s="46"/>
      <c r="E102" s="46"/>
      <c r="K102" s="12"/>
      <c r="L102" s="12"/>
      <c r="M102" s="12"/>
    </row>
    <row r="103">
      <c r="C103" s="46"/>
      <c r="D103" s="46"/>
      <c r="E103" s="46"/>
      <c r="K103" s="12"/>
      <c r="L103" s="12"/>
      <c r="M103" s="12"/>
    </row>
    <row r="104">
      <c r="C104" s="46"/>
      <c r="D104" s="46"/>
      <c r="E104" s="46"/>
      <c r="K104" s="12"/>
      <c r="L104" s="12"/>
      <c r="M104" s="12"/>
    </row>
    <row r="105">
      <c r="C105" s="46"/>
      <c r="D105" s="46"/>
      <c r="E105" s="46"/>
      <c r="K105" s="12"/>
      <c r="L105" s="12"/>
      <c r="M105" s="12"/>
    </row>
    <row r="106">
      <c r="C106" s="46"/>
      <c r="D106" s="46"/>
      <c r="E106" s="46"/>
      <c r="K106" s="12"/>
      <c r="L106" s="12"/>
      <c r="M106" s="12"/>
    </row>
    <row r="107">
      <c r="C107" s="46"/>
      <c r="D107" s="46"/>
      <c r="E107" s="46"/>
      <c r="K107" s="12"/>
      <c r="L107" s="12"/>
      <c r="M107" s="12"/>
    </row>
    <row r="108">
      <c r="C108" s="46"/>
      <c r="D108" s="46"/>
      <c r="E108" s="46"/>
      <c r="K108" s="12"/>
      <c r="L108" s="12"/>
      <c r="M108" s="12"/>
    </row>
    <row r="109">
      <c r="C109" s="46"/>
      <c r="D109" s="46"/>
      <c r="E109" s="46"/>
      <c r="K109" s="12"/>
      <c r="L109" s="12"/>
      <c r="M109" s="12"/>
    </row>
    <row r="110">
      <c r="C110" s="46"/>
      <c r="D110" s="46"/>
      <c r="E110" s="46"/>
      <c r="K110" s="12"/>
      <c r="L110" s="12"/>
      <c r="M110" s="12"/>
    </row>
    <row r="111">
      <c r="C111" s="46"/>
      <c r="D111" s="46"/>
      <c r="E111" s="46"/>
      <c r="K111" s="12"/>
      <c r="L111" s="12"/>
      <c r="M111" s="12"/>
    </row>
    <row r="112">
      <c r="C112" s="46"/>
      <c r="D112" s="46"/>
      <c r="E112" s="46"/>
      <c r="K112" s="12"/>
      <c r="L112" s="12"/>
      <c r="M112" s="12"/>
    </row>
    <row r="113">
      <c r="C113" s="46"/>
      <c r="D113" s="46"/>
      <c r="E113" s="46"/>
      <c r="K113" s="12"/>
      <c r="L113" s="12"/>
      <c r="M113" s="12"/>
    </row>
    <row r="114">
      <c r="C114" s="46"/>
      <c r="D114" s="46"/>
      <c r="E114" s="46"/>
      <c r="K114" s="12"/>
      <c r="L114" s="12"/>
      <c r="M114" s="12"/>
    </row>
    <row r="115">
      <c r="C115" s="46"/>
      <c r="D115" s="46"/>
      <c r="E115" s="46"/>
      <c r="K115" s="12"/>
      <c r="L115" s="12"/>
      <c r="M115" s="12"/>
    </row>
    <row r="116">
      <c r="C116" s="46"/>
      <c r="D116" s="46"/>
      <c r="E116" s="46"/>
      <c r="K116" s="12"/>
      <c r="L116" s="12"/>
      <c r="M116" s="12"/>
    </row>
    <row r="117">
      <c r="C117" s="46"/>
      <c r="D117" s="46"/>
      <c r="E117" s="46"/>
      <c r="K117" s="12"/>
      <c r="L117" s="12"/>
      <c r="M117" s="12"/>
    </row>
    <row r="118">
      <c r="C118" s="46"/>
      <c r="D118" s="46"/>
      <c r="E118" s="46"/>
      <c r="K118" s="12"/>
      <c r="L118" s="12"/>
      <c r="M118" s="12"/>
    </row>
    <row r="119">
      <c r="C119" s="46"/>
      <c r="D119" s="46"/>
      <c r="E119" s="46"/>
      <c r="K119" s="12"/>
      <c r="L119" s="12"/>
      <c r="M119" s="12"/>
    </row>
    <row r="120">
      <c r="C120" s="46"/>
      <c r="D120" s="46"/>
      <c r="E120" s="46"/>
      <c r="K120" s="12"/>
      <c r="L120" s="12"/>
      <c r="M120" s="12"/>
    </row>
    <row r="121">
      <c r="C121" s="46"/>
      <c r="D121" s="46"/>
      <c r="E121" s="46"/>
      <c r="K121" s="12"/>
      <c r="L121" s="12"/>
      <c r="M121" s="12"/>
    </row>
    <row r="122">
      <c r="C122" s="46"/>
      <c r="D122" s="46"/>
      <c r="E122" s="46"/>
      <c r="K122" s="12"/>
      <c r="L122" s="12"/>
      <c r="M122" s="12"/>
    </row>
    <row r="123">
      <c r="C123" s="46"/>
      <c r="D123" s="46"/>
      <c r="E123" s="46"/>
      <c r="K123" s="12"/>
      <c r="L123" s="12"/>
      <c r="M123" s="12"/>
    </row>
    <row r="124">
      <c r="C124" s="46"/>
      <c r="D124" s="46"/>
      <c r="E124" s="46"/>
      <c r="K124" s="12"/>
      <c r="L124" s="12"/>
      <c r="M124" s="12"/>
    </row>
    <row r="125">
      <c r="C125" s="46"/>
      <c r="D125" s="46"/>
      <c r="E125" s="46"/>
      <c r="K125" s="12"/>
      <c r="L125" s="12"/>
      <c r="M125" s="12"/>
    </row>
    <row r="126">
      <c r="C126" s="46"/>
      <c r="D126" s="46"/>
      <c r="E126" s="46"/>
      <c r="K126" s="12"/>
      <c r="L126" s="12"/>
      <c r="M126" s="12"/>
    </row>
    <row r="127">
      <c r="C127" s="46"/>
      <c r="D127" s="46"/>
      <c r="E127" s="46"/>
      <c r="K127" s="12"/>
      <c r="L127" s="12"/>
      <c r="M127" s="12"/>
    </row>
    <row r="128">
      <c r="C128" s="46"/>
      <c r="D128" s="46"/>
      <c r="E128" s="46"/>
      <c r="K128" s="12"/>
      <c r="L128" s="12"/>
      <c r="M128" s="12"/>
    </row>
    <row r="129">
      <c r="C129" s="46"/>
      <c r="D129" s="46"/>
      <c r="E129" s="46"/>
      <c r="K129" s="12"/>
      <c r="L129" s="12"/>
      <c r="M129" s="12"/>
    </row>
    <row r="130">
      <c r="C130" s="46"/>
      <c r="D130" s="46"/>
      <c r="E130" s="46"/>
      <c r="K130" s="12"/>
      <c r="L130" s="12"/>
      <c r="M130" s="12"/>
    </row>
    <row r="131">
      <c r="C131" s="46"/>
      <c r="D131" s="46"/>
      <c r="E131" s="46"/>
      <c r="K131" s="12"/>
      <c r="L131" s="12"/>
      <c r="M131" s="12"/>
    </row>
    <row r="132">
      <c r="C132" s="46"/>
      <c r="D132" s="46"/>
      <c r="E132" s="46"/>
      <c r="K132" s="12"/>
      <c r="L132" s="12"/>
      <c r="M132" s="12"/>
    </row>
    <row r="133">
      <c r="C133" s="46"/>
      <c r="D133" s="46"/>
      <c r="E133" s="46"/>
      <c r="K133" s="12"/>
      <c r="L133" s="12"/>
      <c r="M133" s="12"/>
    </row>
    <row r="134">
      <c r="C134" s="46"/>
      <c r="D134" s="46"/>
      <c r="E134" s="46"/>
      <c r="K134" s="12"/>
      <c r="L134" s="12"/>
      <c r="M134" s="12"/>
    </row>
    <row r="135">
      <c r="C135" s="46"/>
      <c r="D135" s="46"/>
      <c r="E135" s="46"/>
      <c r="K135" s="12"/>
      <c r="L135" s="12"/>
      <c r="M135" s="12"/>
    </row>
    <row r="136">
      <c r="C136" s="46"/>
      <c r="D136" s="46"/>
      <c r="E136" s="46"/>
      <c r="K136" s="12"/>
      <c r="L136" s="12"/>
      <c r="M136" s="12"/>
    </row>
    <row r="137">
      <c r="C137" s="46"/>
      <c r="D137" s="46"/>
      <c r="E137" s="46"/>
      <c r="K137" s="12"/>
      <c r="L137" s="12"/>
      <c r="M137" s="12"/>
    </row>
    <row r="138">
      <c r="C138" s="46"/>
      <c r="D138" s="46"/>
      <c r="E138" s="46"/>
      <c r="K138" s="12"/>
      <c r="L138" s="12"/>
      <c r="M138" s="12"/>
    </row>
    <row r="139">
      <c r="C139" s="46"/>
      <c r="D139" s="46"/>
      <c r="E139" s="46"/>
      <c r="K139" s="12"/>
      <c r="L139" s="12"/>
      <c r="M139" s="12"/>
    </row>
    <row r="140">
      <c r="C140" s="46"/>
      <c r="D140" s="46"/>
      <c r="E140" s="46"/>
      <c r="K140" s="12"/>
      <c r="L140" s="12"/>
      <c r="M140" s="12"/>
    </row>
    <row r="141">
      <c r="C141" s="46"/>
      <c r="D141" s="46"/>
      <c r="E141" s="46"/>
      <c r="K141" s="12"/>
      <c r="L141" s="12"/>
      <c r="M141" s="12"/>
    </row>
    <row r="142">
      <c r="C142" s="46"/>
      <c r="D142" s="46"/>
      <c r="E142" s="46"/>
      <c r="K142" s="12"/>
      <c r="L142" s="12"/>
      <c r="M142" s="12"/>
    </row>
    <row r="143">
      <c r="C143" s="46"/>
      <c r="D143" s="46"/>
      <c r="E143" s="46"/>
      <c r="K143" s="12"/>
      <c r="L143" s="12"/>
      <c r="M143" s="12"/>
    </row>
    <row r="144">
      <c r="C144" s="46"/>
      <c r="D144" s="46"/>
      <c r="E144" s="46"/>
      <c r="K144" s="12"/>
      <c r="L144" s="12"/>
      <c r="M144" s="12"/>
    </row>
    <row r="145">
      <c r="C145" s="46"/>
      <c r="D145" s="46"/>
      <c r="E145" s="46"/>
      <c r="K145" s="12"/>
      <c r="L145" s="12"/>
      <c r="M145" s="12"/>
    </row>
    <row r="146">
      <c r="C146" s="46"/>
      <c r="D146" s="46"/>
      <c r="E146" s="46"/>
      <c r="K146" s="12"/>
      <c r="L146" s="12"/>
      <c r="M146" s="12"/>
    </row>
    <row r="147">
      <c r="C147" s="46"/>
      <c r="D147" s="46"/>
      <c r="E147" s="46"/>
      <c r="K147" s="12"/>
      <c r="L147" s="12"/>
      <c r="M147" s="12"/>
    </row>
    <row r="148">
      <c r="C148" s="46"/>
      <c r="D148" s="46"/>
      <c r="E148" s="46"/>
      <c r="K148" s="12"/>
      <c r="L148" s="12"/>
      <c r="M148" s="12"/>
    </row>
    <row r="149">
      <c r="C149" s="46"/>
      <c r="D149" s="46"/>
      <c r="E149" s="46"/>
      <c r="K149" s="12"/>
      <c r="L149" s="12"/>
      <c r="M149" s="12"/>
    </row>
    <row r="150">
      <c r="C150" s="46"/>
      <c r="D150" s="46"/>
      <c r="E150" s="46"/>
      <c r="K150" s="12"/>
      <c r="L150" s="12"/>
      <c r="M150" s="12"/>
    </row>
    <row r="151">
      <c r="C151" s="46"/>
      <c r="D151" s="46"/>
      <c r="E151" s="46"/>
      <c r="K151" s="12"/>
      <c r="L151" s="12"/>
      <c r="M151" s="12"/>
    </row>
    <row r="152">
      <c r="C152" s="46"/>
      <c r="D152" s="46"/>
      <c r="E152" s="46"/>
      <c r="K152" s="12"/>
      <c r="L152" s="12"/>
      <c r="M152" s="12"/>
    </row>
    <row r="153">
      <c r="C153" s="46"/>
      <c r="D153" s="46"/>
      <c r="E153" s="46"/>
      <c r="K153" s="12"/>
      <c r="L153" s="12"/>
      <c r="M153" s="12"/>
    </row>
    <row r="154">
      <c r="C154" s="46"/>
      <c r="D154" s="46"/>
      <c r="E154" s="46"/>
      <c r="K154" s="12"/>
      <c r="L154" s="12"/>
      <c r="M154" s="12"/>
    </row>
    <row r="155">
      <c r="C155" s="46"/>
      <c r="D155" s="46"/>
      <c r="E155" s="46"/>
      <c r="K155" s="12"/>
      <c r="L155" s="12"/>
      <c r="M155" s="12"/>
    </row>
    <row r="156">
      <c r="C156" s="46"/>
      <c r="D156" s="46"/>
      <c r="E156" s="46"/>
      <c r="K156" s="12"/>
      <c r="L156" s="12"/>
      <c r="M156" s="12"/>
    </row>
    <row r="157">
      <c r="C157" s="46"/>
      <c r="D157" s="46"/>
      <c r="E157" s="46"/>
      <c r="K157" s="12"/>
      <c r="L157" s="12"/>
      <c r="M157" s="12"/>
    </row>
    <row r="158">
      <c r="C158" s="46"/>
      <c r="D158" s="46"/>
      <c r="E158" s="46"/>
      <c r="K158" s="12"/>
      <c r="L158" s="12"/>
      <c r="M158" s="12"/>
    </row>
    <row r="159">
      <c r="C159" s="46"/>
      <c r="D159" s="46"/>
      <c r="E159" s="46"/>
      <c r="K159" s="12"/>
      <c r="L159" s="12"/>
      <c r="M159" s="12"/>
    </row>
    <row r="160">
      <c r="C160" s="46"/>
      <c r="D160" s="46"/>
      <c r="E160" s="46"/>
      <c r="K160" s="12"/>
      <c r="L160" s="12"/>
      <c r="M160" s="12"/>
    </row>
    <row r="161">
      <c r="C161" s="46"/>
      <c r="D161" s="46"/>
      <c r="E161" s="46"/>
      <c r="K161" s="12"/>
      <c r="L161" s="12"/>
      <c r="M161" s="12"/>
    </row>
    <row r="162">
      <c r="C162" s="46"/>
      <c r="D162" s="46"/>
      <c r="E162" s="46"/>
      <c r="K162" s="12"/>
      <c r="L162" s="12"/>
      <c r="M162" s="12"/>
    </row>
    <row r="163">
      <c r="C163" s="46"/>
      <c r="D163" s="46"/>
      <c r="E163" s="46"/>
      <c r="K163" s="12"/>
      <c r="L163" s="12"/>
      <c r="M163" s="12"/>
    </row>
    <row r="164">
      <c r="C164" s="46"/>
      <c r="D164" s="46"/>
      <c r="E164" s="46"/>
      <c r="K164" s="12"/>
      <c r="L164" s="12"/>
      <c r="M164" s="12"/>
    </row>
    <row r="165">
      <c r="C165" s="46"/>
      <c r="D165" s="46"/>
      <c r="E165" s="46"/>
      <c r="K165" s="12"/>
      <c r="L165" s="12"/>
      <c r="M165" s="12"/>
    </row>
    <row r="166">
      <c r="C166" s="46"/>
      <c r="D166" s="46"/>
      <c r="E166" s="46"/>
      <c r="K166" s="12"/>
      <c r="L166" s="12"/>
      <c r="M166" s="12"/>
    </row>
    <row r="167">
      <c r="C167" s="46"/>
      <c r="D167" s="46"/>
      <c r="E167" s="46"/>
      <c r="K167" s="12"/>
      <c r="L167" s="12"/>
      <c r="M167" s="12"/>
    </row>
    <row r="168">
      <c r="C168" s="46"/>
      <c r="D168" s="46"/>
      <c r="E168" s="46"/>
      <c r="K168" s="12"/>
      <c r="L168" s="12"/>
      <c r="M168" s="12"/>
    </row>
    <row r="169">
      <c r="C169" s="46"/>
      <c r="D169" s="46"/>
      <c r="E169" s="46"/>
      <c r="K169" s="12"/>
      <c r="L169" s="12"/>
      <c r="M169" s="12"/>
    </row>
    <row r="170">
      <c r="C170" s="46"/>
      <c r="D170" s="46"/>
      <c r="E170" s="46"/>
      <c r="K170" s="12"/>
      <c r="L170" s="12"/>
      <c r="M170" s="12"/>
    </row>
    <row r="171">
      <c r="C171" s="46"/>
      <c r="D171" s="46"/>
      <c r="E171" s="46"/>
      <c r="K171" s="12"/>
      <c r="L171" s="12"/>
      <c r="M171" s="12"/>
    </row>
    <row r="172">
      <c r="C172" s="46"/>
      <c r="D172" s="46"/>
      <c r="E172" s="46"/>
      <c r="K172" s="12"/>
      <c r="L172" s="12"/>
      <c r="M172" s="12"/>
    </row>
    <row r="173">
      <c r="C173" s="46"/>
      <c r="D173" s="46"/>
      <c r="E173" s="46"/>
      <c r="K173" s="12"/>
      <c r="L173" s="12"/>
      <c r="M173" s="12"/>
    </row>
    <row r="174">
      <c r="C174" s="46"/>
      <c r="D174" s="46"/>
      <c r="E174" s="46"/>
      <c r="K174" s="12"/>
      <c r="L174" s="12"/>
      <c r="M174" s="12"/>
    </row>
    <row r="175">
      <c r="C175" s="46"/>
      <c r="D175" s="46"/>
      <c r="E175" s="46"/>
      <c r="K175" s="12"/>
      <c r="L175" s="12"/>
      <c r="M175" s="12"/>
    </row>
    <row r="176">
      <c r="C176" s="46"/>
      <c r="D176" s="46"/>
      <c r="E176" s="46"/>
      <c r="K176" s="12"/>
      <c r="L176" s="12"/>
      <c r="M176" s="12"/>
    </row>
    <row r="177">
      <c r="C177" s="46"/>
      <c r="D177" s="46"/>
      <c r="E177" s="46"/>
      <c r="K177" s="12"/>
      <c r="L177" s="12"/>
      <c r="M177" s="12"/>
    </row>
    <row r="178">
      <c r="C178" s="46"/>
      <c r="D178" s="46"/>
      <c r="E178" s="46"/>
      <c r="K178" s="12"/>
      <c r="L178" s="12"/>
      <c r="M178" s="12"/>
    </row>
    <row r="179">
      <c r="C179" s="46"/>
      <c r="D179" s="46"/>
      <c r="E179" s="46"/>
      <c r="K179" s="12"/>
      <c r="L179" s="12"/>
      <c r="M179" s="12"/>
    </row>
    <row r="180">
      <c r="C180" s="46"/>
      <c r="D180" s="46"/>
      <c r="E180" s="46"/>
      <c r="K180" s="12"/>
      <c r="L180" s="12"/>
      <c r="M180" s="12"/>
    </row>
    <row r="181">
      <c r="C181" s="46"/>
      <c r="D181" s="46"/>
      <c r="E181" s="46"/>
      <c r="K181" s="12"/>
      <c r="L181" s="12"/>
      <c r="M181" s="12"/>
    </row>
    <row r="182">
      <c r="C182" s="46"/>
      <c r="D182" s="46"/>
      <c r="E182" s="46"/>
      <c r="K182" s="12"/>
      <c r="L182" s="12"/>
      <c r="M182" s="12"/>
    </row>
    <row r="183">
      <c r="C183" s="46"/>
      <c r="D183" s="46"/>
      <c r="E183" s="46"/>
      <c r="K183" s="12"/>
      <c r="L183" s="12"/>
      <c r="M183" s="12"/>
    </row>
    <row r="184">
      <c r="C184" s="46"/>
      <c r="D184" s="46"/>
      <c r="E184" s="46"/>
      <c r="K184" s="12"/>
      <c r="L184" s="12"/>
      <c r="M184" s="12"/>
    </row>
    <row r="185">
      <c r="C185" s="46"/>
      <c r="D185" s="46"/>
      <c r="E185" s="46"/>
      <c r="K185" s="12"/>
      <c r="L185" s="12"/>
      <c r="M185" s="12"/>
    </row>
    <row r="186">
      <c r="C186" s="46"/>
      <c r="D186" s="46"/>
      <c r="E186" s="46"/>
      <c r="K186" s="12"/>
      <c r="L186" s="12"/>
      <c r="M186" s="12"/>
    </row>
    <row r="187">
      <c r="C187" s="46"/>
      <c r="D187" s="46"/>
      <c r="E187" s="46"/>
      <c r="K187" s="12"/>
      <c r="L187" s="12"/>
      <c r="M187" s="12"/>
    </row>
    <row r="188">
      <c r="C188" s="46"/>
      <c r="D188" s="46"/>
      <c r="E188" s="46"/>
      <c r="K188" s="12"/>
      <c r="L188" s="12"/>
      <c r="M188" s="12"/>
    </row>
    <row r="189">
      <c r="C189" s="46"/>
      <c r="D189" s="46"/>
      <c r="E189" s="46"/>
      <c r="K189" s="12"/>
      <c r="L189" s="12"/>
      <c r="M189" s="12"/>
    </row>
    <row r="190">
      <c r="C190" s="46"/>
      <c r="D190" s="46"/>
      <c r="E190" s="46"/>
      <c r="K190" s="12"/>
      <c r="L190" s="12"/>
      <c r="M190" s="12"/>
    </row>
    <row r="191">
      <c r="C191" s="46"/>
      <c r="D191" s="46"/>
      <c r="E191" s="46"/>
      <c r="K191" s="12"/>
      <c r="L191" s="12"/>
      <c r="M191" s="12"/>
    </row>
    <row r="192">
      <c r="C192" s="46"/>
      <c r="D192" s="46"/>
      <c r="E192" s="46"/>
      <c r="K192" s="12"/>
      <c r="L192" s="12"/>
      <c r="M192" s="12"/>
    </row>
    <row r="193">
      <c r="C193" s="46"/>
      <c r="D193" s="46"/>
      <c r="E193" s="46"/>
      <c r="K193" s="12"/>
      <c r="L193" s="12"/>
      <c r="M193" s="12"/>
    </row>
    <row r="194">
      <c r="C194" s="46"/>
      <c r="D194" s="46"/>
      <c r="E194" s="46"/>
      <c r="K194" s="12"/>
      <c r="L194" s="12"/>
      <c r="M194" s="12"/>
    </row>
    <row r="195">
      <c r="C195" s="46"/>
      <c r="D195" s="46"/>
      <c r="E195" s="46"/>
      <c r="K195" s="12"/>
      <c r="L195" s="12"/>
      <c r="M195" s="12"/>
    </row>
    <row r="196">
      <c r="C196" s="46"/>
      <c r="D196" s="46"/>
      <c r="E196" s="46"/>
      <c r="K196" s="12"/>
      <c r="L196" s="12"/>
      <c r="M196" s="12"/>
    </row>
    <row r="197">
      <c r="C197" s="46"/>
      <c r="D197" s="46"/>
      <c r="E197" s="46"/>
      <c r="K197" s="12"/>
      <c r="L197" s="12"/>
      <c r="M197" s="12"/>
    </row>
    <row r="198">
      <c r="C198" s="46"/>
      <c r="D198" s="46"/>
      <c r="E198" s="46"/>
      <c r="K198" s="12"/>
      <c r="L198" s="12"/>
      <c r="M198" s="12"/>
    </row>
    <row r="199">
      <c r="C199" s="46"/>
      <c r="D199" s="46"/>
      <c r="E199" s="46"/>
      <c r="K199" s="12"/>
      <c r="L199" s="12"/>
      <c r="M199" s="12"/>
    </row>
    <row r="200">
      <c r="C200" s="46"/>
      <c r="D200" s="46"/>
      <c r="E200" s="46"/>
      <c r="K200" s="12"/>
      <c r="L200" s="12"/>
      <c r="M200" s="12"/>
    </row>
    <row r="201">
      <c r="C201" s="46"/>
      <c r="D201" s="46"/>
      <c r="E201" s="46"/>
      <c r="K201" s="12"/>
      <c r="L201" s="12"/>
      <c r="M201" s="12"/>
    </row>
    <row r="202">
      <c r="C202" s="46"/>
      <c r="D202" s="46"/>
      <c r="E202" s="46"/>
      <c r="K202" s="12"/>
      <c r="L202" s="12"/>
      <c r="M202" s="12"/>
    </row>
    <row r="203">
      <c r="C203" s="46"/>
      <c r="D203" s="46"/>
      <c r="E203" s="46"/>
      <c r="K203" s="12"/>
      <c r="L203" s="12"/>
      <c r="M203" s="12"/>
    </row>
    <row r="204">
      <c r="C204" s="46"/>
      <c r="D204" s="46"/>
      <c r="E204" s="46"/>
      <c r="K204" s="12"/>
      <c r="L204" s="12"/>
      <c r="M204" s="12"/>
    </row>
    <row r="205">
      <c r="C205" s="46"/>
      <c r="D205" s="46"/>
      <c r="E205" s="46"/>
      <c r="K205" s="12"/>
      <c r="L205" s="12"/>
      <c r="M205" s="12"/>
    </row>
    <row r="206">
      <c r="C206" s="46"/>
      <c r="D206" s="46"/>
      <c r="E206" s="46"/>
      <c r="K206" s="12"/>
      <c r="L206" s="12"/>
      <c r="M206" s="12"/>
    </row>
    <row r="207">
      <c r="C207" s="46"/>
      <c r="D207" s="46"/>
      <c r="E207" s="46"/>
      <c r="K207" s="12"/>
      <c r="L207" s="12"/>
      <c r="M207" s="12"/>
    </row>
    <row r="208">
      <c r="C208" s="46"/>
      <c r="D208" s="46"/>
      <c r="E208" s="46"/>
      <c r="K208" s="12"/>
      <c r="L208" s="12"/>
      <c r="M208" s="12"/>
    </row>
    <row r="209">
      <c r="C209" s="46"/>
      <c r="D209" s="46"/>
      <c r="E209" s="46"/>
      <c r="K209" s="12"/>
      <c r="L209" s="12"/>
      <c r="M209" s="12"/>
    </row>
    <row r="210">
      <c r="C210" s="46"/>
      <c r="D210" s="46"/>
      <c r="E210" s="46"/>
      <c r="K210" s="12"/>
      <c r="L210" s="12"/>
      <c r="M210" s="12"/>
    </row>
    <row r="211">
      <c r="C211" s="46"/>
      <c r="D211" s="46"/>
      <c r="E211" s="46"/>
      <c r="K211" s="12"/>
      <c r="L211" s="12"/>
      <c r="M211" s="12"/>
    </row>
    <row r="212">
      <c r="C212" s="46"/>
      <c r="D212" s="46"/>
      <c r="E212" s="46"/>
      <c r="K212" s="12"/>
      <c r="L212" s="12"/>
      <c r="M212" s="12"/>
    </row>
    <row r="213">
      <c r="C213" s="46"/>
      <c r="D213" s="46"/>
      <c r="E213" s="46"/>
      <c r="K213" s="12"/>
      <c r="L213" s="12"/>
      <c r="M213" s="12"/>
    </row>
    <row r="214">
      <c r="C214" s="46"/>
      <c r="D214" s="46"/>
      <c r="E214" s="46"/>
      <c r="K214" s="12"/>
      <c r="L214" s="12"/>
      <c r="M214" s="12"/>
    </row>
    <row r="215">
      <c r="C215" s="46"/>
      <c r="D215" s="46"/>
      <c r="E215" s="46"/>
      <c r="K215" s="12"/>
      <c r="L215" s="12"/>
      <c r="M215" s="12"/>
    </row>
    <row r="216">
      <c r="C216" s="46"/>
      <c r="D216" s="46"/>
      <c r="E216" s="46"/>
      <c r="K216" s="12"/>
      <c r="L216" s="12"/>
      <c r="M216" s="12"/>
    </row>
    <row r="217">
      <c r="C217" s="46"/>
      <c r="D217" s="46"/>
      <c r="E217" s="46"/>
      <c r="K217" s="12"/>
      <c r="L217" s="12"/>
      <c r="M217" s="12"/>
    </row>
    <row r="218">
      <c r="C218" s="46"/>
      <c r="D218" s="46"/>
      <c r="E218" s="46"/>
      <c r="K218" s="12"/>
      <c r="L218" s="12"/>
      <c r="M218" s="12"/>
    </row>
    <row r="219">
      <c r="C219" s="46"/>
      <c r="D219" s="46"/>
      <c r="E219" s="46"/>
      <c r="K219" s="12"/>
      <c r="L219" s="12"/>
      <c r="M219" s="12"/>
    </row>
    <row r="220">
      <c r="C220" s="46"/>
      <c r="D220" s="46"/>
      <c r="E220" s="46"/>
      <c r="K220" s="12"/>
      <c r="L220" s="12"/>
      <c r="M220" s="12"/>
    </row>
    <row r="221">
      <c r="C221" s="46"/>
      <c r="D221" s="46"/>
      <c r="E221" s="46"/>
      <c r="K221" s="12"/>
      <c r="L221" s="12"/>
      <c r="M221" s="12"/>
    </row>
    <row r="222">
      <c r="C222" s="46"/>
      <c r="D222" s="46"/>
      <c r="E222" s="46"/>
      <c r="K222" s="12"/>
      <c r="L222" s="12"/>
      <c r="M222" s="12"/>
    </row>
    <row r="223">
      <c r="C223" s="46"/>
      <c r="D223" s="46"/>
      <c r="E223" s="46"/>
      <c r="K223" s="12"/>
      <c r="L223" s="12"/>
      <c r="M223" s="12"/>
    </row>
    <row r="224">
      <c r="C224" s="46"/>
      <c r="D224" s="46"/>
      <c r="E224" s="46"/>
      <c r="K224" s="12"/>
      <c r="L224" s="12"/>
      <c r="M224" s="12"/>
    </row>
    <row r="225">
      <c r="C225" s="46"/>
      <c r="D225" s="46"/>
      <c r="E225" s="46"/>
      <c r="K225" s="12"/>
      <c r="L225" s="12"/>
      <c r="M225" s="12"/>
    </row>
    <row r="226">
      <c r="C226" s="46"/>
      <c r="D226" s="46"/>
      <c r="E226" s="46"/>
      <c r="K226" s="12"/>
      <c r="L226" s="12"/>
      <c r="M226" s="12"/>
    </row>
    <row r="227">
      <c r="C227" s="46"/>
      <c r="D227" s="46"/>
      <c r="E227" s="46"/>
      <c r="K227" s="12"/>
      <c r="L227" s="12"/>
      <c r="M227" s="12"/>
    </row>
    <row r="228">
      <c r="C228" s="46"/>
      <c r="D228" s="46"/>
      <c r="E228" s="46"/>
      <c r="K228" s="12"/>
      <c r="L228" s="12"/>
      <c r="M228" s="12"/>
    </row>
    <row r="229">
      <c r="C229" s="46"/>
      <c r="D229" s="46"/>
      <c r="E229" s="46"/>
      <c r="K229" s="12"/>
      <c r="L229" s="12"/>
      <c r="M229" s="12"/>
    </row>
    <row r="230">
      <c r="C230" s="46"/>
      <c r="D230" s="46"/>
      <c r="E230" s="46"/>
      <c r="K230" s="12"/>
      <c r="L230" s="12"/>
      <c r="M230" s="12"/>
    </row>
    <row r="231">
      <c r="C231" s="46"/>
      <c r="D231" s="46"/>
      <c r="E231" s="46"/>
      <c r="K231" s="12"/>
      <c r="L231" s="12"/>
      <c r="M231" s="12"/>
    </row>
    <row r="232">
      <c r="C232" s="46"/>
      <c r="D232" s="46"/>
      <c r="E232" s="46"/>
      <c r="K232" s="12"/>
      <c r="L232" s="12"/>
      <c r="M232" s="12"/>
    </row>
    <row r="233">
      <c r="C233" s="46"/>
      <c r="D233" s="46"/>
      <c r="E233" s="46"/>
      <c r="K233" s="12"/>
      <c r="L233" s="12"/>
      <c r="M233" s="12"/>
    </row>
    <row r="234">
      <c r="C234" s="46"/>
      <c r="D234" s="46"/>
      <c r="E234" s="46"/>
      <c r="K234" s="12"/>
      <c r="L234" s="12"/>
      <c r="M234" s="12"/>
    </row>
    <row r="235">
      <c r="C235" s="46"/>
      <c r="D235" s="46"/>
      <c r="E235" s="46"/>
      <c r="K235" s="12"/>
      <c r="L235" s="12"/>
      <c r="M235" s="12"/>
    </row>
    <row r="236">
      <c r="C236" s="46"/>
      <c r="D236" s="46"/>
      <c r="E236" s="46"/>
      <c r="K236" s="12"/>
      <c r="L236" s="12"/>
      <c r="M236" s="12"/>
    </row>
    <row r="237">
      <c r="C237" s="46"/>
      <c r="D237" s="46"/>
      <c r="E237" s="46"/>
      <c r="K237" s="12"/>
      <c r="L237" s="12"/>
      <c r="M237" s="12"/>
    </row>
    <row r="238">
      <c r="C238" s="46"/>
      <c r="D238" s="46"/>
      <c r="E238" s="46"/>
      <c r="K238" s="12"/>
      <c r="L238" s="12"/>
      <c r="M238" s="12"/>
    </row>
    <row r="239">
      <c r="C239" s="46"/>
      <c r="D239" s="46"/>
      <c r="E239" s="46"/>
      <c r="K239" s="12"/>
      <c r="L239" s="12"/>
      <c r="M239" s="12"/>
    </row>
    <row r="240">
      <c r="C240" s="46"/>
      <c r="D240" s="46"/>
      <c r="E240" s="46"/>
      <c r="K240" s="12"/>
      <c r="L240" s="12"/>
      <c r="M240" s="12"/>
    </row>
    <row r="241">
      <c r="C241" s="46"/>
      <c r="D241" s="46"/>
      <c r="E241" s="46"/>
      <c r="K241" s="12"/>
      <c r="L241" s="12"/>
      <c r="M241" s="12"/>
    </row>
    <row r="242">
      <c r="C242" s="46"/>
      <c r="D242" s="46"/>
      <c r="E242" s="46"/>
      <c r="K242" s="12"/>
      <c r="L242" s="12"/>
      <c r="M242" s="12"/>
    </row>
    <row r="243">
      <c r="C243" s="46"/>
      <c r="D243" s="46"/>
      <c r="E243" s="46"/>
      <c r="K243" s="12"/>
      <c r="L243" s="12"/>
      <c r="M243" s="12"/>
    </row>
    <row r="244">
      <c r="C244" s="46"/>
      <c r="D244" s="46"/>
      <c r="E244" s="46"/>
      <c r="K244" s="12"/>
      <c r="L244" s="12"/>
      <c r="M244" s="12"/>
    </row>
    <row r="245">
      <c r="C245" s="46"/>
      <c r="D245" s="46"/>
      <c r="E245" s="46"/>
      <c r="K245" s="12"/>
      <c r="L245" s="12"/>
      <c r="M245" s="12"/>
    </row>
    <row r="246">
      <c r="C246" s="46"/>
      <c r="D246" s="46"/>
      <c r="E246" s="46"/>
      <c r="K246" s="12"/>
      <c r="L246" s="12"/>
      <c r="M246" s="12"/>
    </row>
    <row r="247">
      <c r="C247" s="46"/>
      <c r="D247" s="46"/>
      <c r="E247" s="46"/>
      <c r="K247" s="12"/>
      <c r="L247" s="12"/>
      <c r="M247" s="12"/>
    </row>
    <row r="248">
      <c r="C248" s="46"/>
      <c r="D248" s="46"/>
      <c r="E248" s="46"/>
      <c r="K248" s="12"/>
      <c r="L248" s="12"/>
      <c r="M248" s="12"/>
    </row>
    <row r="249">
      <c r="C249" s="46"/>
      <c r="D249" s="46"/>
      <c r="E249" s="46"/>
      <c r="K249" s="12"/>
      <c r="L249" s="12"/>
      <c r="M249" s="12"/>
    </row>
    <row r="250">
      <c r="C250" s="46"/>
      <c r="D250" s="46"/>
      <c r="E250" s="46"/>
      <c r="K250" s="12"/>
      <c r="L250" s="12"/>
      <c r="M250" s="12"/>
    </row>
    <row r="251">
      <c r="C251" s="46"/>
      <c r="D251" s="46"/>
      <c r="E251" s="46"/>
      <c r="K251" s="12"/>
      <c r="L251" s="12"/>
      <c r="M251" s="12"/>
    </row>
    <row r="252">
      <c r="C252" s="46"/>
      <c r="D252" s="46"/>
      <c r="E252" s="46"/>
      <c r="K252" s="12"/>
      <c r="L252" s="12"/>
      <c r="M252" s="12"/>
    </row>
    <row r="253">
      <c r="C253" s="46"/>
      <c r="D253" s="46"/>
      <c r="E253" s="46"/>
      <c r="K253" s="12"/>
      <c r="L253" s="12"/>
      <c r="M253" s="12"/>
    </row>
    <row r="254">
      <c r="C254" s="46"/>
      <c r="D254" s="46"/>
      <c r="E254" s="46"/>
      <c r="K254" s="12"/>
      <c r="L254" s="12"/>
      <c r="M254" s="12"/>
    </row>
    <row r="255">
      <c r="C255" s="46"/>
      <c r="D255" s="46"/>
      <c r="E255" s="46"/>
      <c r="K255" s="12"/>
      <c r="L255" s="12"/>
      <c r="M255" s="12"/>
    </row>
    <row r="256">
      <c r="C256" s="46"/>
      <c r="D256" s="46"/>
      <c r="E256" s="46"/>
      <c r="K256" s="12"/>
      <c r="L256" s="12"/>
      <c r="M256" s="12"/>
    </row>
    <row r="257">
      <c r="C257" s="46"/>
      <c r="D257" s="46"/>
      <c r="E257" s="46"/>
      <c r="K257" s="12"/>
      <c r="L257" s="12"/>
      <c r="M257" s="12"/>
    </row>
    <row r="258">
      <c r="C258" s="46"/>
      <c r="D258" s="46"/>
      <c r="E258" s="46"/>
      <c r="K258" s="12"/>
      <c r="L258" s="12"/>
      <c r="M258" s="12"/>
    </row>
    <row r="259">
      <c r="C259" s="46"/>
      <c r="D259" s="46"/>
      <c r="E259" s="46"/>
      <c r="K259" s="12"/>
      <c r="L259" s="12"/>
      <c r="M259" s="12"/>
    </row>
    <row r="260">
      <c r="C260" s="46"/>
      <c r="D260" s="46"/>
      <c r="E260" s="46"/>
      <c r="K260" s="12"/>
      <c r="L260" s="12"/>
      <c r="M260" s="12"/>
    </row>
    <row r="261">
      <c r="C261" s="46"/>
      <c r="D261" s="46"/>
      <c r="E261" s="46"/>
      <c r="K261" s="12"/>
      <c r="L261" s="12"/>
      <c r="M261" s="12"/>
    </row>
    <row r="262">
      <c r="C262" s="46"/>
      <c r="D262" s="46"/>
      <c r="E262" s="46"/>
      <c r="K262" s="12"/>
      <c r="L262" s="12"/>
      <c r="M262" s="12"/>
    </row>
    <row r="263">
      <c r="C263" s="46"/>
      <c r="D263" s="46"/>
      <c r="E263" s="46"/>
      <c r="K263" s="12"/>
      <c r="L263" s="12"/>
      <c r="M263" s="12"/>
    </row>
    <row r="264">
      <c r="C264" s="46"/>
      <c r="D264" s="46"/>
      <c r="E264" s="46"/>
      <c r="K264" s="12"/>
      <c r="L264" s="12"/>
      <c r="M264" s="12"/>
    </row>
    <row r="265">
      <c r="C265" s="46"/>
      <c r="D265" s="46"/>
      <c r="E265" s="46"/>
      <c r="K265" s="12"/>
      <c r="L265" s="12"/>
      <c r="M265" s="12"/>
    </row>
    <row r="266">
      <c r="C266" s="46"/>
      <c r="D266" s="46"/>
      <c r="E266" s="46"/>
      <c r="K266" s="12"/>
      <c r="L266" s="12"/>
      <c r="M266" s="12"/>
    </row>
    <row r="267">
      <c r="C267" s="46"/>
      <c r="D267" s="46"/>
      <c r="E267" s="46"/>
      <c r="K267" s="12"/>
      <c r="L267" s="12"/>
      <c r="M267" s="12"/>
    </row>
    <row r="268">
      <c r="C268" s="46"/>
      <c r="D268" s="46"/>
      <c r="E268" s="46"/>
      <c r="K268" s="12"/>
      <c r="L268" s="12"/>
      <c r="M268" s="12"/>
    </row>
    <row r="269">
      <c r="C269" s="46"/>
      <c r="D269" s="46"/>
      <c r="E269" s="46"/>
      <c r="K269" s="12"/>
      <c r="L269" s="12"/>
      <c r="M269" s="12"/>
    </row>
    <row r="270">
      <c r="C270" s="46"/>
      <c r="D270" s="46"/>
      <c r="E270" s="46"/>
      <c r="K270" s="12"/>
      <c r="L270" s="12"/>
      <c r="M270" s="12"/>
    </row>
    <row r="271">
      <c r="C271" s="46"/>
      <c r="D271" s="46"/>
      <c r="E271" s="46"/>
      <c r="K271" s="12"/>
      <c r="L271" s="12"/>
      <c r="M271" s="12"/>
    </row>
    <row r="272">
      <c r="C272" s="46"/>
      <c r="D272" s="46"/>
      <c r="E272" s="46"/>
      <c r="K272" s="12"/>
      <c r="L272" s="12"/>
      <c r="M272" s="12"/>
    </row>
    <row r="273">
      <c r="C273" s="46"/>
      <c r="D273" s="46"/>
      <c r="E273" s="46"/>
      <c r="K273" s="12"/>
      <c r="L273" s="12"/>
      <c r="M273" s="12"/>
    </row>
    <row r="274">
      <c r="C274" s="46"/>
      <c r="D274" s="46"/>
      <c r="E274" s="46"/>
      <c r="K274" s="12"/>
      <c r="L274" s="12"/>
      <c r="M274" s="12"/>
    </row>
    <row r="275">
      <c r="C275" s="46"/>
      <c r="D275" s="46"/>
      <c r="E275" s="46"/>
      <c r="K275" s="12"/>
      <c r="L275" s="12"/>
      <c r="M275" s="12"/>
    </row>
    <row r="276">
      <c r="C276" s="46"/>
      <c r="D276" s="46"/>
      <c r="E276" s="46"/>
      <c r="K276" s="12"/>
      <c r="L276" s="12"/>
      <c r="M276" s="12"/>
    </row>
    <row r="277">
      <c r="C277" s="46"/>
      <c r="D277" s="46"/>
      <c r="E277" s="46"/>
      <c r="K277" s="12"/>
      <c r="L277" s="12"/>
      <c r="M277" s="12"/>
    </row>
    <row r="278">
      <c r="C278" s="46"/>
      <c r="D278" s="46"/>
      <c r="E278" s="46"/>
      <c r="K278" s="12"/>
      <c r="L278" s="12"/>
      <c r="M278" s="12"/>
    </row>
    <row r="279">
      <c r="C279" s="46"/>
      <c r="D279" s="46"/>
      <c r="E279" s="46"/>
      <c r="K279" s="12"/>
      <c r="L279" s="12"/>
      <c r="M279" s="12"/>
    </row>
    <row r="280">
      <c r="C280" s="46"/>
      <c r="D280" s="46"/>
      <c r="E280" s="46"/>
      <c r="K280" s="12"/>
      <c r="L280" s="12"/>
      <c r="M280" s="12"/>
    </row>
    <row r="281">
      <c r="C281" s="46"/>
      <c r="D281" s="46"/>
      <c r="E281" s="46"/>
      <c r="K281" s="12"/>
      <c r="L281" s="12"/>
      <c r="M281" s="12"/>
    </row>
    <row r="282">
      <c r="C282" s="46"/>
      <c r="D282" s="46"/>
      <c r="E282" s="46"/>
      <c r="K282" s="12"/>
      <c r="L282" s="12"/>
      <c r="M282" s="12"/>
    </row>
    <row r="283">
      <c r="C283" s="46"/>
      <c r="D283" s="46"/>
      <c r="E283" s="46"/>
      <c r="K283" s="12"/>
      <c r="L283" s="12"/>
      <c r="M283" s="12"/>
    </row>
    <row r="284">
      <c r="C284" s="46"/>
      <c r="D284" s="46"/>
      <c r="E284" s="46"/>
      <c r="K284" s="12"/>
      <c r="L284" s="12"/>
      <c r="M284" s="12"/>
    </row>
    <row r="285">
      <c r="C285" s="46"/>
      <c r="D285" s="46"/>
      <c r="E285" s="46"/>
      <c r="K285" s="12"/>
      <c r="L285" s="12"/>
      <c r="M285" s="12"/>
    </row>
    <row r="286">
      <c r="C286" s="46"/>
      <c r="D286" s="46"/>
      <c r="E286" s="46"/>
      <c r="K286" s="12"/>
      <c r="L286" s="12"/>
      <c r="M286" s="12"/>
    </row>
    <row r="287">
      <c r="C287" s="46"/>
      <c r="D287" s="46"/>
      <c r="E287" s="46"/>
      <c r="K287" s="12"/>
      <c r="L287" s="12"/>
      <c r="M287" s="12"/>
    </row>
    <row r="288">
      <c r="C288" s="46"/>
      <c r="D288" s="46"/>
      <c r="E288" s="46"/>
      <c r="K288" s="12"/>
      <c r="L288" s="12"/>
      <c r="M288" s="12"/>
    </row>
    <row r="289">
      <c r="C289" s="46"/>
      <c r="D289" s="46"/>
      <c r="E289" s="46"/>
      <c r="K289" s="12"/>
      <c r="L289" s="12"/>
      <c r="M289" s="12"/>
    </row>
    <row r="290">
      <c r="C290" s="46"/>
      <c r="D290" s="46"/>
      <c r="E290" s="46"/>
      <c r="K290" s="12"/>
      <c r="L290" s="12"/>
      <c r="M290" s="12"/>
    </row>
    <row r="291">
      <c r="C291" s="46"/>
      <c r="D291" s="46"/>
      <c r="E291" s="46"/>
      <c r="K291" s="12"/>
      <c r="L291" s="12"/>
      <c r="M291" s="12"/>
    </row>
    <row r="292">
      <c r="C292" s="46"/>
      <c r="D292" s="46"/>
      <c r="E292" s="46"/>
      <c r="K292" s="12"/>
      <c r="L292" s="12"/>
      <c r="M292" s="12"/>
    </row>
    <row r="293">
      <c r="C293" s="46"/>
      <c r="D293" s="46"/>
      <c r="E293" s="46"/>
      <c r="K293" s="12"/>
      <c r="L293" s="12"/>
      <c r="M293" s="12"/>
    </row>
    <row r="294">
      <c r="C294" s="46"/>
      <c r="D294" s="46"/>
      <c r="E294" s="46"/>
      <c r="K294" s="12"/>
      <c r="L294" s="12"/>
      <c r="M294" s="12"/>
    </row>
    <row r="295">
      <c r="C295" s="46"/>
      <c r="D295" s="46"/>
      <c r="E295" s="46"/>
      <c r="K295" s="12"/>
      <c r="L295" s="12"/>
      <c r="M295" s="12"/>
    </row>
    <row r="296">
      <c r="C296" s="46"/>
      <c r="D296" s="46"/>
      <c r="E296" s="46"/>
      <c r="K296" s="12"/>
      <c r="L296" s="12"/>
      <c r="M296" s="12"/>
    </row>
    <row r="297">
      <c r="C297" s="46"/>
      <c r="D297" s="46"/>
      <c r="E297" s="46"/>
      <c r="K297" s="12"/>
      <c r="L297" s="12"/>
      <c r="M297" s="12"/>
    </row>
    <row r="298">
      <c r="C298" s="46"/>
      <c r="D298" s="46"/>
      <c r="E298" s="46"/>
      <c r="K298" s="12"/>
      <c r="L298" s="12"/>
      <c r="M298" s="12"/>
    </row>
    <row r="299">
      <c r="C299" s="46"/>
      <c r="D299" s="46"/>
      <c r="E299" s="46"/>
      <c r="K299" s="12"/>
      <c r="L299" s="12"/>
      <c r="M299" s="12"/>
    </row>
    <row r="300">
      <c r="C300" s="46"/>
      <c r="D300" s="46"/>
      <c r="E300" s="46"/>
      <c r="K300" s="12"/>
      <c r="L300" s="12"/>
      <c r="M300" s="12"/>
    </row>
    <row r="301">
      <c r="C301" s="46"/>
      <c r="D301" s="46"/>
      <c r="E301" s="46"/>
      <c r="K301" s="12"/>
      <c r="L301" s="12"/>
      <c r="M301" s="12"/>
    </row>
    <row r="302">
      <c r="C302" s="46"/>
      <c r="D302" s="46"/>
      <c r="E302" s="46"/>
      <c r="K302" s="12"/>
      <c r="L302" s="12"/>
      <c r="M302" s="12"/>
    </row>
    <row r="303">
      <c r="C303" s="46"/>
      <c r="D303" s="46"/>
      <c r="E303" s="46"/>
      <c r="K303" s="12"/>
      <c r="L303" s="12"/>
      <c r="M303" s="12"/>
    </row>
    <row r="304">
      <c r="C304" s="46"/>
      <c r="D304" s="46"/>
      <c r="E304" s="46"/>
      <c r="K304" s="12"/>
      <c r="L304" s="12"/>
      <c r="M304" s="12"/>
    </row>
    <row r="305">
      <c r="C305" s="46"/>
      <c r="D305" s="46"/>
      <c r="E305" s="46"/>
      <c r="K305" s="12"/>
      <c r="L305" s="12"/>
      <c r="M305" s="12"/>
    </row>
    <row r="306">
      <c r="C306" s="46"/>
      <c r="D306" s="46"/>
      <c r="E306" s="46"/>
      <c r="K306" s="12"/>
      <c r="L306" s="12"/>
      <c r="M306" s="12"/>
    </row>
    <row r="307">
      <c r="C307" s="46"/>
      <c r="D307" s="46"/>
      <c r="E307" s="46"/>
      <c r="K307" s="12"/>
      <c r="L307" s="12"/>
      <c r="M307" s="12"/>
    </row>
    <row r="308">
      <c r="C308" s="46"/>
      <c r="D308" s="46"/>
      <c r="E308" s="46"/>
      <c r="K308" s="12"/>
      <c r="L308" s="12"/>
      <c r="M308" s="12"/>
    </row>
    <row r="309">
      <c r="C309" s="46"/>
      <c r="D309" s="46"/>
      <c r="E309" s="46"/>
      <c r="K309" s="12"/>
      <c r="L309" s="12"/>
      <c r="M309" s="12"/>
    </row>
    <row r="310">
      <c r="C310" s="46"/>
      <c r="D310" s="46"/>
      <c r="E310" s="46"/>
      <c r="K310" s="12"/>
      <c r="L310" s="12"/>
      <c r="M310" s="12"/>
    </row>
    <row r="311">
      <c r="C311" s="46"/>
      <c r="D311" s="46"/>
      <c r="E311" s="46"/>
      <c r="K311" s="12"/>
      <c r="L311" s="12"/>
      <c r="M311" s="12"/>
    </row>
    <row r="312">
      <c r="C312" s="46"/>
      <c r="D312" s="46"/>
      <c r="E312" s="46"/>
      <c r="K312" s="12"/>
      <c r="L312" s="12"/>
      <c r="M312" s="12"/>
    </row>
    <row r="313">
      <c r="C313" s="46"/>
      <c r="D313" s="46"/>
      <c r="E313" s="46"/>
      <c r="K313" s="12"/>
      <c r="L313" s="12"/>
      <c r="M313" s="12"/>
    </row>
    <row r="314">
      <c r="C314" s="46"/>
      <c r="D314" s="46"/>
      <c r="E314" s="46"/>
      <c r="K314" s="12"/>
      <c r="L314" s="12"/>
      <c r="M314" s="12"/>
    </row>
    <row r="315">
      <c r="C315" s="46"/>
      <c r="D315" s="46"/>
      <c r="E315" s="46"/>
      <c r="K315" s="12"/>
      <c r="L315" s="12"/>
      <c r="M315" s="12"/>
    </row>
    <row r="316">
      <c r="C316" s="46"/>
      <c r="D316" s="46"/>
      <c r="E316" s="46"/>
      <c r="K316" s="12"/>
      <c r="L316" s="12"/>
      <c r="M316" s="12"/>
    </row>
    <row r="317">
      <c r="C317" s="46"/>
      <c r="D317" s="46"/>
      <c r="E317" s="46"/>
      <c r="K317" s="12"/>
      <c r="L317" s="12"/>
      <c r="M317" s="12"/>
    </row>
    <row r="318">
      <c r="C318" s="46"/>
      <c r="D318" s="46"/>
      <c r="E318" s="46"/>
      <c r="K318" s="12"/>
      <c r="L318" s="12"/>
      <c r="M318" s="12"/>
    </row>
    <row r="319">
      <c r="C319" s="46"/>
      <c r="D319" s="46"/>
      <c r="E319" s="46"/>
      <c r="K319" s="12"/>
      <c r="L319" s="12"/>
      <c r="M319" s="12"/>
    </row>
    <row r="320">
      <c r="C320" s="46"/>
      <c r="D320" s="46"/>
      <c r="E320" s="46"/>
      <c r="K320" s="12"/>
      <c r="L320" s="12"/>
      <c r="M320" s="12"/>
    </row>
    <row r="321">
      <c r="C321" s="46"/>
      <c r="D321" s="46"/>
      <c r="E321" s="46"/>
      <c r="K321" s="12"/>
      <c r="L321" s="12"/>
      <c r="M321" s="12"/>
    </row>
    <row r="322">
      <c r="C322" s="46"/>
      <c r="D322" s="46"/>
      <c r="E322" s="46"/>
      <c r="K322" s="12"/>
      <c r="L322" s="12"/>
      <c r="M322" s="12"/>
    </row>
    <row r="323">
      <c r="C323" s="46"/>
      <c r="D323" s="46"/>
      <c r="E323" s="46"/>
      <c r="K323" s="12"/>
      <c r="L323" s="12"/>
      <c r="M323" s="12"/>
    </row>
    <row r="324">
      <c r="C324" s="46"/>
      <c r="D324" s="46"/>
      <c r="E324" s="46"/>
      <c r="K324" s="12"/>
      <c r="L324" s="12"/>
      <c r="M324" s="12"/>
    </row>
    <row r="325">
      <c r="C325" s="46"/>
      <c r="D325" s="46"/>
      <c r="E325" s="46"/>
      <c r="K325" s="12"/>
      <c r="L325" s="12"/>
      <c r="M325" s="12"/>
    </row>
    <row r="326">
      <c r="C326" s="46"/>
      <c r="D326" s="46"/>
      <c r="E326" s="46"/>
      <c r="K326" s="12"/>
      <c r="L326" s="12"/>
      <c r="M326" s="12"/>
    </row>
    <row r="327">
      <c r="C327" s="46"/>
      <c r="D327" s="46"/>
      <c r="E327" s="46"/>
      <c r="K327" s="12"/>
      <c r="L327" s="12"/>
      <c r="M327" s="12"/>
    </row>
    <row r="328">
      <c r="C328" s="46"/>
      <c r="D328" s="46"/>
      <c r="E328" s="46"/>
      <c r="K328" s="12"/>
      <c r="L328" s="12"/>
      <c r="M328" s="12"/>
    </row>
    <row r="329">
      <c r="C329" s="46"/>
      <c r="D329" s="46"/>
      <c r="E329" s="46"/>
      <c r="K329" s="12"/>
      <c r="L329" s="12"/>
      <c r="M329" s="12"/>
    </row>
    <row r="330">
      <c r="C330" s="46"/>
      <c r="D330" s="46"/>
      <c r="E330" s="46"/>
      <c r="K330" s="12"/>
      <c r="L330" s="12"/>
      <c r="M330" s="12"/>
    </row>
    <row r="331">
      <c r="C331" s="46"/>
      <c r="D331" s="46"/>
      <c r="E331" s="46"/>
      <c r="K331" s="12"/>
      <c r="L331" s="12"/>
      <c r="M331" s="12"/>
    </row>
    <row r="332">
      <c r="C332" s="46"/>
      <c r="D332" s="46"/>
      <c r="E332" s="46"/>
      <c r="K332" s="12"/>
      <c r="L332" s="12"/>
      <c r="M332" s="12"/>
    </row>
    <row r="333">
      <c r="C333" s="46"/>
      <c r="D333" s="46"/>
      <c r="E333" s="46"/>
      <c r="K333" s="12"/>
      <c r="L333" s="12"/>
      <c r="M333" s="12"/>
    </row>
    <row r="334">
      <c r="C334" s="46"/>
      <c r="D334" s="46"/>
      <c r="E334" s="46"/>
      <c r="K334" s="12"/>
      <c r="L334" s="12"/>
      <c r="M334" s="12"/>
    </row>
    <row r="335">
      <c r="C335" s="46"/>
      <c r="D335" s="46"/>
      <c r="E335" s="46"/>
      <c r="K335" s="12"/>
      <c r="L335" s="12"/>
      <c r="M335" s="12"/>
    </row>
    <row r="336">
      <c r="C336" s="46"/>
      <c r="D336" s="46"/>
      <c r="E336" s="46"/>
      <c r="K336" s="12"/>
      <c r="L336" s="12"/>
      <c r="M336" s="12"/>
    </row>
    <row r="337">
      <c r="C337" s="46"/>
      <c r="D337" s="46"/>
      <c r="E337" s="46"/>
      <c r="K337" s="12"/>
      <c r="L337" s="12"/>
      <c r="M337" s="12"/>
    </row>
    <row r="338">
      <c r="C338" s="46"/>
      <c r="D338" s="46"/>
      <c r="E338" s="46"/>
      <c r="K338" s="12"/>
      <c r="L338" s="12"/>
      <c r="M338" s="12"/>
    </row>
    <row r="339">
      <c r="C339" s="46"/>
      <c r="D339" s="46"/>
      <c r="E339" s="46"/>
      <c r="K339" s="12"/>
      <c r="L339" s="12"/>
      <c r="M339" s="12"/>
    </row>
    <row r="340">
      <c r="C340" s="46"/>
      <c r="D340" s="46"/>
      <c r="E340" s="46"/>
      <c r="K340" s="12"/>
      <c r="L340" s="12"/>
      <c r="M340" s="12"/>
    </row>
    <row r="341">
      <c r="C341" s="46"/>
      <c r="D341" s="46"/>
      <c r="E341" s="46"/>
      <c r="K341" s="12"/>
      <c r="L341" s="12"/>
      <c r="M341" s="12"/>
    </row>
    <row r="342">
      <c r="C342" s="46"/>
      <c r="D342" s="46"/>
      <c r="E342" s="46"/>
      <c r="K342" s="12"/>
      <c r="L342" s="12"/>
      <c r="M342" s="12"/>
    </row>
    <row r="343">
      <c r="C343" s="46"/>
      <c r="D343" s="46"/>
      <c r="E343" s="46"/>
      <c r="K343" s="12"/>
      <c r="L343" s="12"/>
      <c r="M343" s="12"/>
    </row>
    <row r="344">
      <c r="C344" s="46"/>
      <c r="D344" s="46"/>
      <c r="E344" s="46"/>
      <c r="K344" s="12"/>
      <c r="L344" s="12"/>
      <c r="M344" s="12"/>
    </row>
    <row r="345">
      <c r="C345" s="46"/>
      <c r="D345" s="46"/>
      <c r="E345" s="46"/>
      <c r="K345" s="12"/>
      <c r="L345" s="12"/>
      <c r="M345" s="12"/>
    </row>
    <row r="346">
      <c r="C346" s="46"/>
      <c r="D346" s="46"/>
      <c r="E346" s="46"/>
      <c r="K346" s="12"/>
      <c r="L346" s="12"/>
      <c r="M346" s="12"/>
    </row>
    <row r="347">
      <c r="C347" s="46"/>
      <c r="D347" s="46"/>
      <c r="E347" s="46"/>
      <c r="K347" s="12"/>
      <c r="L347" s="12"/>
      <c r="M347" s="12"/>
    </row>
    <row r="348">
      <c r="C348" s="46"/>
      <c r="D348" s="46"/>
      <c r="E348" s="46"/>
      <c r="K348" s="12"/>
      <c r="L348" s="12"/>
      <c r="M348" s="12"/>
    </row>
    <row r="349">
      <c r="C349" s="46"/>
      <c r="D349" s="46"/>
      <c r="E349" s="46"/>
      <c r="K349" s="12"/>
      <c r="L349" s="12"/>
      <c r="M349" s="12"/>
    </row>
    <row r="350">
      <c r="C350" s="46"/>
      <c r="D350" s="46"/>
      <c r="E350" s="46"/>
      <c r="K350" s="12"/>
      <c r="L350" s="12"/>
      <c r="M350" s="12"/>
    </row>
    <row r="351">
      <c r="C351" s="46"/>
      <c r="D351" s="46"/>
      <c r="E351" s="46"/>
      <c r="K351" s="12"/>
      <c r="L351" s="12"/>
      <c r="M351" s="12"/>
    </row>
    <row r="352">
      <c r="C352" s="46"/>
      <c r="D352" s="46"/>
      <c r="E352" s="46"/>
      <c r="K352" s="12"/>
      <c r="L352" s="12"/>
      <c r="M352" s="12"/>
    </row>
    <row r="353">
      <c r="C353" s="46"/>
      <c r="D353" s="46"/>
      <c r="E353" s="46"/>
      <c r="K353" s="12"/>
      <c r="L353" s="12"/>
      <c r="M353" s="12"/>
    </row>
    <row r="354">
      <c r="C354" s="46"/>
      <c r="D354" s="46"/>
      <c r="E354" s="46"/>
      <c r="K354" s="12"/>
      <c r="L354" s="12"/>
      <c r="M354" s="12"/>
    </row>
    <row r="355">
      <c r="C355" s="46"/>
      <c r="D355" s="46"/>
      <c r="E355" s="46"/>
      <c r="K355" s="12"/>
      <c r="L355" s="12"/>
      <c r="M355" s="12"/>
    </row>
    <row r="356">
      <c r="C356" s="46"/>
      <c r="D356" s="46"/>
      <c r="E356" s="46"/>
      <c r="K356" s="12"/>
      <c r="L356" s="12"/>
      <c r="M356" s="12"/>
    </row>
    <row r="357">
      <c r="C357" s="46"/>
      <c r="D357" s="46"/>
      <c r="E357" s="46"/>
      <c r="K357" s="12"/>
      <c r="L357" s="12"/>
      <c r="M357" s="12"/>
    </row>
    <row r="358">
      <c r="C358" s="46"/>
      <c r="D358" s="46"/>
      <c r="E358" s="46"/>
      <c r="K358" s="12"/>
      <c r="L358" s="12"/>
      <c r="M358" s="12"/>
    </row>
    <row r="359">
      <c r="C359" s="46"/>
      <c r="D359" s="46"/>
      <c r="E359" s="46"/>
      <c r="K359" s="12"/>
      <c r="L359" s="12"/>
      <c r="M359" s="12"/>
    </row>
    <row r="360">
      <c r="C360" s="46"/>
      <c r="D360" s="46"/>
      <c r="E360" s="46"/>
      <c r="K360" s="12"/>
      <c r="L360" s="12"/>
      <c r="M360" s="12"/>
    </row>
    <row r="361">
      <c r="C361" s="46"/>
      <c r="D361" s="46"/>
      <c r="E361" s="46"/>
      <c r="K361" s="12"/>
      <c r="L361" s="12"/>
      <c r="M361" s="12"/>
    </row>
    <row r="362">
      <c r="C362" s="46"/>
      <c r="D362" s="46"/>
      <c r="E362" s="46"/>
      <c r="K362" s="12"/>
      <c r="L362" s="12"/>
      <c r="M362" s="12"/>
    </row>
    <row r="363">
      <c r="C363" s="46"/>
      <c r="D363" s="46"/>
      <c r="E363" s="46"/>
      <c r="K363" s="12"/>
      <c r="L363" s="12"/>
      <c r="M363" s="12"/>
    </row>
    <row r="364">
      <c r="C364" s="46"/>
      <c r="D364" s="46"/>
      <c r="E364" s="46"/>
      <c r="K364" s="12"/>
      <c r="L364" s="12"/>
      <c r="M364" s="12"/>
    </row>
    <row r="365">
      <c r="C365" s="46"/>
      <c r="D365" s="46"/>
      <c r="E365" s="46"/>
      <c r="K365" s="12"/>
      <c r="L365" s="12"/>
      <c r="M365" s="12"/>
    </row>
    <row r="366">
      <c r="C366" s="46"/>
      <c r="D366" s="46"/>
      <c r="E366" s="46"/>
      <c r="K366" s="12"/>
      <c r="L366" s="12"/>
      <c r="M366" s="12"/>
    </row>
    <row r="367">
      <c r="C367" s="46"/>
      <c r="D367" s="46"/>
      <c r="E367" s="46"/>
      <c r="K367" s="12"/>
      <c r="L367" s="12"/>
      <c r="M367" s="12"/>
    </row>
    <row r="368">
      <c r="C368" s="46"/>
      <c r="D368" s="46"/>
      <c r="E368" s="46"/>
      <c r="K368" s="12"/>
      <c r="L368" s="12"/>
      <c r="M368" s="12"/>
    </row>
    <row r="369">
      <c r="C369" s="46"/>
      <c r="D369" s="46"/>
      <c r="E369" s="46"/>
      <c r="K369" s="12"/>
      <c r="L369" s="12"/>
      <c r="M369" s="12"/>
    </row>
    <row r="370">
      <c r="C370" s="46"/>
      <c r="D370" s="46"/>
      <c r="E370" s="46"/>
      <c r="K370" s="12"/>
      <c r="L370" s="12"/>
      <c r="M370" s="12"/>
    </row>
    <row r="371">
      <c r="C371" s="46"/>
      <c r="D371" s="46"/>
      <c r="E371" s="46"/>
      <c r="K371" s="12"/>
      <c r="L371" s="12"/>
      <c r="M371" s="12"/>
    </row>
    <row r="372">
      <c r="C372" s="46"/>
      <c r="D372" s="46"/>
      <c r="E372" s="46"/>
      <c r="K372" s="12"/>
      <c r="L372" s="12"/>
      <c r="M372" s="12"/>
    </row>
    <row r="373">
      <c r="C373" s="46"/>
      <c r="D373" s="46"/>
      <c r="E373" s="46"/>
      <c r="K373" s="12"/>
      <c r="L373" s="12"/>
      <c r="M373" s="12"/>
    </row>
    <row r="374">
      <c r="C374" s="46"/>
      <c r="D374" s="46"/>
      <c r="E374" s="46"/>
      <c r="K374" s="12"/>
      <c r="L374" s="12"/>
      <c r="M374" s="12"/>
    </row>
    <row r="375">
      <c r="C375" s="46"/>
      <c r="D375" s="46"/>
      <c r="E375" s="46"/>
      <c r="K375" s="12"/>
      <c r="L375" s="12"/>
      <c r="M375" s="12"/>
    </row>
    <row r="376">
      <c r="C376" s="46"/>
      <c r="D376" s="46"/>
      <c r="E376" s="46"/>
      <c r="K376" s="12"/>
      <c r="L376" s="12"/>
      <c r="M376" s="12"/>
    </row>
    <row r="377">
      <c r="C377" s="46"/>
      <c r="D377" s="46"/>
      <c r="E377" s="46"/>
      <c r="K377" s="12"/>
      <c r="L377" s="12"/>
      <c r="M377" s="12"/>
    </row>
    <row r="378">
      <c r="C378" s="46"/>
      <c r="D378" s="46"/>
      <c r="E378" s="46"/>
      <c r="K378" s="12"/>
      <c r="L378" s="12"/>
      <c r="M378" s="12"/>
    </row>
    <row r="379">
      <c r="C379" s="46"/>
      <c r="D379" s="46"/>
      <c r="E379" s="46"/>
      <c r="K379" s="12"/>
      <c r="L379" s="12"/>
      <c r="M379" s="12"/>
    </row>
    <row r="380">
      <c r="C380" s="46"/>
      <c r="D380" s="46"/>
      <c r="E380" s="46"/>
      <c r="K380" s="12"/>
      <c r="L380" s="12"/>
      <c r="M380" s="12"/>
    </row>
    <row r="381">
      <c r="C381" s="46"/>
      <c r="D381" s="46"/>
      <c r="E381" s="46"/>
      <c r="K381" s="12"/>
      <c r="L381" s="12"/>
      <c r="M381" s="12"/>
    </row>
    <row r="382">
      <c r="C382" s="46"/>
      <c r="D382" s="46"/>
      <c r="E382" s="46"/>
      <c r="K382" s="12"/>
      <c r="L382" s="12"/>
      <c r="M382" s="12"/>
    </row>
    <row r="383">
      <c r="C383" s="46"/>
      <c r="D383" s="46"/>
      <c r="E383" s="46"/>
      <c r="K383" s="12"/>
      <c r="L383" s="12"/>
      <c r="M383" s="12"/>
    </row>
    <row r="384">
      <c r="C384" s="46"/>
      <c r="D384" s="46"/>
      <c r="E384" s="46"/>
      <c r="K384" s="12"/>
      <c r="L384" s="12"/>
      <c r="M384" s="12"/>
    </row>
    <row r="385">
      <c r="C385" s="46"/>
      <c r="D385" s="46"/>
      <c r="E385" s="46"/>
      <c r="K385" s="12"/>
      <c r="L385" s="12"/>
      <c r="M385" s="12"/>
    </row>
    <row r="386">
      <c r="C386" s="46"/>
      <c r="D386" s="46"/>
      <c r="E386" s="46"/>
      <c r="K386" s="12"/>
      <c r="L386" s="12"/>
      <c r="M386" s="12"/>
    </row>
    <row r="387">
      <c r="C387" s="46"/>
      <c r="D387" s="46"/>
      <c r="E387" s="46"/>
      <c r="K387" s="12"/>
      <c r="L387" s="12"/>
      <c r="M387" s="12"/>
    </row>
    <row r="388">
      <c r="C388" s="46"/>
      <c r="D388" s="46"/>
      <c r="E388" s="46"/>
      <c r="K388" s="12"/>
      <c r="L388" s="12"/>
      <c r="M388" s="12"/>
    </row>
    <row r="389">
      <c r="C389" s="46"/>
      <c r="D389" s="46"/>
      <c r="E389" s="46"/>
      <c r="K389" s="12"/>
      <c r="L389" s="12"/>
      <c r="M389" s="12"/>
    </row>
    <row r="390">
      <c r="C390" s="46"/>
      <c r="D390" s="46"/>
      <c r="E390" s="46"/>
      <c r="K390" s="12"/>
      <c r="L390" s="12"/>
      <c r="M390" s="12"/>
    </row>
    <row r="391">
      <c r="C391" s="46"/>
      <c r="D391" s="46"/>
      <c r="E391" s="46"/>
      <c r="K391" s="12"/>
      <c r="L391" s="12"/>
      <c r="M391" s="12"/>
    </row>
    <row r="392">
      <c r="C392" s="46"/>
      <c r="D392" s="46"/>
      <c r="E392" s="46"/>
      <c r="K392" s="12"/>
      <c r="L392" s="12"/>
      <c r="M392" s="12"/>
    </row>
    <row r="393">
      <c r="C393" s="46"/>
      <c r="D393" s="46"/>
      <c r="E393" s="46"/>
      <c r="K393" s="12"/>
      <c r="L393" s="12"/>
      <c r="M393" s="12"/>
    </row>
    <row r="394">
      <c r="C394" s="46"/>
      <c r="D394" s="46"/>
      <c r="E394" s="46"/>
      <c r="K394" s="12"/>
      <c r="L394" s="12"/>
      <c r="M394" s="12"/>
    </row>
    <row r="395">
      <c r="C395" s="46"/>
      <c r="D395" s="46"/>
      <c r="E395" s="46"/>
      <c r="K395" s="12"/>
      <c r="L395" s="12"/>
      <c r="M395" s="12"/>
    </row>
    <row r="396">
      <c r="C396" s="46"/>
      <c r="D396" s="46"/>
      <c r="E396" s="46"/>
      <c r="K396" s="12"/>
      <c r="L396" s="12"/>
      <c r="M396" s="12"/>
    </row>
    <row r="397">
      <c r="C397" s="46"/>
      <c r="D397" s="46"/>
      <c r="E397" s="46"/>
      <c r="K397" s="12"/>
      <c r="L397" s="12"/>
      <c r="M397" s="12"/>
    </row>
    <row r="398">
      <c r="C398" s="46"/>
      <c r="D398" s="46"/>
      <c r="E398" s="46"/>
      <c r="K398" s="12"/>
      <c r="L398" s="12"/>
      <c r="M398" s="12"/>
    </row>
    <row r="399">
      <c r="C399" s="46"/>
      <c r="D399" s="46"/>
      <c r="E399" s="46"/>
      <c r="K399" s="12"/>
      <c r="L399" s="12"/>
      <c r="M399" s="12"/>
    </row>
    <row r="400">
      <c r="C400" s="46"/>
      <c r="D400" s="46"/>
      <c r="E400" s="46"/>
      <c r="K400" s="12"/>
      <c r="L400" s="12"/>
      <c r="M400" s="12"/>
    </row>
    <row r="401">
      <c r="C401" s="46"/>
      <c r="D401" s="46"/>
      <c r="E401" s="46"/>
      <c r="K401" s="12"/>
      <c r="L401" s="12"/>
      <c r="M401" s="12"/>
    </row>
    <row r="402">
      <c r="C402" s="46"/>
      <c r="D402" s="46"/>
      <c r="E402" s="46"/>
      <c r="K402" s="12"/>
      <c r="L402" s="12"/>
      <c r="M402" s="12"/>
    </row>
    <row r="403">
      <c r="C403" s="46"/>
      <c r="D403" s="46"/>
      <c r="E403" s="46"/>
      <c r="K403" s="12"/>
      <c r="L403" s="12"/>
      <c r="M403" s="12"/>
    </row>
    <row r="404">
      <c r="C404" s="46"/>
      <c r="D404" s="46"/>
      <c r="E404" s="46"/>
      <c r="K404" s="12"/>
      <c r="L404" s="12"/>
      <c r="M404" s="12"/>
    </row>
    <row r="405">
      <c r="C405" s="46"/>
      <c r="D405" s="46"/>
      <c r="E405" s="46"/>
      <c r="K405" s="12"/>
      <c r="L405" s="12"/>
      <c r="M405" s="12"/>
    </row>
    <row r="406">
      <c r="C406" s="46"/>
      <c r="D406" s="46"/>
      <c r="E406" s="46"/>
      <c r="K406" s="12"/>
      <c r="L406" s="12"/>
      <c r="M406" s="12"/>
    </row>
    <row r="407">
      <c r="C407" s="46"/>
      <c r="D407" s="46"/>
      <c r="E407" s="46"/>
      <c r="K407" s="12"/>
      <c r="L407" s="12"/>
      <c r="M407" s="12"/>
    </row>
    <row r="408">
      <c r="C408" s="46"/>
      <c r="D408" s="46"/>
      <c r="E408" s="46"/>
      <c r="K408" s="12"/>
      <c r="L408" s="12"/>
      <c r="M408" s="12"/>
    </row>
    <row r="409">
      <c r="C409" s="46"/>
      <c r="D409" s="46"/>
      <c r="E409" s="46"/>
      <c r="K409" s="12"/>
      <c r="L409" s="12"/>
      <c r="M409" s="12"/>
    </row>
    <row r="410">
      <c r="C410" s="46"/>
      <c r="D410" s="46"/>
      <c r="E410" s="46"/>
      <c r="K410" s="12"/>
      <c r="L410" s="12"/>
      <c r="M410" s="12"/>
    </row>
    <row r="411">
      <c r="C411" s="46"/>
      <c r="D411" s="46"/>
      <c r="E411" s="46"/>
      <c r="K411" s="12"/>
      <c r="L411" s="12"/>
      <c r="M411" s="12"/>
    </row>
    <row r="412">
      <c r="C412" s="46"/>
      <c r="D412" s="46"/>
      <c r="E412" s="46"/>
      <c r="K412" s="12"/>
      <c r="L412" s="12"/>
      <c r="M412" s="12"/>
    </row>
    <row r="413">
      <c r="C413" s="46"/>
      <c r="D413" s="46"/>
      <c r="E413" s="46"/>
      <c r="K413" s="12"/>
      <c r="L413" s="12"/>
      <c r="M413" s="12"/>
    </row>
    <row r="414">
      <c r="C414" s="46"/>
      <c r="D414" s="46"/>
      <c r="E414" s="46"/>
      <c r="K414" s="12"/>
      <c r="L414" s="12"/>
      <c r="M414" s="12"/>
    </row>
    <row r="415">
      <c r="C415" s="46"/>
      <c r="D415" s="46"/>
      <c r="E415" s="46"/>
      <c r="K415" s="12"/>
      <c r="L415" s="12"/>
      <c r="M415" s="12"/>
    </row>
    <row r="416">
      <c r="C416" s="46"/>
      <c r="D416" s="46"/>
      <c r="E416" s="46"/>
      <c r="K416" s="12"/>
      <c r="L416" s="12"/>
      <c r="M416" s="12"/>
    </row>
    <row r="417">
      <c r="C417" s="46"/>
      <c r="D417" s="46"/>
      <c r="E417" s="46"/>
      <c r="K417" s="12"/>
      <c r="L417" s="12"/>
      <c r="M417" s="12"/>
    </row>
    <row r="418">
      <c r="C418" s="46"/>
      <c r="D418" s="46"/>
      <c r="E418" s="46"/>
      <c r="K418" s="12"/>
      <c r="L418" s="12"/>
      <c r="M418" s="12"/>
    </row>
    <row r="419">
      <c r="C419" s="46"/>
      <c r="D419" s="46"/>
      <c r="E419" s="46"/>
      <c r="K419" s="12"/>
      <c r="L419" s="12"/>
      <c r="M419" s="12"/>
    </row>
    <row r="420">
      <c r="C420" s="46"/>
      <c r="D420" s="46"/>
      <c r="E420" s="46"/>
      <c r="K420" s="12"/>
      <c r="L420" s="12"/>
      <c r="M420" s="12"/>
    </row>
    <row r="421">
      <c r="C421" s="46"/>
      <c r="D421" s="46"/>
      <c r="E421" s="46"/>
      <c r="K421" s="12"/>
      <c r="L421" s="12"/>
      <c r="M421" s="12"/>
    </row>
    <row r="422">
      <c r="C422" s="46"/>
      <c r="D422" s="46"/>
      <c r="E422" s="46"/>
      <c r="K422" s="12"/>
      <c r="L422" s="12"/>
      <c r="M422" s="12"/>
    </row>
    <row r="423">
      <c r="C423" s="46"/>
      <c r="D423" s="46"/>
      <c r="E423" s="46"/>
      <c r="K423" s="12"/>
      <c r="L423" s="12"/>
      <c r="M423" s="12"/>
    </row>
    <row r="424">
      <c r="C424" s="46"/>
      <c r="D424" s="46"/>
      <c r="E424" s="46"/>
      <c r="K424" s="12"/>
      <c r="L424" s="12"/>
      <c r="M424" s="12"/>
    </row>
    <row r="425">
      <c r="C425" s="46"/>
      <c r="D425" s="46"/>
      <c r="E425" s="46"/>
      <c r="K425" s="12"/>
      <c r="L425" s="12"/>
      <c r="M425" s="12"/>
    </row>
    <row r="426">
      <c r="C426" s="46"/>
      <c r="D426" s="46"/>
      <c r="E426" s="46"/>
      <c r="K426" s="12"/>
      <c r="L426" s="12"/>
      <c r="M426" s="12"/>
    </row>
    <row r="427">
      <c r="C427" s="46"/>
      <c r="D427" s="46"/>
      <c r="E427" s="46"/>
      <c r="K427" s="12"/>
      <c r="L427" s="12"/>
      <c r="M427" s="12"/>
    </row>
    <row r="428">
      <c r="C428" s="46"/>
      <c r="D428" s="46"/>
      <c r="E428" s="46"/>
      <c r="K428" s="12"/>
      <c r="L428" s="12"/>
      <c r="M428" s="12"/>
    </row>
    <row r="429">
      <c r="C429" s="46"/>
      <c r="D429" s="46"/>
      <c r="E429" s="46"/>
      <c r="K429" s="12"/>
      <c r="L429" s="12"/>
      <c r="M429" s="12"/>
    </row>
    <row r="430">
      <c r="C430" s="46"/>
      <c r="D430" s="46"/>
      <c r="E430" s="46"/>
      <c r="K430" s="12"/>
      <c r="L430" s="12"/>
      <c r="M430" s="12"/>
    </row>
    <row r="431">
      <c r="C431" s="46"/>
      <c r="D431" s="46"/>
      <c r="E431" s="46"/>
      <c r="K431" s="12"/>
      <c r="L431" s="12"/>
      <c r="M431" s="12"/>
    </row>
    <row r="432">
      <c r="C432" s="46"/>
      <c r="D432" s="46"/>
      <c r="E432" s="46"/>
      <c r="K432" s="12"/>
      <c r="L432" s="12"/>
      <c r="M432" s="12"/>
    </row>
    <row r="433">
      <c r="C433" s="46"/>
      <c r="D433" s="46"/>
      <c r="E433" s="46"/>
      <c r="K433" s="12"/>
      <c r="L433" s="12"/>
      <c r="M433" s="12"/>
    </row>
    <row r="434">
      <c r="C434" s="46"/>
      <c r="D434" s="46"/>
      <c r="E434" s="46"/>
      <c r="K434" s="12"/>
      <c r="L434" s="12"/>
      <c r="M434" s="12"/>
    </row>
    <row r="435">
      <c r="C435" s="46"/>
      <c r="D435" s="46"/>
      <c r="E435" s="46"/>
      <c r="K435" s="12"/>
      <c r="L435" s="12"/>
      <c r="M435" s="12"/>
    </row>
    <row r="436">
      <c r="C436" s="46"/>
      <c r="D436" s="46"/>
      <c r="E436" s="46"/>
      <c r="K436" s="12"/>
      <c r="L436" s="12"/>
      <c r="M436" s="12"/>
    </row>
    <row r="437">
      <c r="C437" s="46"/>
      <c r="D437" s="46"/>
      <c r="E437" s="46"/>
      <c r="K437" s="12"/>
      <c r="L437" s="12"/>
      <c r="M437" s="12"/>
    </row>
    <row r="438">
      <c r="C438" s="46"/>
      <c r="D438" s="46"/>
      <c r="E438" s="46"/>
      <c r="K438" s="12"/>
      <c r="L438" s="12"/>
      <c r="M438" s="12"/>
    </row>
    <row r="439">
      <c r="C439" s="46"/>
      <c r="D439" s="46"/>
      <c r="E439" s="46"/>
      <c r="K439" s="12"/>
      <c r="L439" s="12"/>
      <c r="M439" s="12"/>
    </row>
    <row r="440">
      <c r="C440" s="46"/>
      <c r="D440" s="46"/>
      <c r="E440" s="46"/>
      <c r="K440" s="12"/>
      <c r="L440" s="12"/>
      <c r="M440" s="12"/>
    </row>
    <row r="441">
      <c r="C441" s="46"/>
      <c r="D441" s="46"/>
      <c r="E441" s="46"/>
      <c r="K441" s="12"/>
      <c r="L441" s="12"/>
      <c r="M441" s="12"/>
    </row>
    <row r="442">
      <c r="C442" s="46"/>
      <c r="D442" s="46"/>
      <c r="E442" s="46"/>
      <c r="K442" s="12"/>
      <c r="L442" s="12"/>
      <c r="M442" s="12"/>
    </row>
    <row r="443">
      <c r="C443" s="46"/>
      <c r="D443" s="46"/>
      <c r="E443" s="46"/>
      <c r="K443" s="12"/>
      <c r="L443" s="12"/>
      <c r="M443" s="12"/>
    </row>
    <row r="444">
      <c r="C444" s="46"/>
      <c r="D444" s="46"/>
      <c r="E444" s="46"/>
      <c r="K444" s="12"/>
      <c r="L444" s="12"/>
      <c r="M444" s="12"/>
    </row>
    <row r="445">
      <c r="C445" s="46"/>
      <c r="D445" s="46"/>
      <c r="E445" s="46"/>
      <c r="K445" s="12"/>
      <c r="L445" s="12"/>
      <c r="M445" s="12"/>
    </row>
    <row r="446">
      <c r="C446" s="46"/>
      <c r="D446" s="46"/>
      <c r="E446" s="46"/>
      <c r="K446" s="12"/>
      <c r="L446" s="12"/>
      <c r="M446" s="12"/>
    </row>
    <row r="447">
      <c r="C447" s="46"/>
      <c r="D447" s="46"/>
      <c r="E447" s="46"/>
      <c r="K447" s="12"/>
      <c r="L447" s="12"/>
      <c r="M447" s="12"/>
    </row>
    <row r="448">
      <c r="C448" s="46"/>
      <c r="D448" s="46"/>
      <c r="E448" s="46"/>
      <c r="K448" s="12"/>
      <c r="L448" s="12"/>
      <c r="M448" s="12"/>
    </row>
    <row r="449">
      <c r="C449" s="46"/>
      <c r="D449" s="46"/>
      <c r="E449" s="46"/>
      <c r="K449" s="12"/>
      <c r="L449" s="12"/>
      <c r="M449" s="12"/>
    </row>
    <row r="450">
      <c r="C450" s="46"/>
      <c r="D450" s="46"/>
      <c r="E450" s="46"/>
      <c r="K450" s="12"/>
      <c r="L450" s="12"/>
      <c r="M450" s="12"/>
    </row>
    <row r="451">
      <c r="C451" s="46"/>
      <c r="D451" s="46"/>
      <c r="E451" s="46"/>
      <c r="K451" s="12"/>
      <c r="L451" s="12"/>
      <c r="M451" s="12"/>
    </row>
    <row r="452">
      <c r="C452" s="46"/>
      <c r="D452" s="46"/>
      <c r="E452" s="46"/>
      <c r="K452" s="12"/>
      <c r="L452" s="12"/>
      <c r="M452" s="12"/>
    </row>
    <row r="453">
      <c r="C453" s="46"/>
      <c r="D453" s="46"/>
      <c r="E453" s="46"/>
      <c r="K453" s="12"/>
      <c r="L453" s="12"/>
      <c r="M453" s="12"/>
    </row>
    <row r="454">
      <c r="C454" s="46"/>
      <c r="D454" s="46"/>
      <c r="E454" s="46"/>
      <c r="K454" s="12"/>
      <c r="L454" s="12"/>
      <c r="M454" s="12"/>
    </row>
    <row r="455">
      <c r="C455" s="46"/>
      <c r="D455" s="46"/>
      <c r="E455" s="46"/>
      <c r="K455" s="12"/>
      <c r="L455" s="12"/>
      <c r="M455" s="12"/>
    </row>
    <row r="456">
      <c r="C456" s="46"/>
      <c r="D456" s="46"/>
      <c r="E456" s="46"/>
      <c r="K456" s="12"/>
      <c r="L456" s="12"/>
      <c r="M456" s="12"/>
    </row>
    <row r="457">
      <c r="C457" s="46"/>
      <c r="D457" s="46"/>
      <c r="E457" s="46"/>
      <c r="K457" s="12"/>
      <c r="L457" s="12"/>
      <c r="M457" s="12"/>
    </row>
    <row r="458">
      <c r="C458" s="46"/>
      <c r="D458" s="46"/>
      <c r="E458" s="46"/>
      <c r="K458" s="12"/>
      <c r="L458" s="12"/>
      <c r="M458" s="12"/>
    </row>
    <row r="459">
      <c r="C459" s="46"/>
      <c r="D459" s="46"/>
      <c r="E459" s="46"/>
      <c r="K459" s="12"/>
      <c r="L459" s="12"/>
      <c r="M459" s="12"/>
    </row>
    <row r="460">
      <c r="C460" s="46"/>
      <c r="D460" s="46"/>
      <c r="E460" s="46"/>
      <c r="K460" s="12"/>
      <c r="L460" s="12"/>
      <c r="M460" s="12"/>
    </row>
    <row r="461">
      <c r="C461" s="46"/>
      <c r="D461" s="46"/>
      <c r="E461" s="46"/>
      <c r="K461" s="12"/>
      <c r="L461" s="12"/>
      <c r="M461" s="12"/>
    </row>
    <row r="462">
      <c r="C462" s="46"/>
      <c r="D462" s="46"/>
      <c r="E462" s="46"/>
      <c r="K462" s="12"/>
      <c r="L462" s="12"/>
      <c r="M462" s="12"/>
    </row>
    <row r="463">
      <c r="C463" s="46"/>
      <c r="D463" s="46"/>
      <c r="E463" s="46"/>
      <c r="K463" s="12"/>
      <c r="L463" s="12"/>
      <c r="M463" s="12"/>
    </row>
    <row r="464">
      <c r="C464" s="46"/>
      <c r="D464" s="46"/>
      <c r="E464" s="46"/>
      <c r="K464" s="12"/>
      <c r="L464" s="12"/>
      <c r="M464" s="12"/>
    </row>
    <row r="465">
      <c r="C465" s="46"/>
      <c r="D465" s="46"/>
      <c r="E465" s="46"/>
      <c r="K465" s="12"/>
      <c r="L465" s="12"/>
      <c r="M465" s="12"/>
    </row>
    <row r="466">
      <c r="C466" s="46"/>
      <c r="D466" s="46"/>
      <c r="E466" s="46"/>
      <c r="K466" s="12"/>
      <c r="L466" s="12"/>
      <c r="M466" s="12"/>
    </row>
    <row r="467">
      <c r="C467" s="46"/>
      <c r="D467" s="46"/>
      <c r="E467" s="46"/>
      <c r="K467" s="12"/>
      <c r="L467" s="12"/>
      <c r="M467" s="12"/>
    </row>
    <row r="468">
      <c r="C468" s="46"/>
      <c r="D468" s="46"/>
      <c r="E468" s="46"/>
      <c r="K468" s="12"/>
      <c r="L468" s="12"/>
      <c r="M468" s="12"/>
    </row>
    <row r="469">
      <c r="C469" s="46"/>
      <c r="D469" s="46"/>
      <c r="E469" s="46"/>
      <c r="K469" s="12"/>
      <c r="L469" s="12"/>
      <c r="M469" s="12"/>
    </row>
    <row r="470">
      <c r="C470" s="46"/>
      <c r="D470" s="46"/>
      <c r="E470" s="46"/>
      <c r="K470" s="12"/>
      <c r="L470" s="12"/>
      <c r="M470" s="12"/>
    </row>
    <row r="471">
      <c r="C471" s="46"/>
      <c r="D471" s="46"/>
      <c r="E471" s="46"/>
      <c r="K471" s="12"/>
      <c r="L471" s="12"/>
      <c r="M471" s="12"/>
    </row>
    <row r="472">
      <c r="C472" s="46"/>
      <c r="D472" s="46"/>
      <c r="E472" s="46"/>
      <c r="K472" s="12"/>
      <c r="L472" s="12"/>
      <c r="M472" s="12"/>
    </row>
    <row r="473">
      <c r="C473" s="46"/>
      <c r="D473" s="46"/>
      <c r="E473" s="46"/>
      <c r="K473" s="12"/>
      <c r="L473" s="12"/>
      <c r="M473" s="12"/>
    </row>
    <row r="474">
      <c r="C474" s="46"/>
      <c r="D474" s="46"/>
      <c r="E474" s="46"/>
      <c r="K474" s="12"/>
      <c r="L474" s="12"/>
      <c r="M474" s="12"/>
    </row>
    <row r="475">
      <c r="C475" s="46"/>
      <c r="D475" s="46"/>
      <c r="E475" s="46"/>
      <c r="K475" s="12"/>
      <c r="L475" s="12"/>
      <c r="M475" s="12"/>
    </row>
    <row r="476">
      <c r="C476" s="46"/>
      <c r="D476" s="46"/>
      <c r="E476" s="46"/>
      <c r="K476" s="12"/>
      <c r="L476" s="12"/>
      <c r="M476" s="12"/>
    </row>
    <row r="477">
      <c r="C477" s="46"/>
      <c r="D477" s="46"/>
      <c r="E477" s="46"/>
      <c r="K477" s="12"/>
      <c r="L477" s="12"/>
      <c r="M477" s="12"/>
    </row>
    <row r="478">
      <c r="C478" s="46"/>
      <c r="D478" s="46"/>
      <c r="E478" s="46"/>
      <c r="K478" s="12"/>
      <c r="L478" s="12"/>
      <c r="M478" s="12"/>
    </row>
    <row r="479">
      <c r="C479" s="46"/>
      <c r="D479" s="46"/>
      <c r="E479" s="46"/>
      <c r="K479" s="12"/>
      <c r="L479" s="12"/>
      <c r="M479" s="12"/>
    </row>
    <row r="480">
      <c r="C480" s="46"/>
      <c r="D480" s="46"/>
      <c r="E480" s="46"/>
      <c r="K480" s="12"/>
      <c r="L480" s="12"/>
      <c r="M480" s="12"/>
    </row>
    <row r="481">
      <c r="C481" s="46"/>
      <c r="D481" s="46"/>
      <c r="E481" s="46"/>
      <c r="K481" s="12"/>
      <c r="L481" s="12"/>
      <c r="M481" s="12"/>
    </row>
    <row r="482">
      <c r="C482" s="46"/>
      <c r="D482" s="46"/>
      <c r="E482" s="46"/>
      <c r="K482" s="12"/>
      <c r="L482" s="12"/>
      <c r="M482" s="12"/>
    </row>
    <row r="483">
      <c r="C483" s="46"/>
      <c r="D483" s="46"/>
      <c r="E483" s="46"/>
      <c r="K483" s="12"/>
      <c r="L483" s="12"/>
      <c r="M483" s="12"/>
    </row>
    <row r="484">
      <c r="C484" s="46"/>
      <c r="D484" s="46"/>
      <c r="E484" s="46"/>
      <c r="K484" s="12"/>
      <c r="L484" s="12"/>
      <c r="M484" s="12"/>
    </row>
    <row r="485">
      <c r="C485" s="46"/>
      <c r="D485" s="46"/>
      <c r="E485" s="46"/>
      <c r="K485" s="12"/>
      <c r="L485" s="12"/>
      <c r="M485" s="12"/>
    </row>
    <row r="486">
      <c r="C486" s="46"/>
      <c r="D486" s="46"/>
      <c r="E486" s="46"/>
      <c r="K486" s="12"/>
      <c r="L486" s="12"/>
      <c r="M486" s="12"/>
    </row>
    <row r="487">
      <c r="C487" s="46"/>
      <c r="D487" s="46"/>
      <c r="E487" s="46"/>
      <c r="K487" s="12"/>
      <c r="L487" s="12"/>
      <c r="M487" s="12"/>
    </row>
    <row r="488">
      <c r="C488" s="46"/>
      <c r="D488" s="46"/>
      <c r="E488" s="46"/>
      <c r="K488" s="12"/>
      <c r="L488" s="12"/>
      <c r="M488" s="12"/>
    </row>
    <row r="489">
      <c r="C489" s="46"/>
      <c r="D489" s="46"/>
      <c r="E489" s="46"/>
      <c r="K489" s="12"/>
      <c r="L489" s="12"/>
      <c r="M489" s="12"/>
    </row>
    <row r="490">
      <c r="C490" s="46"/>
      <c r="D490" s="46"/>
      <c r="E490" s="46"/>
      <c r="K490" s="12"/>
      <c r="L490" s="12"/>
      <c r="M490" s="12"/>
    </row>
    <row r="491">
      <c r="C491" s="46"/>
      <c r="D491" s="46"/>
      <c r="E491" s="46"/>
      <c r="K491" s="12"/>
      <c r="L491" s="12"/>
      <c r="M491" s="12"/>
    </row>
    <row r="492">
      <c r="C492" s="46"/>
      <c r="D492" s="46"/>
      <c r="E492" s="46"/>
      <c r="K492" s="12"/>
      <c r="L492" s="12"/>
      <c r="M492" s="12"/>
    </row>
    <row r="493">
      <c r="C493" s="46"/>
      <c r="D493" s="46"/>
      <c r="E493" s="46"/>
      <c r="K493" s="12"/>
      <c r="L493" s="12"/>
      <c r="M493" s="12"/>
    </row>
    <row r="494">
      <c r="C494" s="46"/>
      <c r="D494" s="46"/>
      <c r="E494" s="46"/>
      <c r="K494" s="12"/>
      <c r="L494" s="12"/>
      <c r="M494" s="12"/>
    </row>
    <row r="495">
      <c r="C495" s="46"/>
      <c r="D495" s="46"/>
      <c r="E495" s="46"/>
      <c r="K495" s="12"/>
      <c r="L495" s="12"/>
      <c r="M495" s="12"/>
    </row>
    <row r="496">
      <c r="C496" s="46"/>
      <c r="D496" s="46"/>
      <c r="E496" s="46"/>
      <c r="K496" s="12"/>
      <c r="L496" s="12"/>
      <c r="M496" s="12"/>
    </row>
    <row r="497">
      <c r="C497" s="46"/>
      <c r="D497" s="46"/>
      <c r="E497" s="46"/>
      <c r="K497" s="12"/>
      <c r="L497" s="12"/>
      <c r="M497" s="12"/>
    </row>
    <row r="498">
      <c r="C498" s="46"/>
      <c r="D498" s="46"/>
      <c r="E498" s="46"/>
      <c r="K498" s="12"/>
      <c r="L498" s="12"/>
      <c r="M498" s="12"/>
    </row>
    <row r="499">
      <c r="C499" s="46"/>
      <c r="D499" s="46"/>
      <c r="E499" s="46"/>
      <c r="K499" s="12"/>
      <c r="L499" s="12"/>
      <c r="M499" s="12"/>
    </row>
    <row r="500">
      <c r="C500" s="46"/>
      <c r="D500" s="46"/>
      <c r="E500" s="46"/>
      <c r="K500" s="12"/>
      <c r="L500" s="12"/>
      <c r="M500" s="12"/>
    </row>
    <row r="501">
      <c r="C501" s="46"/>
      <c r="D501" s="46"/>
      <c r="E501" s="46"/>
      <c r="K501" s="12"/>
      <c r="L501" s="12"/>
      <c r="M501" s="12"/>
    </row>
    <row r="502">
      <c r="C502" s="46"/>
      <c r="D502" s="46"/>
      <c r="E502" s="46"/>
      <c r="K502" s="12"/>
      <c r="L502" s="12"/>
      <c r="M502" s="12"/>
    </row>
    <row r="503">
      <c r="C503" s="46"/>
      <c r="D503" s="46"/>
      <c r="E503" s="46"/>
      <c r="K503" s="12"/>
      <c r="L503" s="12"/>
      <c r="M503" s="12"/>
    </row>
    <row r="504">
      <c r="C504" s="46"/>
      <c r="D504" s="46"/>
      <c r="E504" s="46"/>
      <c r="K504" s="12"/>
      <c r="L504" s="12"/>
      <c r="M504" s="12"/>
    </row>
    <row r="505">
      <c r="C505" s="46"/>
      <c r="D505" s="46"/>
      <c r="E505" s="46"/>
      <c r="K505" s="12"/>
      <c r="L505" s="12"/>
      <c r="M505" s="12"/>
    </row>
    <row r="506">
      <c r="C506" s="46"/>
      <c r="D506" s="46"/>
      <c r="E506" s="46"/>
      <c r="K506" s="12"/>
      <c r="L506" s="12"/>
      <c r="M506" s="12"/>
    </row>
    <row r="507">
      <c r="C507" s="46"/>
      <c r="D507" s="46"/>
      <c r="E507" s="46"/>
      <c r="K507" s="12"/>
      <c r="L507" s="12"/>
      <c r="M507" s="12"/>
    </row>
    <row r="508">
      <c r="C508" s="46"/>
      <c r="D508" s="46"/>
      <c r="E508" s="46"/>
      <c r="K508" s="12"/>
      <c r="L508" s="12"/>
      <c r="M508" s="12"/>
    </row>
    <row r="509">
      <c r="C509" s="46"/>
      <c r="D509" s="46"/>
      <c r="E509" s="46"/>
      <c r="K509" s="12"/>
      <c r="L509" s="12"/>
      <c r="M509" s="12"/>
    </row>
    <row r="510">
      <c r="C510" s="46"/>
      <c r="D510" s="46"/>
      <c r="E510" s="46"/>
      <c r="K510" s="12"/>
      <c r="L510" s="12"/>
      <c r="M510" s="12"/>
    </row>
    <row r="511">
      <c r="C511" s="46"/>
      <c r="D511" s="46"/>
      <c r="E511" s="46"/>
      <c r="K511" s="12"/>
      <c r="L511" s="12"/>
      <c r="M511" s="12"/>
    </row>
    <row r="512">
      <c r="C512" s="46"/>
      <c r="D512" s="46"/>
      <c r="E512" s="46"/>
      <c r="K512" s="12"/>
      <c r="L512" s="12"/>
      <c r="M512" s="12"/>
    </row>
    <row r="513">
      <c r="C513" s="46"/>
      <c r="D513" s="46"/>
      <c r="E513" s="46"/>
      <c r="K513" s="12"/>
      <c r="L513" s="12"/>
      <c r="M513" s="12"/>
    </row>
    <row r="514">
      <c r="C514" s="46"/>
      <c r="D514" s="46"/>
      <c r="E514" s="46"/>
      <c r="K514" s="12"/>
      <c r="L514" s="12"/>
      <c r="M514" s="12"/>
    </row>
    <row r="515">
      <c r="C515" s="46"/>
      <c r="D515" s="46"/>
      <c r="E515" s="46"/>
      <c r="K515" s="12"/>
      <c r="L515" s="12"/>
      <c r="M515" s="12"/>
    </row>
    <row r="516">
      <c r="C516" s="46"/>
      <c r="D516" s="46"/>
      <c r="E516" s="46"/>
      <c r="K516" s="12"/>
      <c r="L516" s="12"/>
      <c r="M516" s="12"/>
    </row>
    <row r="517">
      <c r="C517" s="46"/>
      <c r="D517" s="46"/>
      <c r="E517" s="46"/>
      <c r="K517" s="12"/>
      <c r="L517" s="12"/>
      <c r="M517" s="12"/>
    </row>
    <row r="518">
      <c r="C518" s="46"/>
      <c r="D518" s="46"/>
      <c r="E518" s="46"/>
      <c r="K518" s="12"/>
      <c r="L518" s="12"/>
      <c r="M518" s="12"/>
    </row>
    <row r="519">
      <c r="C519" s="46"/>
      <c r="D519" s="46"/>
      <c r="E519" s="46"/>
      <c r="K519" s="12"/>
      <c r="L519" s="12"/>
      <c r="M519" s="12"/>
    </row>
    <row r="520">
      <c r="C520" s="46"/>
      <c r="D520" s="46"/>
      <c r="E520" s="46"/>
      <c r="K520" s="12"/>
      <c r="L520" s="12"/>
      <c r="M520" s="12"/>
    </row>
    <row r="521">
      <c r="C521" s="46"/>
      <c r="D521" s="46"/>
      <c r="E521" s="46"/>
      <c r="K521" s="12"/>
      <c r="L521" s="12"/>
      <c r="M521" s="12"/>
    </row>
    <row r="522">
      <c r="C522" s="46"/>
      <c r="D522" s="46"/>
      <c r="E522" s="46"/>
      <c r="K522" s="12"/>
      <c r="L522" s="12"/>
      <c r="M522" s="12"/>
    </row>
    <row r="523">
      <c r="C523" s="46"/>
      <c r="D523" s="46"/>
      <c r="E523" s="46"/>
      <c r="K523" s="12"/>
      <c r="L523" s="12"/>
      <c r="M523" s="12"/>
    </row>
    <row r="524">
      <c r="C524" s="46"/>
      <c r="D524" s="46"/>
      <c r="E524" s="46"/>
      <c r="K524" s="12"/>
      <c r="L524" s="12"/>
      <c r="M524" s="12"/>
    </row>
    <row r="525">
      <c r="C525" s="46"/>
      <c r="D525" s="46"/>
      <c r="E525" s="46"/>
      <c r="K525" s="12"/>
      <c r="L525" s="12"/>
      <c r="M525" s="12"/>
    </row>
    <row r="526">
      <c r="C526" s="46"/>
      <c r="D526" s="46"/>
      <c r="E526" s="46"/>
      <c r="K526" s="12"/>
      <c r="L526" s="12"/>
      <c r="M526" s="12"/>
    </row>
    <row r="527">
      <c r="C527" s="46"/>
      <c r="D527" s="46"/>
      <c r="E527" s="46"/>
      <c r="K527" s="12"/>
      <c r="L527" s="12"/>
      <c r="M527" s="12"/>
    </row>
    <row r="528">
      <c r="C528" s="46"/>
      <c r="D528" s="46"/>
      <c r="E528" s="46"/>
      <c r="K528" s="12"/>
      <c r="L528" s="12"/>
      <c r="M528" s="12"/>
    </row>
    <row r="529">
      <c r="C529" s="46"/>
      <c r="D529" s="46"/>
      <c r="E529" s="46"/>
      <c r="K529" s="12"/>
      <c r="L529" s="12"/>
      <c r="M529" s="12"/>
    </row>
    <row r="530">
      <c r="C530" s="46"/>
      <c r="D530" s="46"/>
      <c r="E530" s="46"/>
      <c r="K530" s="12"/>
      <c r="L530" s="12"/>
      <c r="M530" s="12"/>
    </row>
    <row r="531">
      <c r="C531" s="46"/>
      <c r="D531" s="46"/>
      <c r="E531" s="46"/>
      <c r="K531" s="12"/>
      <c r="L531" s="12"/>
      <c r="M531" s="12"/>
    </row>
    <row r="532">
      <c r="C532" s="46"/>
      <c r="D532" s="46"/>
      <c r="E532" s="46"/>
      <c r="K532" s="12"/>
      <c r="L532" s="12"/>
      <c r="M532" s="12"/>
    </row>
    <row r="533">
      <c r="C533" s="46"/>
      <c r="D533" s="46"/>
      <c r="E533" s="46"/>
      <c r="K533" s="12"/>
      <c r="L533" s="12"/>
      <c r="M533" s="12"/>
    </row>
    <row r="534">
      <c r="C534" s="46"/>
      <c r="D534" s="46"/>
      <c r="E534" s="46"/>
      <c r="K534" s="12"/>
      <c r="L534" s="12"/>
      <c r="M534" s="12"/>
    </row>
    <row r="535">
      <c r="C535" s="46"/>
      <c r="D535" s="46"/>
      <c r="E535" s="46"/>
      <c r="K535" s="12"/>
      <c r="L535" s="12"/>
      <c r="M535" s="12"/>
    </row>
    <row r="536">
      <c r="C536" s="46"/>
      <c r="D536" s="46"/>
      <c r="E536" s="46"/>
      <c r="K536" s="12"/>
      <c r="L536" s="12"/>
      <c r="M536" s="12"/>
    </row>
    <row r="537">
      <c r="C537" s="46"/>
      <c r="D537" s="46"/>
      <c r="E537" s="46"/>
      <c r="K537" s="12"/>
      <c r="L537" s="12"/>
      <c r="M537" s="12"/>
    </row>
    <row r="538">
      <c r="C538" s="46"/>
      <c r="D538" s="46"/>
      <c r="E538" s="46"/>
      <c r="K538" s="12"/>
      <c r="L538" s="12"/>
      <c r="M538" s="12"/>
    </row>
    <row r="539">
      <c r="C539" s="46"/>
      <c r="D539" s="46"/>
      <c r="E539" s="46"/>
      <c r="K539" s="12"/>
      <c r="L539" s="12"/>
      <c r="M539" s="12"/>
    </row>
    <row r="540">
      <c r="C540" s="46"/>
      <c r="D540" s="46"/>
      <c r="E540" s="46"/>
      <c r="K540" s="12"/>
      <c r="L540" s="12"/>
      <c r="M540" s="12"/>
    </row>
    <row r="541">
      <c r="C541" s="46"/>
      <c r="D541" s="46"/>
      <c r="E541" s="46"/>
      <c r="K541" s="12"/>
      <c r="L541" s="12"/>
      <c r="M541" s="12"/>
    </row>
    <row r="542">
      <c r="C542" s="46"/>
      <c r="D542" s="46"/>
      <c r="E542" s="46"/>
      <c r="K542" s="12"/>
      <c r="L542" s="12"/>
      <c r="M542" s="12"/>
    </row>
    <row r="543">
      <c r="C543" s="46"/>
      <c r="D543" s="46"/>
      <c r="E543" s="46"/>
      <c r="K543" s="12"/>
      <c r="L543" s="12"/>
      <c r="M543" s="12"/>
    </row>
    <row r="544">
      <c r="C544" s="46"/>
      <c r="D544" s="46"/>
      <c r="E544" s="46"/>
      <c r="K544" s="12"/>
      <c r="L544" s="12"/>
      <c r="M544" s="12"/>
    </row>
    <row r="545">
      <c r="C545" s="46"/>
      <c r="D545" s="46"/>
      <c r="E545" s="46"/>
      <c r="K545" s="12"/>
      <c r="L545" s="12"/>
      <c r="M545" s="12"/>
    </row>
    <row r="546">
      <c r="C546" s="46"/>
      <c r="D546" s="46"/>
      <c r="E546" s="46"/>
      <c r="K546" s="12"/>
      <c r="L546" s="12"/>
      <c r="M546" s="12"/>
    </row>
    <row r="547">
      <c r="C547" s="46"/>
      <c r="D547" s="46"/>
      <c r="E547" s="46"/>
      <c r="K547" s="12"/>
      <c r="L547" s="12"/>
      <c r="M547" s="12"/>
    </row>
    <row r="548">
      <c r="C548" s="46"/>
      <c r="D548" s="46"/>
      <c r="E548" s="46"/>
      <c r="K548" s="12"/>
      <c r="L548" s="12"/>
      <c r="M548" s="12"/>
    </row>
    <row r="549">
      <c r="C549" s="46"/>
      <c r="D549" s="46"/>
      <c r="E549" s="46"/>
      <c r="K549" s="12"/>
      <c r="L549" s="12"/>
      <c r="M549" s="12"/>
    </row>
    <row r="550">
      <c r="C550" s="46"/>
      <c r="D550" s="46"/>
      <c r="E550" s="46"/>
      <c r="K550" s="12"/>
      <c r="L550" s="12"/>
      <c r="M550" s="12"/>
    </row>
    <row r="551">
      <c r="C551" s="46"/>
      <c r="D551" s="46"/>
      <c r="E551" s="46"/>
      <c r="K551" s="12"/>
      <c r="L551" s="12"/>
      <c r="M551" s="12"/>
    </row>
    <row r="552">
      <c r="C552" s="46"/>
      <c r="D552" s="46"/>
      <c r="E552" s="46"/>
      <c r="K552" s="12"/>
      <c r="L552" s="12"/>
      <c r="M552" s="12"/>
    </row>
    <row r="553">
      <c r="C553" s="46"/>
      <c r="D553" s="46"/>
      <c r="E553" s="46"/>
      <c r="K553" s="12"/>
      <c r="L553" s="12"/>
      <c r="M553" s="12"/>
    </row>
    <row r="554">
      <c r="C554" s="46"/>
      <c r="D554" s="46"/>
      <c r="E554" s="46"/>
      <c r="K554" s="12"/>
      <c r="L554" s="12"/>
      <c r="M554" s="12"/>
    </row>
    <row r="555">
      <c r="C555" s="46"/>
      <c r="D555" s="46"/>
      <c r="E555" s="46"/>
      <c r="K555" s="12"/>
      <c r="L555" s="12"/>
      <c r="M555" s="12"/>
    </row>
    <row r="556">
      <c r="C556" s="46"/>
      <c r="D556" s="46"/>
      <c r="E556" s="46"/>
      <c r="K556" s="12"/>
      <c r="L556" s="12"/>
      <c r="M556" s="12"/>
    </row>
    <row r="557">
      <c r="C557" s="46"/>
      <c r="D557" s="46"/>
      <c r="E557" s="46"/>
      <c r="K557" s="12"/>
      <c r="L557" s="12"/>
      <c r="M557" s="12"/>
    </row>
    <row r="558">
      <c r="C558" s="46"/>
      <c r="D558" s="46"/>
      <c r="E558" s="46"/>
      <c r="K558" s="12"/>
      <c r="L558" s="12"/>
      <c r="M558" s="12"/>
    </row>
    <row r="559">
      <c r="C559" s="46"/>
      <c r="D559" s="46"/>
      <c r="E559" s="46"/>
      <c r="K559" s="12"/>
      <c r="L559" s="12"/>
      <c r="M559" s="12"/>
    </row>
    <row r="560">
      <c r="C560" s="46"/>
      <c r="D560" s="46"/>
      <c r="E560" s="46"/>
      <c r="K560" s="12"/>
      <c r="L560" s="12"/>
      <c r="M560" s="12"/>
    </row>
    <row r="561">
      <c r="C561" s="46"/>
      <c r="D561" s="46"/>
      <c r="E561" s="46"/>
      <c r="K561" s="12"/>
      <c r="L561" s="12"/>
      <c r="M561" s="12"/>
    </row>
    <row r="562">
      <c r="C562" s="46"/>
      <c r="D562" s="46"/>
      <c r="E562" s="46"/>
      <c r="K562" s="12"/>
      <c r="L562" s="12"/>
      <c r="M562" s="12"/>
    </row>
    <row r="563">
      <c r="C563" s="46"/>
      <c r="D563" s="46"/>
      <c r="E563" s="46"/>
      <c r="K563" s="12"/>
      <c r="L563" s="12"/>
      <c r="M563" s="12"/>
    </row>
    <row r="564">
      <c r="C564" s="46"/>
      <c r="D564" s="46"/>
      <c r="E564" s="46"/>
      <c r="K564" s="12"/>
      <c r="L564" s="12"/>
      <c r="M564" s="12"/>
    </row>
    <row r="565">
      <c r="C565" s="46"/>
      <c r="D565" s="46"/>
      <c r="E565" s="46"/>
      <c r="K565" s="12"/>
      <c r="L565" s="12"/>
      <c r="M565" s="12"/>
    </row>
    <row r="566">
      <c r="C566" s="46"/>
      <c r="D566" s="46"/>
      <c r="E566" s="46"/>
      <c r="K566" s="12"/>
      <c r="L566" s="12"/>
      <c r="M566" s="12"/>
    </row>
    <row r="567">
      <c r="C567" s="46"/>
      <c r="D567" s="46"/>
      <c r="E567" s="46"/>
      <c r="K567" s="12"/>
      <c r="L567" s="12"/>
      <c r="M567" s="12"/>
    </row>
    <row r="568">
      <c r="C568" s="46"/>
      <c r="D568" s="46"/>
      <c r="E568" s="46"/>
      <c r="K568" s="12"/>
      <c r="L568" s="12"/>
      <c r="M568" s="12"/>
    </row>
    <row r="569">
      <c r="C569" s="46"/>
      <c r="D569" s="46"/>
      <c r="E569" s="46"/>
      <c r="K569" s="12"/>
      <c r="L569" s="12"/>
      <c r="M569" s="12"/>
    </row>
    <row r="570">
      <c r="C570" s="46"/>
      <c r="D570" s="46"/>
      <c r="E570" s="46"/>
      <c r="K570" s="12"/>
      <c r="L570" s="12"/>
      <c r="M570" s="12"/>
    </row>
    <row r="571">
      <c r="C571" s="46"/>
      <c r="D571" s="46"/>
      <c r="E571" s="46"/>
      <c r="K571" s="12"/>
      <c r="L571" s="12"/>
      <c r="M571" s="12"/>
    </row>
    <row r="572">
      <c r="C572" s="46"/>
      <c r="D572" s="46"/>
      <c r="E572" s="46"/>
      <c r="K572" s="12"/>
      <c r="L572" s="12"/>
      <c r="M572" s="12"/>
    </row>
    <row r="573">
      <c r="C573" s="46"/>
      <c r="D573" s="46"/>
      <c r="E573" s="46"/>
      <c r="K573" s="12"/>
      <c r="L573" s="12"/>
      <c r="M573" s="12"/>
    </row>
    <row r="574">
      <c r="C574" s="46"/>
      <c r="D574" s="46"/>
      <c r="E574" s="46"/>
      <c r="K574" s="12"/>
      <c r="L574" s="12"/>
      <c r="M574" s="12"/>
    </row>
    <row r="575">
      <c r="C575" s="46"/>
      <c r="D575" s="46"/>
      <c r="E575" s="46"/>
      <c r="K575" s="12"/>
      <c r="L575" s="12"/>
      <c r="M575" s="12"/>
    </row>
    <row r="576">
      <c r="C576" s="46"/>
      <c r="D576" s="46"/>
      <c r="E576" s="46"/>
      <c r="K576" s="12"/>
      <c r="L576" s="12"/>
      <c r="M576" s="12"/>
    </row>
    <row r="577">
      <c r="C577" s="46"/>
      <c r="D577" s="46"/>
      <c r="E577" s="46"/>
      <c r="K577" s="12"/>
      <c r="L577" s="12"/>
      <c r="M577" s="12"/>
    </row>
    <row r="578">
      <c r="C578" s="46"/>
      <c r="D578" s="46"/>
      <c r="E578" s="46"/>
      <c r="K578" s="12"/>
      <c r="L578" s="12"/>
      <c r="M578" s="12"/>
    </row>
    <row r="579">
      <c r="C579" s="46"/>
      <c r="D579" s="46"/>
      <c r="E579" s="46"/>
      <c r="K579" s="12"/>
      <c r="L579" s="12"/>
      <c r="M579" s="12"/>
    </row>
    <row r="580">
      <c r="C580" s="46"/>
      <c r="D580" s="46"/>
      <c r="E580" s="46"/>
      <c r="K580" s="12"/>
      <c r="L580" s="12"/>
      <c r="M580" s="12"/>
    </row>
    <row r="581">
      <c r="C581" s="46"/>
      <c r="D581" s="46"/>
      <c r="E581" s="46"/>
      <c r="K581" s="12"/>
      <c r="L581" s="12"/>
      <c r="M581" s="12"/>
    </row>
    <row r="582">
      <c r="C582" s="46"/>
      <c r="D582" s="46"/>
      <c r="E582" s="46"/>
      <c r="K582" s="12"/>
      <c r="L582" s="12"/>
      <c r="M582" s="12"/>
    </row>
    <row r="583">
      <c r="C583" s="46"/>
      <c r="D583" s="46"/>
      <c r="E583" s="46"/>
      <c r="K583" s="12"/>
      <c r="L583" s="12"/>
      <c r="M583" s="12"/>
    </row>
    <row r="584">
      <c r="C584" s="46"/>
      <c r="D584" s="46"/>
      <c r="E584" s="46"/>
      <c r="K584" s="12"/>
      <c r="L584" s="12"/>
      <c r="M584" s="12"/>
    </row>
    <row r="585">
      <c r="C585" s="46"/>
      <c r="D585" s="46"/>
      <c r="E585" s="46"/>
      <c r="K585" s="12"/>
      <c r="L585" s="12"/>
      <c r="M585" s="12"/>
    </row>
    <row r="586">
      <c r="C586" s="46"/>
      <c r="D586" s="46"/>
      <c r="E586" s="46"/>
      <c r="K586" s="12"/>
      <c r="L586" s="12"/>
      <c r="M586" s="12"/>
    </row>
    <row r="587">
      <c r="C587" s="46"/>
      <c r="D587" s="46"/>
      <c r="E587" s="46"/>
      <c r="K587" s="12"/>
      <c r="L587" s="12"/>
      <c r="M587" s="12"/>
    </row>
    <row r="588">
      <c r="C588" s="46"/>
      <c r="D588" s="46"/>
      <c r="E588" s="46"/>
      <c r="K588" s="12"/>
      <c r="L588" s="12"/>
      <c r="M588" s="12"/>
    </row>
    <row r="589">
      <c r="C589" s="46"/>
      <c r="D589" s="46"/>
      <c r="E589" s="46"/>
      <c r="K589" s="12"/>
      <c r="L589" s="12"/>
      <c r="M589" s="12"/>
    </row>
    <row r="590">
      <c r="C590" s="46"/>
      <c r="D590" s="46"/>
      <c r="E590" s="46"/>
      <c r="K590" s="12"/>
      <c r="L590" s="12"/>
      <c r="M590" s="12"/>
    </row>
    <row r="591">
      <c r="C591" s="46"/>
      <c r="D591" s="46"/>
      <c r="E591" s="46"/>
      <c r="K591" s="12"/>
      <c r="L591" s="12"/>
      <c r="M591" s="12"/>
    </row>
    <row r="592">
      <c r="C592" s="46"/>
      <c r="D592" s="46"/>
      <c r="E592" s="46"/>
      <c r="K592" s="12"/>
      <c r="L592" s="12"/>
      <c r="M592" s="12"/>
    </row>
    <row r="593">
      <c r="C593" s="46"/>
      <c r="D593" s="46"/>
      <c r="E593" s="46"/>
      <c r="K593" s="12"/>
      <c r="L593" s="12"/>
      <c r="M593" s="12"/>
    </row>
    <row r="594">
      <c r="C594" s="46"/>
      <c r="D594" s="46"/>
      <c r="E594" s="46"/>
      <c r="K594" s="12"/>
      <c r="L594" s="12"/>
      <c r="M594" s="12"/>
    </row>
    <row r="595">
      <c r="C595" s="46"/>
      <c r="D595" s="46"/>
      <c r="E595" s="46"/>
      <c r="K595" s="12"/>
      <c r="L595" s="12"/>
      <c r="M595" s="12"/>
    </row>
    <row r="596">
      <c r="C596" s="46"/>
      <c r="D596" s="46"/>
      <c r="E596" s="46"/>
      <c r="K596" s="12"/>
      <c r="L596" s="12"/>
      <c r="M596" s="12"/>
    </row>
    <row r="597">
      <c r="C597" s="46"/>
      <c r="D597" s="46"/>
      <c r="E597" s="46"/>
      <c r="K597" s="12"/>
      <c r="L597" s="12"/>
      <c r="M597" s="12"/>
    </row>
    <row r="598">
      <c r="C598" s="46"/>
      <c r="D598" s="46"/>
      <c r="E598" s="46"/>
      <c r="K598" s="12"/>
      <c r="L598" s="12"/>
      <c r="M598" s="12"/>
    </row>
    <row r="599">
      <c r="C599" s="46"/>
      <c r="D599" s="46"/>
      <c r="E599" s="46"/>
      <c r="K599" s="12"/>
      <c r="L599" s="12"/>
      <c r="M599" s="12"/>
    </row>
    <row r="600">
      <c r="C600" s="46"/>
      <c r="D600" s="46"/>
      <c r="E600" s="46"/>
      <c r="K600" s="12"/>
      <c r="L600" s="12"/>
      <c r="M600" s="12"/>
    </row>
    <row r="601">
      <c r="C601" s="46"/>
      <c r="D601" s="46"/>
      <c r="E601" s="46"/>
      <c r="K601" s="12"/>
      <c r="L601" s="12"/>
      <c r="M601" s="12"/>
    </row>
    <row r="602">
      <c r="C602" s="46"/>
      <c r="D602" s="46"/>
      <c r="E602" s="46"/>
      <c r="K602" s="12"/>
      <c r="L602" s="12"/>
      <c r="M602" s="12"/>
    </row>
    <row r="603">
      <c r="C603" s="46"/>
      <c r="D603" s="46"/>
      <c r="E603" s="46"/>
      <c r="K603" s="12"/>
      <c r="L603" s="12"/>
      <c r="M603" s="12"/>
    </row>
    <row r="604">
      <c r="C604" s="46"/>
      <c r="D604" s="46"/>
      <c r="E604" s="46"/>
      <c r="K604" s="12"/>
      <c r="L604" s="12"/>
      <c r="M604" s="12"/>
    </row>
    <row r="605">
      <c r="C605" s="46"/>
      <c r="D605" s="46"/>
      <c r="E605" s="46"/>
      <c r="K605" s="12"/>
      <c r="L605" s="12"/>
      <c r="M605" s="12"/>
    </row>
    <row r="606">
      <c r="C606" s="46"/>
      <c r="D606" s="46"/>
      <c r="E606" s="46"/>
      <c r="K606" s="12"/>
      <c r="L606" s="12"/>
      <c r="M606" s="12"/>
    </row>
    <row r="607">
      <c r="C607" s="46"/>
      <c r="D607" s="46"/>
      <c r="E607" s="46"/>
      <c r="K607" s="12"/>
      <c r="L607" s="12"/>
      <c r="M607" s="12"/>
    </row>
    <row r="608">
      <c r="C608" s="46"/>
      <c r="D608" s="46"/>
      <c r="E608" s="46"/>
      <c r="K608" s="12"/>
      <c r="L608" s="12"/>
      <c r="M608" s="12"/>
    </row>
    <row r="609">
      <c r="C609" s="46"/>
      <c r="D609" s="46"/>
      <c r="E609" s="46"/>
      <c r="K609" s="12"/>
      <c r="L609" s="12"/>
      <c r="M609" s="12"/>
    </row>
    <row r="610">
      <c r="C610" s="46"/>
      <c r="D610" s="46"/>
      <c r="E610" s="46"/>
      <c r="K610" s="12"/>
      <c r="L610" s="12"/>
      <c r="M610" s="12"/>
    </row>
    <row r="611">
      <c r="C611" s="46"/>
      <c r="D611" s="46"/>
      <c r="E611" s="46"/>
      <c r="K611" s="12"/>
      <c r="L611" s="12"/>
      <c r="M611" s="12"/>
    </row>
    <row r="612">
      <c r="C612" s="46"/>
      <c r="D612" s="46"/>
      <c r="E612" s="46"/>
      <c r="K612" s="12"/>
      <c r="L612" s="12"/>
      <c r="M612" s="12"/>
    </row>
    <row r="613">
      <c r="C613" s="46"/>
      <c r="D613" s="46"/>
      <c r="E613" s="46"/>
      <c r="K613" s="12"/>
      <c r="L613" s="12"/>
      <c r="M613" s="12"/>
    </row>
    <row r="614">
      <c r="C614" s="46"/>
      <c r="D614" s="46"/>
      <c r="E614" s="46"/>
      <c r="K614" s="12"/>
      <c r="L614" s="12"/>
      <c r="M614" s="12"/>
    </row>
    <row r="615">
      <c r="C615" s="46"/>
      <c r="D615" s="46"/>
      <c r="E615" s="46"/>
      <c r="K615" s="12"/>
      <c r="L615" s="12"/>
      <c r="M615" s="12"/>
    </row>
    <row r="616">
      <c r="C616" s="46"/>
      <c r="D616" s="46"/>
      <c r="E616" s="46"/>
      <c r="K616" s="12"/>
      <c r="L616" s="12"/>
      <c r="M616" s="12"/>
    </row>
    <row r="617">
      <c r="C617" s="46"/>
      <c r="D617" s="46"/>
      <c r="E617" s="46"/>
      <c r="K617" s="12"/>
      <c r="L617" s="12"/>
      <c r="M617" s="12"/>
    </row>
    <row r="618">
      <c r="C618" s="46"/>
      <c r="D618" s="46"/>
      <c r="E618" s="46"/>
      <c r="K618" s="12"/>
      <c r="L618" s="12"/>
      <c r="M618" s="12"/>
    </row>
    <row r="619">
      <c r="C619" s="46"/>
      <c r="D619" s="46"/>
      <c r="E619" s="46"/>
      <c r="K619" s="12"/>
      <c r="L619" s="12"/>
      <c r="M619" s="12"/>
    </row>
    <row r="620">
      <c r="C620" s="46"/>
      <c r="D620" s="46"/>
      <c r="E620" s="46"/>
      <c r="K620" s="12"/>
      <c r="L620" s="12"/>
      <c r="M620" s="12"/>
    </row>
    <row r="621">
      <c r="C621" s="46"/>
      <c r="D621" s="46"/>
      <c r="E621" s="46"/>
      <c r="K621" s="12"/>
      <c r="L621" s="12"/>
      <c r="M621" s="12"/>
    </row>
    <row r="622">
      <c r="C622" s="46"/>
      <c r="D622" s="46"/>
      <c r="E622" s="46"/>
      <c r="K622" s="12"/>
      <c r="L622" s="12"/>
      <c r="M622" s="12"/>
    </row>
    <row r="623">
      <c r="C623" s="46"/>
      <c r="D623" s="46"/>
      <c r="E623" s="46"/>
      <c r="K623" s="12"/>
      <c r="L623" s="12"/>
      <c r="M623" s="12"/>
    </row>
    <row r="624">
      <c r="C624" s="46"/>
      <c r="D624" s="46"/>
      <c r="E624" s="46"/>
      <c r="K624" s="12"/>
      <c r="L624" s="12"/>
      <c r="M624" s="12"/>
    </row>
    <row r="625">
      <c r="C625" s="46"/>
      <c r="D625" s="46"/>
      <c r="E625" s="46"/>
      <c r="K625" s="12"/>
      <c r="L625" s="12"/>
      <c r="M625" s="12"/>
    </row>
    <row r="626">
      <c r="C626" s="46"/>
      <c r="D626" s="46"/>
      <c r="E626" s="46"/>
      <c r="K626" s="12"/>
      <c r="L626" s="12"/>
      <c r="M626" s="12"/>
    </row>
    <row r="627">
      <c r="C627" s="46"/>
      <c r="D627" s="46"/>
      <c r="E627" s="46"/>
      <c r="K627" s="12"/>
      <c r="L627" s="12"/>
      <c r="M627" s="12"/>
    </row>
    <row r="628">
      <c r="C628" s="46"/>
      <c r="D628" s="46"/>
      <c r="E628" s="46"/>
      <c r="K628" s="12"/>
      <c r="L628" s="12"/>
      <c r="M628" s="12"/>
    </row>
    <row r="629">
      <c r="C629" s="46"/>
      <c r="D629" s="46"/>
      <c r="E629" s="46"/>
      <c r="K629" s="12"/>
      <c r="L629" s="12"/>
      <c r="M629" s="12"/>
    </row>
    <row r="630">
      <c r="C630" s="46"/>
      <c r="D630" s="46"/>
      <c r="E630" s="46"/>
      <c r="K630" s="12"/>
      <c r="L630" s="12"/>
      <c r="M630" s="12"/>
    </row>
    <row r="631">
      <c r="C631" s="46"/>
      <c r="D631" s="46"/>
      <c r="E631" s="46"/>
      <c r="K631" s="12"/>
      <c r="L631" s="12"/>
      <c r="M631" s="12"/>
    </row>
    <row r="632">
      <c r="C632" s="46"/>
      <c r="D632" s="46"/>
      <c r="E632" s="46"/>
      <c r="K632" s="12"/>
      <c r="L632" s="12"/>
      <c r="M632" s="12"/>
    </row>
    <row r="633">
      <c r="C633" s="46"/>
      <c r="D633" s="46"/>
      <c r="E633" s="46"/>
      <c r="K633" s="12"/>
      <c r="L633" s="12"/>
      <c r="M633" s="12"/>
    </row>
    <row r="634">
      <c r="C634" s="46"/>
      <c r="D634" s="46"/>
      <c r="E634" s="46"/>
      <c r="K634" s="12"/>
      <c r="L634" s="12"/>
      <c r="M634" s="12"/>
    </row>
    <row r="635">
      <c r="C635" s="46"/>
      <c r="D635" s="46"/>
      <c r="E635" s="46"/>
      <c r="K635" s="12"/>
      <c r="L635" s="12"/>
      <c r="M635" s="12"/>
    </row>
    <row r="636">
      <c r="C636" s="46"/>
      <c r="D636" s="46"/>
      <c r="E636" s="46"/>
      <c r="K636" s="12"/>
      <c r="L636" s="12"/>
      <c r="M636" s="12"/>
    </row>
    <row r="637">
      <c r="C637" s="46"/>
      <c r="D637" s="46"/>
      <c r="E637" s="46"/>
      <c r="K637" s="12"/>
      <c r="L637" s="12"/>
      <c r="M637" s="12"/>
    </row>
    <row r="638">
      <c r="C638" s="46"/>
      <c r="D638" s="46"/>
      <c r="E638" s="46"/>
      <c r="K638" s="12"/>
      <c r="L638" s="12"/>
      <c r="M638" s="12"/>
    </row>
    <row r="639">
      <c r="C639" s="46"/>
      <c r="D639" s="46"/>
      <c r="E639" s="46"/>
      <c r="K639" s="12"/>
      <c r="L639" s="12"/>
      <c r="M639" s="12"/>
    </row>
    <row r="640">
      <c r="C640" s="46"/>
      <c r="D640" s="46"/>
      <c r="E640" s="46"/>
      <c r="K640" s="12"/>
      <c r="L640" s="12"/>
      <c r="M640" s="12"/>
    </row>
    <row r="641">
      <c r="C641" s="46"/>
      <c r="D641" s="46"/>
      <c r="E641" s="46"/>
      <c r="K641" s="12"/>
      <c r="L641" s="12"/>
      <c r="M641" s="12"/>
    </row>
    <row r="642">
      <c r="C642" s="46"/>
      <c r="D642" s="46"/>
      <c r="E642" s="46"/>
      <c r="K642" s="12"/>
      <c r="L642" s="12"/>
      <c r="M642" s="12"/>
    </row>
    <row r="643">
      <c r="C643" s="46"/>
      <c r="D643" s="46"/>
      <c r="E643" s="46"/>
      <c r="K643" s="12"/>
      <c r="L643" s="12"/>
      <c r="M643" s="12"/>
    </row>
    <row r="644">
      <c r="C644" s="46"/>
      <c r="D644" s="46"/>
      <c r="E644" s="46"/>
      <c r="K644" s="12"/>
      <c r="L644" s="12"/>
      <c r="M644" s="12"/>
    </row>
    <row r="645">
      <c r="C645" s="46"/>
      <c r="D645" s="46"/>
      <c r="E645" s="46"/>
      <c r="K645" s="12"/>
      <c r="L645" s="12"/>
      <c r="M645" s="12"/>
    </row>
    <row r="646">
      <c r="C646" s="46"/>
      <c r="D646" s="46"/>
      <c r="E646" s="46"/>
      <c r="K646" s="12"/>
      <c r="L646" s="12"/>
      <c r="M646" s="12"/>
    </row>
    <row r="647">
      <c r="C647" s="46"/>
      <c r="D647" s="46"/>
      <c r="E647" s="46"/>
      <c r="K647" s="12"/>
      <c r="L647" s="12"/>
      <c r="M647" s="12"/>
    </row>
    <row r="648">
      <c r="C648" s="46"/>
      <c r="D648" s="46"/>
      <c r="E648" s="46"/>
      <c r="K648" s="12"/>
      <c r="L648" s="12"/>
      <c r="M648" s="12"/>
    </row>
    <row r="649">
      <c r="C649" s="46"/>
      <c r="D649" s="46"/>
      <c r="E649" s="46"/>
      <c r="K649" s="12"/>
      <c r="L649" s="12"/>
      <c r="M649" s="12"/>
    </row>
    <row r="650">
      <c r="C650" s="46"/>
      <c r="D650" s="46"/>
      <c r="E650" s="46"/>
      <c r="K650" s="12"/>
      <c r="L650" s="12"/>
      <c r="M650" s="12"/>
    </row>
    <row r="651">
      <c r="C651" s="46"/>
      <c r="D651" s="46"/>
      <c r="E651" s="46"/>
      <c r="K651" s="12"/>
      <c r="L651" s="12"/>
      <c r="M651" s="12"/>
    </row>
    <row r="652">
      <c r="C652" s="46"/>
      <c r="D652" s="46"/>
      <c r="E652" s="46"/>
      <c r="K652" s="12"/>
      <c r="L652" s="12"/>
      <c r="M652" s="12"/>
    </row>
    <row r="653">
      <c r="C653" s="46"/>
      <c r="D653" s="46"/>
      <c r="E653" s="46"/>
      <c r="K653" s="12"/>
      <c r="L653" s="12"/>
      <c r="M653" s="12"/>
    </row>
    <row r="654">
      <c r="C654" s="46"/>
      <c r="D654" s="46"/>
      <c r="E654" s="46"/>
      <c r="K654" s="12"/>
      <c r="L654" s="12"/>
      <c r="M654" s="12"/>
    </row>
    <row r="655">
      <c r="C655" s="46"/>
      <c r="D655" s="46"/>
      <c r="E655" s="46"/>
      <c r="K655" s="12"/>
      <c r="L655" s="12"/>
      <c r="M655" s="12"/>
    </row>
    <row r="656">
      <c r="C656" s="46"/>
      <c r="D656" s="46"/>
      <c r="E656" s="46"/>
      <c r="K656" s="12"/>
      <c r="L656" s="12"/>
      <c r="M656" s="12"/>
    </row>
    <row r="657">
      <c r="C657" s="46"/>
      <c r="D657" s="46"/>
      <c r="E657" s="46"/>
      <c r="K657" s="12"/>
      <c r="L657" s="12"/>
      <c r="M657" s="12"/>
    </row>
    <row r="658">
      <c r="C658" s="46"/>
      <c r="D658" s="46"/>
      <c r="E658" s="46"/>
      <c r="K658" s="12"/>
      <c r="L658" s="12"/>
      <c r="M658" s="12"/>
    </row>
    <row r="659">
      <c r="C659" s="46"/>
      <c r="D659" s="46"/>
      <c r="E659" s="46"/>
      <c r="K659" s="12"/>
      <c r="L659" s="12"/>
      <c r="M659" s="12"/>
    </row>
    <row r="660">
      <c r="C660" s="46"/>
      <c r="D660" s="46"/>
      <c r="E660" s="46"/>
      <c r="K660" s="12"/>
      <c r="L660" s="12"/>
      <c r="M660" s="12"/>
    </row>
    <row r="661">
      <c r="C661" s="46"/>
      <c r="D661" s="46"/>
      <c r="E661" s="46"/>
      <c r="K661" s="12"/>
      <c r="L661" s="12"/>
      <c r="M661" s="12"/>
    </row>
    <row r="662">
      <c r="C662" s="46"/>
      <c r="D662" s="46"/>
      <c r="E662" s="46"/>
      <c r="K662" s="12"/>
      <c r="L662" s="12"/>
      <c r="M662" s="12"/>
    </row>
    <row r="663">
      <c r="C663" s="46"/>
      <c r="D663" s="46"/>
      <c r="E663" s="46"/>
      <c r="K663" s="12"/>
      <c r="L663" s="12"/>
      <c r="M663" s="12"/>
    </row>
    <row r="664">
      <c r="C664" s="46"/>
      <c r="D664" s="46"/>
      <c r="E664" s="46"/>
      <c r="K664" s="12"/>
      <c r="L664" s="12"/>
      <c r="M664" s="12"/>
    </row>
    <row r="665">
      <c r="C665" s="46"/>
      <c r="D665" s="46"/>
      <c r="E665" s="46"/>
      <c r="K665" s="12"/>
      <c r="L665" s="12"/>
      <c r="M665" s="12"/>
    </row>
    <row r="666">
      <c r="C666" s="46"/>
      <c r="D666" s="46"/>
      <c r="E666" s="46"/>
      <c r="K666" s="12"/>
      <c r="L666" s="12"/>
      <c r="M666" s="12"/>
    </row>
    <row r="667">
      <c r="C667" s="46"/>
      <c r="D667" s="46"/>
      <c r="E667" s="46"/>
      <c r="K667" s="12"/>
      <c r="L667" s="12"/>
      <c r="M667" s="12"/>
    </row>
    <row r="668">
      <c r="C668" s="46"/>
      <c r="D668" s="46"/>
      <c r="E668" s="46"/>
      <c r="K668" s="12"/>
      <c r="L668" s="12"/>
      <c r="M668" s="12"/>
    </row>
    <row r="669">
      <c r="C669" s="46"/>
      <c r="D669" s="46"/>
      <c r="E669" s="46"/>
      <c r="K669" s="12"/>
      <c r="L669" s="12"/>
      <c r="M669" s="12"/>
    </row>
    <row r="670">
      <c r="C670" s="46"/>
      <c r="D670" s="46"/>
      <c r="E670" s="46"/>
      <c r="K670" s="12"/>
      <c r="L670" s="12"/>
      <c r="M670" s="12"/>
    </row>
    <row r="671">
      <c r="C671" s="46"/>
      <c r="D671" s="46"/>
      <c r="E671" s="46"/>
      <c r="K671" s="12"/>
      <c r="L671" s="12"/>
      <c r="M671" s="12"/>
    </row>
    <row r="672">
      <c r="C672" s="46"/>
      <c r="D672" s="46"/>
      <c r="E672" s="46"/>
      <c r="K672" s="12"/>
      <c r="L672" s="12"/>
      <c r="M672" s="12"/>
    </row>
    <row r="673">
      <c r="C673" s="46"/>
      <c r="D673" s="46"/>
      <c r="E673" s="46"/>
      <c r="K673" s="12"/>
      <c r="L673" s="12"/>
      <c r="M673" s="12"/>
    </row>
    <row r="674">
      <c r="C674" s="46"/>
      <c r="D674" s="46"/>
      <c r="E674" s="46"/>
      <c r="K674" s="12"/>
      <c r="L674" s="12"/>
      <c r="M674" s="12"/>
    </row>
    <row r="675">
      <c r="C675" s="46"/>
      <c r="D675" s="46"/>
      <c r="E675" s="46"/>
      <c r="K675" s="12"/>
      <c r="L675" s="12"/>
      <c r="M675" s="12"/>
    </row>
    <row r="676">
      <c r="C676" s="46"/>
      <c r="D676" s="46"/>
      <c r="E676" s="46"/>
      <c r="K676" s="12"/>
      <c r="L676" s="12"/>
      <c r="M676" s="12"/>
    </row>
    <row r="677">
      <c r="C677" s="46"/>
      <c r="D677" s="46"/>
      <c r="E677" s="46"/>
      <c r="K677" s="12"/>
      <c r="L677" s="12"/>
      <c r="M677" s="12"/>
    </row>
    <row r="678">
      <c r="C678" s="46"/>
      <c r="D678" s="46"/>
      <c r="E678" s="46"/>
      <c r="K678" s="12"/>
      <c r="L678" s="12"/>
      <c r="M678" s="12"/>
    </row>
    <row r="679">
      <c r="C679" s="46"/>
      <c r="D679" s="46"/>
      <c r="E679" s="46"/>
      <c r="K679" s="12"/>
      <c r="L679" s="12"/>
      <c r="M679" s="12"/>
    </row>
    <row r="680">
      <c r="C680" s="46"/>
      <c r="D680" s="46"/>
      <c r="E680" s="46"/>
      <c r="K680" s="12"/>
      <c r="L680" s="12"/>
      <c r="M680" s="12"/>
    </row>
    <row r="681">
      <c r="C681" s="46"/>
      <c r="D681" s="46"/>
      <c r="E681" s="46"/>
      <c r="K681" s="12"/>
      <c r="L681" s="12"/>
      <c r="M681" s="12"/>
    </row>
    <row r="682">
      <c r="C682" s="46"/>
      <c r="D682" s="46"/>
      <c r="E682" s="46"/>
      <c r="K682" s="12"/>
      <c r="L682" s="12"/>
      <c r="M682" s="12"/>
    </row>
    <row r="683">
      <c r="C683" s="46"/>
      <c r="D683" s="46"/>
      <c r="E683" s="46"/>
      <c r="K683" s="12"/>
      <c r="L683" s="12"/>
      <c r="M683" s="12"/>
    </row>
    <row r="684">
      <c r="C684" s="46"/>
      <c r="D684" s="46"/>
      <c r="E684" s="46"/>
      <c r="K684" s="12"/>
      <c r="L684" s="12"/>
      <c r="M684" s="12"/>
    </row>
    <row r="685">
      <c r="C685" s="46"/>
      <c r="D685" s="46"/>
      <c r="E685" s="46"/>
      <c r="K685" s="12"/>
      <c r="L685" s="12"/>
      <c r="M685" s="12"/>
    </row>
    <row r="686">
      <c r="C686" s="46"/>
      <c r="D686" s="46"/>
      <c r="E686" s="46"/>
      <c r="K686" s="12"/>
      <c r="L686" s="12"/>
      <c r="M686" s="12"/>
    </row>
    <row r="687">
      <c r="C687" s="46"/>
      <c r="D687" s="46"/>
      <c r="E687" s="46"/>
      <c r="K687" s="12"/>
      <c r="L687" s="12"/>
      <c r="M687" s="12"/>
    </row>
    <row r="688">
      <c r="C688" s="46"/>
      <c r="D688" s="46"/>
      <c r="E688" s="46"/>
      <c r="K688" s="12"/>
      <c r="L688" s="12"/>
      <c r="M688" s="12"/>
    </row>
    <row r="689">
      <c r="C689" s="46"/>
      <c r="D689" s="46"/>
      <c r="E689" s="46"/>
      <c r="K689" s="12"/>
      <c r="L689" s="12"/>
      <c r="M689" s="12"/>
    </row>
    <row r="690">
      <c r="C690" s="46"/>
      <c r="D690" s="46"/>
      <c r="E690" s="46"/>
      <c r="K690" s="12"/>
      <c r="L690" s="12"/>
      <c r="M690" s="12"/>
    </row>
    <row r="691">
      <c r="C691" s="46"/>
      <c r="D691" s="46"/>
      <c r="E691" s="46"/>
      <c r="K691" s="12"/>
      <c r="L691" s="12"/>
      <c r="M691" s="12"/>
    </row>
    <row r="692">
      <c r="C692" s="46"/>
      <c r="D692" s="46"/>
      <c r="E692" s="46"/>
      <c r="K692" s="12"/>
      <c r="L692" s="12"/>
      <c r="M692" s="12"/>
    </row>
    <row r="693">
      <c r="C693" s="46"/>
      <c r="D693" s="46"/>
      <c r="E693" s="46"/>
      <c r="K693" s="12"/>
      <c r="L693" s="12"/>
      <c r="M693" s="12"/>
    </row>
    <row r="694">
      <c r="C694" s="46"/>
      <c r="D694" s="46"/>
      <c r="E694" s="46"/>
      <c r="K694" s="12"/>
      <c r="L694" s="12"/>
      <c r="M694" s="12"/>
    </row>
    <row r="695">
      <c r="C695" s="46"/>
      <c r="D695" s="46"/>
      <c r="E695" s="46"/>
      <c r="K695" s="12"/>
      <c r="L695" s="12"/>
      <c r="M695" s="12"/>
    </row>
    <row r="696">
      <c r="C696" s="46"/>
      <c r="D696" s="46"/>
      <c r="E696" s="46"/>
      <c r="K696" s="12"/>
      <c r="L696" s="12"/>
      <c r="M696" s="12"/>
    </row>
    <row r="697">
      <c r="C697" s="46"/>
      <c r="D697" s="46"/>
      <c r="E697" s="46"/>
      <c r="K697" s="12"/>
      <c r="L697" s="12"/>
      <c r="M697" s="12"/>
    </row>
    <row r="698">
      <c r="C698" s="46"/>
      <c r="D698" s="46"/>
      <c r="E698" s="46"/>
      <c r="K698" s="12"/>
      <c r="L698" s="12"/>
      <c r="M698" s="12"/>
    </row>
    <row r="699">
      <c r="C699" s="46"/>
      <c r="D699" s="46"/>
      <c r="E699" s="46"/>
      <c r="K699" s="12"/>
      <c r="L699" s="12"/>
      <c r="M699" s="12"/>
    </row>
    <row r="700">
      <c r="C700" s="46"/>
      <c r="D700" s="46"/>
      <c r="E700" s="46"/>
      <c r="K700" s="12"/>
      <c r="L700" s="12"/>
      <c r="M700" s="12"/>
    </row>
    <row r="701">
      <c r="C701" s="46"/>
      <c r="D701" s="46"/>
      <c r="E701" s="46"/>
      <c r="K701" s="12"/>
      <c r="L701" s="12"/>
      <c r="M701" s="12"/>
    </row>
    <row r="702">
      <c r="C702" s="46"/>
      <c r="D702" s="46"/>
      <c r="E702" s="46"/>
      <c r="K702" s="12"/>
      <c r="L702" s="12"/>
      <c r="M702" s="12"/>
    </row>
    <row r="703">
      <c r="C703" s="46"/>
      <c r="D703" s="46"/>
      <c r="E703" s="46"/>
      <c r="K703" s="12"/>
      <c r="L703" s="12"/>
      <c r="M703" s="12"/>
    </row>
    <row r="704">
      <c r="C704" s="46"/>
      <c r="D704" s="46"/>
      <c r="E704" s="46"/>
      <c r="K704" s="12"/>
      <c r="L704" s="12"/>
      <c r="M704" s="12"/>
    </row>
    <row r="705">
      <c r="C705" s="46"/>
      <c r="D705" s="46"/>
      <c r="E705" s="46"/>
      <c r="K705" s="12"/>
      <c r="L705" s="12"/>
      <c r="M705" s="12"/>
    </row>
    <row r="706">
      <c r="C706" s="46"/>
      <c r="D706" s="46"/>
      <c r="E706" s="46"/>
      <c r="K706" s="12"/>
      <c r="L706" s="12"/>
      <c r="M706" s="12"/>
    </row>
    <row r="707">
      <c r="C707" s="46"/>
      <c r="D707" s="46"/>
      <c r="E707" s="46"/>
      <c r="K707" s="12"/>
      <c r="L707" s="12"/>
      <c r="M707" s="12"/>
    </row>
    <row r="708">
      <c r="C708" s="46"/>
      <c r="D708" s="46"/>
      <c r="E708" s="46"/>
      <c r="K708" s="12"/>
      <c r="L708" s="12"/>
      <c r="M708" s="12"/>
    </row>
    <row r="709">
      <c r="C709" s="46"/>
      <c r="D709" s="46"/>
      <c r="E709" s="46"/>
      <c r="K709" s="12"/>
      <c r="L709" s="12"/>
      <c r="M709" s="12"/>
    </row>
    <row r="710">
      <c r="C710" s="46"/>
      <c r="D710" s="46"/>
      <c r="E710" s="46"/>
      <c r="K710" s="12"/>
      <c r="L710" s="12"/>
      <c r="M710" s="12"/>
    </row>
    <row r="711">
      <c r="C711" s="46"/>
      <c r="D711" s="46"/>
      <c r="E711" s="46"/>
      <c r="K711" s="12"/>
      <c r="L711" s="12"/>
      <c r="M711" s="12"/>
    </row>
    <row r="712">
      <c r="C712" s="46"/>
      <c r="D712" s="46"/>
      <c r="E712" s="46"/>
      <c r="K712" s="12"/>
      <c r="L712" s="12"/>
      <c r="M712" s="12"/>
    </row>
    <row r="713">
      <c r="C713" s="46"/>
      <c r="D713" s="46"/>
      <c r="E713" s="46"/>
      <c r="K713" s="12"/>
      <c r="L713" s="12"/>
      <c r="M713" s="12"/>
    </row>
    <row r="714">
      <c r="C714" s="46"/>
      <c r="D714" s="46"/>
      <c r="E714" s="46"/>
      <c r="K714" s="12"/>
      <c r="L714" s="12"/>
      <c r="M714" s="12"/>
    </row>
    <row r="715">
      <c r="C715" s="46"/>
      <c r="D715" s="46"/>
      <c r="E715" s="46"/>
      <c r="K715" s="12"/>
      <c r="L715" s="12"/>
      <c r="M715" s="12"/>
    </row>
    <row r="716">
      <c r="C716" s="46"/>
      <c r="D716" s="46"/>
      <c r="E716" s="46"/>
      <c r="K716" s="12"/>
      <c r="L716" s="12"/>
      <c r="M716" s="12"/>
    </row>
    <row r="717">
      <c r="C717" s="46"/>
      <c r="D717" s="46"/>
      <c r="E717" s="46"/>
      <c r="K717" s="12"/>
      <c r="L717" s="12"/>
      <c r="M717" s="12"/>
    </row>
    <row r="718">
      <c r="C718" s="46"/>
      <c r="D718" s="46"/>
      <c r="E718" s="46"/>
      <c r="K718" s="12"/>
      <c r="L718" s="12"/>
      <c r="M718" s="12"/>
    </row>
    <row r="719">
      <c r="C719" s="46"/>
      <c r="D719" s="46"/>
      <c r="E719" s="46"/>
      <c r="K719" s="12"/>
      <c r="L719" s="12"/>
      <c r="M719" s="12"/>
    </row>
    <row r="720">
      <c r="C720" s="46"/>
      <c r="D720" s="46"/>
      <c r="E720" s="46"/>
      <c r="K720" s="12"/>
      <c r="L720" s="12"/>
      <c r="M720" s="12"/>
    </row>
    <row r="721">
      <c r="C721" s="46"/>
      <c r="D721" s="46"/>
      <c r="E721" s="46"/>
      <c r="K721" s="12"/>
      <c r="L721" s="12"/>
      <c r="M721" s="12"/>
    </row>
    <row r="722">
      <c r="C722" s="46"/>
      <c r="D722" s="46"/>
      <c r="E722" s="46"/>
      <c r="K722" s="12"/>
      <c r="L722" s="12"/>
      <c r="M722" s="12"/>
    </row>
    <row r="723">
      <c r="C723" s="46"/>
      <c r="D723" s="46"/>
      <c r="E723" s="46"/>
      <c r="K723" s="12"/>
      <c r="L723" s="12"/>
      <c r="M723" s="12"/>
    </row>
    <row r="724">
      <c r="C724" s="46"/>
      <c r="D724" s="46"/>
      <c r="E724" s="46"/>
      <c r="K724" s="12"/>
      <c r="L724" s="12"/>
      <c r="M724" s="12"/>
    </row>
    <row r="725">
      <c r="C725" s="46"/>
      <c r="D725" s="46"/>
      <c r="E725" s="46"/>
      <c r="K725" s="12"/>
      <c r="L725" s="12"/>
      <c r="M725" s="12"/>
    </row>
    <row r="726">
      <c r="C726" s="46"/>
      <c r="D726" s="46"/>
      <c r="E726" s="46"/>
      <c r="K726" s="12"/>
      <c r="L726" s="12"/>
      <c r="M726" s="12"/>
    </row>
    <row r="727">
      <c r="C727" s="46"/>
      <c r="D727" s="46"/>
      <c r="E727" s="46"/>
      <c r="K727" s="12"/>
      <c r="L727" s="12"/>
      <c r="M727" s="12"/>
    </row>
    <row r="728">
      <c r="C728" s="46"/>
      <c r="D728" s="46"/>
      <c r="E728" s="46"/>
      <c r="K728" s="12"/>
      <c r="L728" s="12"/>
      <c r="M728" s="12"/>
    </row>
    <row r="729">
      <c r="C729" s="46"/>
      <c r="D729" s="46"/>
      <c r="E729" s="46"/>
      <c r="K729" s="12"/>
      <c r="L729" s="12"/>
      <c r="M729" s="12"/>
    </row>
    <row r="730">
      <c r="C730" s="46"/>
      <c r="D730" s="46"/>
      <c r="E730" s="46"/>
      <c r="K730" s="12"/>
      <c r="L730" s="12"/>
      <c r="M730" s="12"/>
    </row>
    <row r="731">
      <c r="C731" s="46"/>
      <c r="D731" s="46"/>
      <c r="E731" s="46"/>
      <c r="K731" s="12"/>
      <c r="L731" s="12"/>
      <c r="M731" s="12"/>
    </row>
    <row r="732">
      <c r="C732" s="46"/>
      <c r="D732" s="46"/>
      <c r="E732" s="46"/>
      <c r="K732" s="12"/>
      <c r="L732" s="12"/>
      <c r="M732" s="12"/>
    </row>
    <row r="733">
      <c r="C733" s="46"/>
      <c r="D733" s="46"/>
      <c r="E733" s="46"/>
      <c r="K733" s="12"/>
      <c r="L733" s="12"/>
      <c r="M733" s="12"/>
    </row>
    <row r="734">
      <c r="C734" s="46"/>
      <c r="D734" s="46"/>
      <c r="E734" s="46"/>
      <c r="K734" s="12"/>
      <c r="L734" s="12"/>
      <c r="M734" s="12"/>
    </row>
    <row r="735">
      <c r="C735" s="46"/>
      <c r="D735" s="46"/>
      <c r="E735" s="46"/>
      <c r="K735" s="12"/>
      <c r="L735" s="12"/>
      <c r="M735" s="12"/>
    </row>
    <row r="736">
      <c r="C736" s="46"/>
      <c r="D736" s="46"/>
      <c r="E736" s="46"/>
      <c r="K736" s="12"/>
      <c r="L736" s="12"/>
      <c r="M736" s="12"/>
    </row>
    <row r="737">
      <c r="C737" s="46"/>
      <c r="D737" s="46"/>
      <c r="E737" s="46"/>
      <c r="K737" s="12"/>
      <c r="L737" s="12"/>
      <c r="M737" s="12"/>
    </row>
    <row r="738">
      <c r="C738" s="46"/>
      <c r="D738" s="46"/>
      <c r="E738" s="46"/>
      <c r="K738" s="12"/>
      <c r="L738" s="12"/>
      <c r="M738" s="12"/>
    </row>
    <row r="739">
      <c r="C739" s="46"/>
      <c r="D739" s="46"/>
      <c r="E739" s="46"/>
      <c r="K739" s="12"/>
      <c r="L739" s="12"/>
      <c r="M739" s="12"/>
    </row>
    <row r="740">
      <c r="C740" s="46"/>
      <c r="D740" s="46"/>
      <c r="E740" s="46"/>
      <c r="K740" s="12"/>
      <c r="L740" s="12"/>
      <c r="M740" s="12"/>
    </row>
    <row r="741">
      <c r="C741" s="46"/>
      <c r="D741" s="46"/>
      <c r="E741" s="46"/>
      <c r="K741" s="12"/>
      <c r="L741" s="12"/>
      <c r="M741" s="12"/>
    </row>
    <row r="742">
      <c r="C742" s="46"/>
      <c r="D742" s="46"/>
      <c r="E742" s="46"/>
      <c r="K742" s="12"/>
      <c r="L742" s="12"/>
      <c r="M742" s="12"/>
    </row>
    <row r="743">
      <c r="C743" s="46"/>
      <c r="D743" s="46"/>
      <c r="E743" s="46"/>
      <c r="K743" s="12"/>
      <c r="L743" s="12"/>
      <c r="M743" s="12"/>
    </row>
    <row r="744">
      <c r="C744" s="46"/>
      <c r="D744" s="46"/>
      <c r="E744" s="46"/>
      <c r="K744" s="12"/>
      <c r="L744" s="12"/>
      <c r="M744" s="12"/>
    </row>
    <row r="745">
      <c r="C745" s="46"/>
      <c r="D745" s="46"/>
      <c r="E745" s="46"/>
      <c r="K745" s="12"/>
      <c r="L745" s="12"/>
      <c r="M745" s="12"/>
    </row>
    <row r="746">
      <c r="C746" s="46"/>
      <c r="D746" s="46"/>
      <c r="E746" s="46"/>
      <c r="K746" s="12"/>
      <c r="L746" s="12"/>
      <c r="M746" s="12"/>
    </row>
    <row r="747">
      <c r="C747" s="46"/>
      <c r="D747" s="46"/>
      <c r="E747" s="46"/>
      <c r="K747" s="12"/>
      <c r="L747" s="12"/>
      <c r="M747" s="12"/>
    </row>
    <row r="748">
      <c r="C748" s="46"/>
      <c r="D748" s="46"/>
      <c r="E748" s="46"/>
      <c r="K748" s="12"/>
      <c r="L748" s="12"/>
      <c r="M748" s="12"/>
    </row>
    <row r="749">
      <c r="C749" s="46"/>
      <c r="D749" s="46"/>
      <c r="E749" s="46"/>
      <c r="K749" s="12"/>
      <c r="L749" s="12"/>
      <c r="M749" s="12"/>
    </row>
    <row r="750">
      <c r="C750" s="46"/>
      <c r="D750" s="46"/>
      <c r="E750" s="46"/>
      <c r="K750" s="12"/>
      <c r="L750" s="12"/>
      <c r="M750" s="12"/>
    </row>
    <row r="751">
      <c r="C751" s="46"/>
      <c r="D751" s="46"/>
      <c r="E751" s="46"/>
      <c r="K751" s="12"/>
      <c r="L751" s="12"/>
      <c r="M751" s="12"/>
    </row>
    <row r="752">
      <c r="C752" s="46"/>
      <c r="D752" s="46"/>
      <c r="E752" s="46"/>
      <c r="K752" s="12"/>
      <c r="L752" s="12"/>
      <c r="M752" s="12"/>
    </row>
    <row r="753">
      <c r="C753" s="46"/>
      <c r="D753" s="46"/>
      <c r="E753" s="46"/>
      <c r="K753" s="12"/>
      <c r="L753" s="12"/>
      <c r="M753" s="12"/>
    </row>
    <row r="754">
      <c r="C754" s="46"/>
      <c r="D754" s="46"/>
      <c r="E754" s="46"/>
      <c r="K754" s="12"/>
      <c r="L754" s="12"/>
      <c r="M754" s="12"/>
    </row>
    <row r="755">
      <c r="C755" s="46"/>
      <c r="D755" s="46"/>
      <c r="E755" s="46"/>
      <c r="K755" s="12"/>
      <c r="L755" s="12"/>
      <c r="M755" s="12"/>
    </row>
    <row r="756">
      <c r="C756" s="46"/>
      <c r="D756" s="46"/>
      <c r="E756" s="46"/>
      <c r="K756" s="12"/>
      <c r="L756" s="12"/>
      <c r="M756" s="12"/>
    </row>
    <row r="757">
      <c r="C757" s="46"/>
      <c r="D757" s="46"/>
      <c r="E757" s="46"/>
      <c r="K757" s="12"/>
      <c r="L757" s="12"/>
      <c r="M757" s="12"/>
    </row>
    <row r="758">
      <c r="C758" s="46"/>
      <c r="D758" s="46"/>
      <c r="E758" s="46"/>
      <c r="K758" s="12"/>
      <c r="L758" s="12"/>
      <c r="M758" s="12"/>
    </row>
    <row r="759">
      <c r="C759" s="46"/>
      <c r="D759" s="46"/>
      <c r="E759" s="46"/>
      <c r="K759" s="12"/>
      <c r="L759" s="12"/>
      <c r="M759" s="12"/>
    </row>
    <row r="760">
      <c r="C760" s="46"/>
      <c r="D760" s="46"/>
      <c r="E760" s="46"/>
      <c r="K760" s="12"/>
      <c r="L760" s="12"/>
      <c r="M760" s="12"/>
    </row>
    <row r="761">
      <c r="C761" s="46"/>
      <c r="D761" s="46"/>
      <c r="E761" s="46"/>
      <c r="K761" s="12"/>
      <c r="L761" s="12"/>
      <c r="M761" s="12"/>
    </row>
    <row r="762">
      <c r="C762" s="46"/>
      <c r="D762" s="46"/>
      <c r="E762" s="46"/>
      <c r="K762" s="12"/>
      <c r="L762" s="12"/>
      <c r="M762" s="12"/>
    </row>
    <row r="763">
      <c r="C763" s="46"/>
      <c r="D763" s="46"/>
      <c r="E763" s="46"/>
      <c r="K763" s="12"/>
      <c r="L763" s="12"/>
      <c r="M763" s="12"/>
    </row>
    <row r="764">
      <c r="C764" s="46"/>
      <c r="D764" s="46"/>
      <c r="E764" s="46"/>
      <c r="K764" s="12"/>
      <c r="L764" s="12"/>
      <c r="M764" s="12"/>
    </row>
    <row r="765">
      <c r="C765" s="46"/>
      <c r="D765" s="46"/>
      <c r="E765" s="46"/>
      <c r="K765" s="12"/>
      <c r="L765" s="12"/>
      <c r="M765" s="12"/>
    </row>
    <row r="766">
      <c r="C766" s="46"/>
      <c r="D766" s="46"/>
      <c r="E766" s="46"/>
      <c r="K766" s="12"/>
      <c r="L766" s="12"/>
      <c r="M766" s="12"/>
    </row>
    <row r="767">
      <c r="C767" s="46"/>
      <c r="D767" s="46"/>
      <c r="E767" s="46"/>
      <c r="K767" s="12"/>
      <c r="L767" s="12"/>
      <c r="M767" s="12"/>
    </row>
    <row r="768">
      <c r="C768" s="46"/>
      <c r="D768" s="46"/>
      <c r="E768" s="46"/>
      <c r="K768" s="12"/>
      <c r="L768" s="12"/>
      <c r="M768" s="12"/>
    </row>
    <row r="769">
      <c r="C769" s="46"/>
      <c r="D769" s="46"/>
      <c r="E769" s="46"/>
      <c r="K769" s="12"/>
      <c r="L769" s="12"/>
      <c r="M769" s="12"/>
    </row>
    <row r="770">
      <c r="C770" s="46"/>
      <c r="D770" s="46"/>
      <c r="E770" s="46"/>
      <c r="K770" s="12"/>
      <c r="L770" s="12"/>
      <c r="M770" s="12"/>
    </row>
    <row r="771">
      <c r="C771" s="46"/>
      <c r="D771" s="46"/>
      <c r="E771" s="46"/>
      <c r="K771" s="12"/>
      <c r="L771" s="12"/>
      <c r="M771" s="12"/>
    </row>
    <row r="772">
      <c r="C772" s="46"/>
      <c r="D772" s="46"/>
      <c r="E772" s="46"/>
      <c r="K772" s="12"/>
      <c r="L772" s="12"/>
      <c r="M772" s="12"/>
    </row>
    <row r="773">
      <c r="C773" s="46"/>
      <c r="D773" s="46"/>
      <c r="E773" s="46"/>
      <c r="K773" s="12"/>
      <c r="L773" s="12"/>
      <c r="M773" s="12"/>
    </row>
    <row r="774">
      <c r="C774" s="46"/>
      <c r="D774" s="46"/>
      <c r="E774" s="46"/>
      <c r="K774" s="12"/>
      <c r="L774" s="12"/>
      <c r="M774" s="12"/>
    </row>
    <row r="775">
      <c r="C775" s="46"/>
      <c r="D775" s="46"/>
      <c r="E775" s="46"/>
      <c r="K775" s="12"/>
      <c r="L775" s="12"/>
      <c r="M775" s="12"/>
    </row>
    <row r="776">
      <c r="C776" s="46"/>
      <c r="D776" s="46"/>
      <c r="E776" s="46"/>
      <c r="K776" s="12"/>
      <c r="L776" s="12"/>
      <c r="M776" s="12"/>
    </row>
    <row r="777">
      <c r="C777" s="46"/>
      <c r="D777" s="46"/>
      <c r="E777" s="46"/>
      <c r="K777" s="12"/>
      <c r="L777" s="12"/>
      <c r="M777" s="12"/>
    </row>
    <row r="778">
      <c r="C778" s="46"/>
      <c r="D778" s="46"/>
      <c r="E778" s="46"/>
      <c r="K778" s="12"/>
      <c r="L778" s="12"/>
      <c r="M778" s="12"/>
    </row>
    <row r="779">
      <c r="C779" s="46"/>
      <c r="D779" s="46"/>
      <c r="E779" s="46"/>
      <c r="K779" s="12"/>
      <c r="L779" s="12"/>
      <c r="M779" s="12"/>
    </row>
    <row r="780">
      <c r="C780" s="46"/>
      <c r="D780" s="46"/>
      <c r="E780" s="46"/>
      <c r="K780" s="12"/>
      <c r="L780" s="12"/>
      <c r="M780" s="12"/>
    </row>
    <row r="781">
      <c r="C781" s="46"/>
      <c r="D781" s="46"/>
      <c r="E781" s="46"/>
      <c r="K781" s="12"/>
      <c r="L781" s="12"/>
      <c r="M781" s="12"/>
    </row>
    <row r="782">
      <c r="C782" s="46"/>
      <c r="D782" s="46"/>
      <c r="E782" s="46"/>
      <c r="K782" s="12"/>
      <c r="L782" s="12"/>
      <c r="M782" s="12"/>
    </row>
    <row r="783">
      <c r="C783" s="46"/>
      <c r="D783" s="46"/>
      <c r="E783" s="46"/>
      <c r="K783" s="12"/>
      <c r="L783" s="12"/>
      <c r="M783" s="12"/>
    </row>
    <row r="784">
      <c r="C784" s="46"/>
      <c r="D784" s="46"/>
      <c r="E784" s="46"/>
      <c r="K784" s="12"/>
      <c r="L784" s="12"/>
      <c r="M784" s="12"/>
    </row>
    <row r="785">
      <c r="C785" s="46"/>
      <c r="D785" s="46"/>
      <c r="E785" s="46"/>
      <c r="K785" s="12"/>
      <c r="L785" s="12"/>
      <c r="M785" s="12"/>
    </row>
    <row r="786">
      <c r="C786" s="46"/>
      <c r="D786" s="46"/>
      <c r="E786" s="46"/>
      <c r="K786" s="12"/>
      <c r="L786" s="12"/>
      <c r="M786" s="12"/>
    </row>
    <row r="787">
      <c r="C787" s="46"/>
      <c r="D787" s="46"/>
      <c r="E787" s="46"/>
      <c r="K787" s="12"/>
      <c r="L787" s="12"/>
      <c r="M787" s="12"/>
    </row>
    <row r="788">
      <c r="C788" s="46"/>
      <c r="D788" s="46"/>
      <c r="E788" s="46"/>
      <c r="K788" s="12"/>
      <c r="L788" s="12"/>
      <c r="M788" s="12"/>
    </row>
    <row r="789">
      <c r="C789" s="46"/>
      <c r="D789" s="46"/>
      <c r="E789" s="46"/>
      <c r="K789" s="12"/>
      <c r="L789" s="12"/>
      <c r="M789" s="12"/>
    </row>
    <row r="790">
      <c r="C790" s="46"/>
      <c r="D790" s="46"/>
      <c r="E790" s="46"/>
      <c r="K790" s="12"/>
      <c r="L790" s="12"/>
      <c r="M790" s="12"/>
    </row>
    <row r="791">
      <c r="C791" s="46"/>
      <c r="D791" s="46"/>
      <c r="E791" s="46"/>
      <c r="K791" s="12"/>
      <c r="L791" s="12"/>
      <c r="M791" s="12"/>
    </row>
    <row r="792">
      <c r="C792" s="46"/>
      <c r="D792" s="46"/>
      <c r="E792" s="46"/>
      <c r="K792" s="12"/>
      <c r="L792" s="12"/>
      <c r="M792" s="12"/>
    </row>
    <row r="793">
      <c r="C793" s="46"/>
      <c r="D793" s="46"/>
      <c r="E793" s="46"/>
      <c r="K793" s="12"/>
      <c r="L793" s="12"/>
      <c r="M793" s="12"/>
    </row>
    <row r="794">
      <c r="C794" s="46"/>
      <c r="D794" s="46"/>
      <c r="E794" s="46"/>
      <c r="K794" s="12"/>
      <c r="L794" s="12"/>
      <c r="M794" s="12"/>
    </row>
    <row r="795">
      <c r="C795" s="46"/>
      <c r="D795" s="46"/>
      <c r="E795" s="46"/>
      <c r="K795" s="12"/>
      <c r="L795" s="12"/>
      <c r="M795" s="12"/>
    </row>
    <row r="796">
      <c r="C796" s="46"/>
      <c r="D796" s="46"/>
      <c r="E796" s="46"/>
      <c r="K796" s="12"/>
      <c r="L796" s="12"/>
      <c r="M796" s="12"/>
    </row>
    <row r="797">
      <c r="C797" s="46"/>
      <c r="D797" s="46"/>
      <c r="E797" s="46"/>
      <c r="K797" s="12"/>
      <c r="L797" s="12"/>
      <c r="M797" s="12"/>
    </row>
    <row r="798">
      <c r="C798" s="46"/>
      <c r="D798" s="46"/>
      <c r="E798" s="46"/>
      <c r="K798" s="12"/>
      <c r="L798" s="12"/>
      <c r="M798" s="12"/>
    </row>
    <row r="799">
      <c r="C799" s="46"/>
      <c r="D799" s="46"/>
      <c r="E799" s="46"/>
      <c r="K799" s="12"/>
      <c r="L799" s="12"/>
      <c r="M799" s="12"/>
    </row>
    <row r="800">
      <c r="C800" s="46"/>
      <c r="D800" s="46"/>
      <c r="E800" s="46"/>
      <c r="K800" s="12"/>
      <c r="L800" s="12"/>
      <c r="M800" s="12"/>
    </row>
    <row r="801">
      <c r="C801" s="46"/>
      <c r="D801" s="46"/>
      <c r="E801" s="46"/>
      <c r="K801" s="12"/>
      <c r="L801" s="12"/>
      <c r="M801" s="12"/>
    </row>
    <row r="802">
      <c r="C802" s="46"/>
      <c r="D802" s="46"/>
      <c r="E802" s="46"/>
      <c r="K802" s="12"/>
      <c r="L802" s="12"/>
      <c r="M802" s="12"/>
    </row>
    <row r="803">
      <c r="C803" s="46"/>
      <c r="D803" s="46"/>
      <c r="E803" s="46"/>
      <c r="K803" s="12"/>
      <c r="L803" s="12"/>
      <c r="M803" s="12"/>
    </row>
    <row r="804">
      <c r="C804" s="46"/>
      <c r="D804" s="46"/>
      <c r="E804" s="46"/>
      <c r="K804" s="12"/>
      <c r="L804" s="12"/>
      <c r="M804" s="12"/>
    </row>
    <row r="805">
      <c r="C805" s="46"/>
      <c r="D805" s="46"/>
      <c r="E805" s="46"/>
      <c r="K805" s="12"/>
      <c r="L805" s="12"/>
      <c r="M805" s="12"/>
    </row>
    <row r="806">
      <c r="C806" s="46"/>
      <c r="D806" s="46"/>
      <c r="E806" s="46"/>
      <c r="K806" s="12"/>
      <c r="L806" s="12"/>
      <c r="M806" s="12"/>
    </row>
    <row r="807">
      <c r="C807" s="46"/>
      <c r="D807" s="46"/>
      <c r="E807" s="46"/>
      <c r="K807" s="12"/>
      <c r="L807" s="12"/>
      <c r="M807" s="12"/>
    </row>
    <row r="808">
      <c r="C808" s="46"/>
      <c r="D808" s="46"/>
      <c r="E808" s="46"/>
      <c r="K808" s="12"/>
      <c r="L808" s="12"/>
      <c r="M808" s="12"/>
    </row>
    <row r="809">
      <c r="C809" s="46"/>
      <c r="D809" s="46"/>
      <c r="E809" s="46"/>
      <c r="K809" s="12"/>
      <c r="L809" s="12"/>
      <c r="M809" s="12"/>
    </row>
    <row r="810">
      <c r="C810" s="46"/>
      <c r="D810" s="46"/>
      <c r="E810" s="46"/>
      <c r="K810" s="12"/>
      <c r="L810" s="12"/>
      <c r="M810" s="12"/>
    </row>
    <row r="811">
      <c r="C811" s="46"/>
      <c r="D811" s="46"/>
      <c r="E811" s="46"/>
      <c r="K811" s="12"/>
      <c r="L811" s="12"/>
      <c r="M811" s="12"/>
    </row>
    <row r="812">
      <c r="C812" s="46"/>
      <c r="D812" s="46"/>
      <c r="E812" s="46"/>
      <c r="K812" s="12"/>
      <c r="L812" s="12"/>
      <c r="M812" s="12"/>
    </row>
    <row r="813">
      <c r="C813" s="46"/>
      <c r="D813" s="46"/>
      <c r="E813" s="46"/>
      <c r="K813" s="12"/>
      <c r="L813" s="12"/>
      <c r="M813" s="12"/>
    </row>
    <row r="814">
      <c r="C814" s="46"/>
      <c r="D814" s="46"/>
      <c r="E814" s="46"/>
      <c r="K814" s="12"/>
      <c r="L814" s="12"/>
      <c r="M814" s="12"/>
    </row>
    <row r="815">
      <c r="C815" s="46"/>
      <c r="D815" s="46"/>
      <c r="E815" s="46"/>
      <c r="K815" s="12"/>
      <c r="L815" s="12"/>
      <c r="M815" s="12"/>
    </row>
    <row r="816">
      <c r="C816" s="46"/>
      <c r="D816" s="46"/>
      <c r="E816" s="46"/>
      <c r="K816" s="12"/>
      <c r="L816" s="12"/>
      <c r="M816" s="12"/>
    </row>
    <row r="817">
      <c r="C817" s="46"/>
      <c r="D817" s="46"/>
      <c r="E817" s="46"/>
      <c r="K817" s="12"/>
      <c r="L817" s="12"/>
      <c r="M817" s="12"/>
    </row>
    <row r="818">
      <c r="C818" s="46"/>
      <c r="D818" s="46"/>
      <c r="E818" s="46"/>
      <c r="K818" s="12"/>
      <c r="L818" s="12"/>
      <c r="M818" s="12"/>
    </row>
    <row r="819">
      <c r="C819" s="46"/>
      <c r="D819" s="46"/>
      <c r="E819" s="46"/>
      <c r="K819" s="12"/>
      <c r="L819" s="12"/>
      <c r="M819" s="12"/>
    </row>
    <row r="820">
      <c r="C820" s="46"/>
      <c r="D820" s="46"/>
      <c r="E820" s="46"/>
      <c r="K820" s="12"/>
      <c r="L820" s="12"/>
      <c r="M820" s="12"/>
    </row>
    <row r="821">
      <c r="C821" s="46"/>
      <c r="D821" s="46"/>
      <c r="E821" s="46"/>
      <c r="K821" s="12"/>
      <c r="L821" s="12"/>
      <c r="M821" s="12"/>
    </row>
    <row r="822">
      <c r="C822" s="46"/>
      <c r="D822" s="46"/>
      <c r="E822" s="46"/>
      <c r="K822" s="12"/>
      <c r="L822" s="12"/>
      <c r="M822" s="12"/>
    </row>
    <row r="823">
      <c r="C823" s="46"/>
      <c r="D823" s="46"/>
      <c r="E823" s="46"/>
      <c r="K823" s="12"/>
      <c r="L823" s="12"/>
      <c r="M823" s="12"/>
    </row>
    <row r="824">
      <c r="C824" s="46"/>
      <c r="D824" s="46"/>
      <c r="E824" s="46"/>
      <c r="K824" s="12"/>
      <c r="L824" s="12"/>
      <c r="M824" s="12"/>
    </row>
    <row r="825">
      <c r="C825" s="46"/>
      <c r="D825" s="46"/>
      <c r="E825" s="46"/>
      <c r="K825" s="12"/>
      <c r="L825" s="12"/>
      <c r="M825" s="12"/>
    </row>
    <row r="826">
      <c r="C826" s="46"/>
      <c r="D826" s="46"/>
      <c r="E826" s="46"/>
      <c r="K826" s="12"/>
      <c r="L826" s="12"/>
      <c r="M826" s="12"/>
    </row>
    <row r="827">
      <c r="C827" s="46"/>
      <c r="D827" s="46"/>
      <c r="E827" s="46"/>
      <c r="K827" s="12"/>
      <c r="L827" s="12"/>
      <c r="M827" s="12"/>
    </row>
    <row r="828">
      <c r="C828" s="46"/>
      <c r="D828" s="46"/>
      <c r="E828" s="46"/>
      <c r="K828" s="12"/>
      <c r="L828" s="12"/>
      <c r="M828" s="12"/>
    </row>
    <row r="829">
      <c r="C829" s="46"/>
      <c r="D829" s="46"/>
      <c r="E829" s="46"/>
      <c r="K829" s="12"/>
      <c r="L829" s="12"/>
      <c r="M829" s="12"/>
    </row>
    <row r="830">
      <c r="C830" s="46"/>
      <c r="D830" s="46"/>
      <c r="E830" s="46"/>
      <c r="K830" s="12"/>
      <c r="L830" s="12"/>
      <c r="M830" s="12"/>
    </row>
    <row r="831">
      <c r="C831" s="46"/>
      <c r="D831" s="46"/>
      <c r="E831" s="46"/>
      <c r="K831" s="12"/>
      <c r="L831" s="12"/>
      <c r="M831" s="12"/>
    </row>
    <row r="832">
      <c r="C832" s="46"/>
      <c r="D832" s="46"/>
      <c r="E832" s="46"/>
      <c r="K832" s="12"/>
      <c r="L832" s="12"/>
      <c r="M832" s="12"/>
    </row>
    <row r="833">
      <c r="C833" s="46"/>
      <c r="D833" s="46"/>
      <c r="E833" s="46"/>
      <c r="K833" s="12"/>
      <c r="L833" s="12"/>
      <c r="M833" s="12"/>
    </row>
    <row r="834">
      <c r="C834" s="46"/>
      <c r="D834" s="46"/>
      <c r="E834" s="46"/>
      <c r="K834" s="12"/>
      <c r="L834" s="12"/>
      <c r="M834" s="12"/>
    </row>
    <row r="835">
      <c r="C835" s="46"/>
      <c r="D835" s="46"/>
      <c r="E835" s="46"/>
      <c r="K835" s="12"/>
      <c r="L835" s="12"/>
      <c r="M835" s="12"/>
    </row>
    <row r="836">
      <c r="C836" s="46"/>
      <c r="D836" s="46"/>
      <c r="E836" s="46"/>
      <c r="K836" s="12"/>
      <c r="L836" s="12"/>
      <c r="M836" s="12"/>
    </row>
    <row r="837">
      <c r="C837" s="46"/>
      <c r="D837" s="46"/>
      <c r="E837" s="46"/>
      <c r="K837" s="12"/>
      <c r="L837" s="12"/>
      <c r="M837" s="12"/>
    </row>
    <row r="838">
      <c r="C838" s="46"/>
      <c r="D838" s="46"/>
      <c r="E838" s="46"/>
      <c r="K838" s="12"/>
      <c r="L838" s="12"/>
      <c r="M838" s="12"/>
    </row>
    <row r="839">
      <c r="C839" s="46"/>
      <c r="D839" s="46"/>
      <c r="E839" s="46"/>
      <c r="K839" s="12"/>
      <c r="L839" s="12"/>
      <c r="M839" s="12"/>
    </row>
    <row r="840">
      <c r="C840" s="46"/>
      <c r="D840" s="46"/>
      <c r="E840" s="46"/>
      <c r="K840" s="12"/>
      <c r="L840" s="12"/>
      <c r="M840" s="12"/>
    </row>
    <row r="841">
      <c r="C841" s="46"/>
      <c r="D841" s="46"/>
      <c r="E841" s="46"/>
      <c r="K841" s="12"/>
      <c r="L841" s="12"/>
      <c r="M841" s="12"/>
    </row>
    <row r="842">
      <c r="C842" s="46"/>
      <c r="D842" s="46"/>
      <c r="E842" s="46"/>
      <c r="K842" s="12"/>
      <c r="L842" s="12"/>
      <c r="M842" s="12"/>
    </row>
    <row r="843">
      <c r="C843" s="46"/>
      <c r="D843" s="46"/>
      <c r="E843" s="46"/>
      <c r="K843" s="12"/>
      <c r="L843" s="12"/>
      <c r="M843" s="12"/>
    </row>
    <row r="844">
      <c r="C844" s="46"/>
      <c r="D844" s="46"/>
      <c r="E844" s="46"/>
      <c r="K844" s="12"/>
      <c r="L844" s="12"/>
      <c r="M844" s="12"/>
    </row>
    <row r="845">
      <c r="C845" s="46"/>
      <c r="D845" s="46"/>
      <c r="E845" s="46"/>
      <c r="K845" s="12"/>
      <c r="L845" s="12"/>
      <c r="M845" s="12"/>
    </row>
    <row r="846">
      <c r="C846" s="46"/>
      <c r="D846" s="46"/>
      <c r="E846" s="46"/>
      <c r="K846" s="12"/>
      <c r="L846" s="12"/>
      <c r="M846" s="12"/>
    </row>
    <row r="847">
      <c r="C847" s="46"/>
      <c r="D847" s="46"/>
      <c r="E847" s="46"/>
      <c r="K847" s="12"/>
      <c r="L847" s="12"/>
      <c r="M847" s="12"/>
    </row>
    <row r="848">
      <c r="C848" s="46"/>
      <c r="D848" s="46"/>
      <c r="E848" s="46"/>
      <c r="K848" s="12"/>
      <c r="L848" s="12"/>
      <c r="M848" s="12"/>
    </row>
    <row r="849">
      <c r="C849" s="46"/>
      <c r="D849" s="46"/>
      <c r="E849" s="46"/>
      <c r="K849" s="12"/>
      <c r="L849" s="12"/>
      <c r="M849" s="12"/>
    </row>
    <row r="850">
      <c r="C850" s="46"/>
      <c r="D850" s="46"/>
      <c r="E850" s="46"/>
      <c r="K850" s="12"/>
      <c r="L850" s="12"/>
      <c r="M850" s="12"/>
    </row>
    <row r="851">
      <c r="C851" s="46"/>
      <c r="D851" s="46"/>
      <c r="E851" s="46"/>
      <c r="K851" s="12"/>
      <c r="L851" s="12"/>
      <c r="M851" s="12"/>
    </row>
    <row r="852">
      <c r="C852" s="46"/>
      <c r="D852" s="46"/>
      <c r="E852" s="46"/>
      <c r="K852" s="12"/>
      <c r="L852" s="12"/>
      <c r="M852" s="12"/>
    </row>
    <row r="853">
      <c r="C853" s="46"/>
      <c r="D853" s="46"/>
      <c r="E853" s="46"/>
      <c r="K853" s="12"/>
      <c r="L853" s="12"/>
      <c r="M853" s="12"/>
    </row>
    <row r="854">
      <c r="C854" s="46"/>
      <c r="D854" s="46"/>
      <c r="E854" s="46"/>
      <c r="K854" s="12"/>
      <c r="L854" s="12"/>
      <c r="M854" s="12"/>
    </row>
    <row r="855">
      <c r="C855" s="46"/>
      <c r="D855" s="46"/>
      <c r="E855" s="46"/>
      <c r="K855" s="12"/>
      <c r="L855" s="12"/>
      <c r="M855" s="12"/>
    </row>
    <row r="856">
      <c r="C856" s="46"/>
      <c r="D856" s="46"/>
      <c r="E856" s="46"/>
      <c r="K856" s="12"/>
      <c r="L856" s="12"/>
      <c r="M856" s="12"/>
    </row>
    <row r="857">
      <c r="C857" s="46"/>
      <c r="D857" s="46"/>
      <c r="E857" s="46"/>
      <c r="K857" s="12"/>
      <c r="L857" s="12"/>
      <c r="M857" s="12"/>
    </row>
    <row r="858">
      <c r="C858" s="46"/>
      <c r="D858" s="46"/>
      <c r="E858" s="46"/>
      <c r="K858" s="12"/>
      <c r="L858" s="12"/>
      <c r="M858" s="12"/>
    </row>
    <row r="859">
      <c r="C859" s="46"/>
      <c r="D859" s="46"/>
      <c r="E859" s="46"/>
      <c r="K859" s="12"/>
      <c r="L859" s="12"/>
      <c r="M859" s="12"/>
    </row>
    <row r="860">
      <c r="C860" s="46"/>
      <c r="D860" s="46"/>
      <c r="E860" s="46"/>
      <c r="K860" s="12"/>
      <c r="L860" s="12"/>
      <c r="M860" s="12"/>
    </row>
    <row r="861">
      <c r="C861" s="46"/>
      <c r="D861" s="46"/>
      <c r="E861" s="46"/>
      <c r="K861" s="12"/>
      <c r="L861" s="12"/>
      <c r="M861" s="12"/>
    </row>
    <row r="862">
      <c r="C862" s="46"/>
      <c r="D862" s="46"/>
      <c r="E862" s="46"/>
      <c r="K862" s="12"/>
      <c r="L862" s="12"/>
      <c r="M862" s="12"/>
    </row>
    <row r="863">
      <c r="C863" s="46"/>
      <c r="D863" s="46"/>
      <c r="E863" s="46"/>
      <c r="K863" s="12"/>
      <c r="L863" s="12"/>
      <c r="M863" s="12"/>
    </row>
    <row r="864">
      <c r="C864" s="46"/>
      <c r="D864" s="46"/>
      <c r="E864" s="46"/>
      <c r="K864" s="12"/>
      <c r="L864" s="12"/>
      <c r="M864" s="12"/>
    </row>
    <row r="865">
      <c r="C865" s="46"/>
      <c r="D865" s="46"/>
      <c r="E865" s="46"/>
      <c r="K865" s="12"/>
      <c r="L865" s="12"/>
      <c r="M865" s="12"/>
    </row>
    <row r="866">
      <c r="C866" s="46"/>
      <c r="D866" s="46"/>
      <c r="E866" s="46"/>
      <c r="K866" s="12"/>
      <c r="L866" s="12"/>
      <c r="M866" s="12"/>
    </row>
    <row r="867">
      <c r="C867" s="46"/>
      <c r="D867" s="46"/>
      <c r="E867" s="46"/>
      <c r="K867" s="12"/>
      <c r="L867" s="12"/>
      <c r="M867" s="12"/>
    </row>
    <row r="868">
      <c r="C868" s="46"/>
      <c r="D868" s="46"/>
      <c r="E868" s="46"/>
      <c r="K868" s="12"/>
      <c r="L868" s="12"/>
      <c r="M868" s="12"/>
    </row>
    <row r="869">
      <c r="C869" s="46"/>
      <c r="D869" s="46"/>
      <c r="E869" s="46"/>
      <c r="K869" s="12"/>
      <c r="L869" s="12"/>
      <c r="M869" s="12"/>
    </row>
    <row r="870">
      <c r="C870" s="46"/>
      <c r="D870" s="46"/>
      <c r="E870" s="46"/>
      <c r="K870" s="12"/>
      <c r="L870" s="12"/>
      <c r="M870" s="12"/>
    </row>
    <row r="871">
      <c r="C871" s="46"/>
      <c r="D871" s="46"/>
      <c r="E871" s="46"/>
      <c r="K871" s="12"/>
      <c r="L871" s="12"/>
      <c r="M871" s="12"/>
    </row>
    <row r="872">
      <c r="C872" s="46"/>
      <c r="D872" s="46"/>
      <c r="E872" s="46"/>
      <c r="K872" s="12"/>
      <c r="L872" s="12"/>
      <c r="M872" s="12"/>
    </row>
    <row r="873">
      <c r="C873" s="46"/>
      <c r="D873" s="46"/>
      <c r="E873" s="46"/>
      <c r="K873" s="12"/>
      <c r="L873" s="12"/>
      <c r="M873" s="12"/>
    </row>
    <row r="874">
      <c r="C874" s="46"/>
      <c r="D874" s="46"/>
      <c r="E874" s="46"/>
      <c r="K874" s="12"/>
      <c r="L874" s="12"/>
      <c r="M874" s="12"/>
    </row>
    <row r="875">
      <c r="C875" s="46"/>
      <c r="D875" s="46"/>
      <c r="E875" s="46"/>
      <c r="K875" s="12"/>
      <c r="L875" s="12"/>
      <c r="M875" s="12"/>
    </row>
    <row r="876">
      <c r="C876" s="46"/>
      <c r="D876" s="46"/>
      <c r="E876" s="46"/>
      <c r="K876" s="12"/>
      <c r="L876" s="12"/>
      <c r="M876" s="12"/>
    </row>
    <row r="877">
      <c r="C877" s="46"/>
      <c r="D877" s="46"/>
      <c r="E877" s="46"/>
      <c r="K877" s="12"/>
      <c r="L877" s="12"/>
      <c r="M877" s="12"/>
    </row>
    <row r="878">
      <c r="C878" s="46"/>
      <c r="D878" s="46"/>
      <c r="E878" s="46"/>
      <c r="K878" s="12"/>
      <c r="L878" s="12"/>
      <c r="M878" s="12"/>
    </row>
    <row r="879">
      <c r="C879" s="46"/>
      <c r="D879" s="46"/>
      <c r="E879" s="46"/>
      <c r="K879" s="12"/>
      <c r="L879" s="12"/>
      <c r="M879" s="12"/>
    </row>
    <row r="880">
      <c r="C880" s="46"/>
      <c r="D880" s="46"/>
      <c r="E880" s="46"/>
      <c r="K880" s="12"/>
      <c r="L880" s="12"/>
      <c r="M880" s="12"/>
    </row>
    <row r="881">
      <c r="C881" s="46"/>
      <c r="D881" s="46"/>
      <c r="E881" s="46"/>
      <c r="K881" s="12"/>
      <c r="L881" s="12"/>
      <c r="M881" s="12"/>
    </row>
    <row r="882">
      <c r="C882" s="46"/>
      <c r="D882" s="46"/>
      <c r="E882" s="46"/>
      <c r="K882" s="12"/>
      <c r="L882" s="12"/>
      <c r="M882" s="12"/>
    </row>
    <row r="883">
      <c r="C883" s="46"/>
      <c r="D883" s="46"/>
      <c r="E883" s="46"/>
      <c r="K883" s="12"/>
      <c r="L883" s="12"/>
      <c r="M883" s="12"/>
    </row>
    <row r="884">
      <c r="C884" s="46"/>
      <c r="D884" s="46"/>
      <c r="E884" s="46"/>
      <c r="K884" s="12"/>
      <c r="L884" s="12"/>
      <c r="M884" s="12"/>
    </row>
    <row r="885">
      <c r="C885" s="46"/>
      <c r="D885" s="46"/>
      <c r="E885" s="46"/>
      <c r="K885" s="12"/>
      <c r="L885" s="12"/>
      <c r="M885" s="12"/>
    </row>
    <row r="886">
      <c r="C886" s="46"/>
      <c r="D886" s="46"/>
      <c r="E886" s="46"/>
      <c r="K886" s="12"/>
      <c r="L886" s="12"/>
      <c r="M886" s="12"/>
    </row>
    <row r="887">
      <c r="C887" s="46"/>
      <c r="D887" s="46"/>
      <c r="E887" s="46"/>
      <c r="K887" s="12"/>
      <c r="L887" s="12"/>
      <c r="M887" s="12"/>
    </row>
    <row r="888">
      <c r="C888" s="46"/>
      <c r="D888" s="46"/>
      <c r="E888" s="46"/>
      <c r="K888" s="12"/>
      <c r="L888" s="12"/>
      <c r="M888" s="12"/>
    </row>
    <row r="889">
      <c r="C889" s="46"/>
      <c r="D889" s="46"/>
      <c r="E889" s="46"/>
      <c r="K889" s="12"/>
      <c r="L889" s="12"/>
      <c r="M889" s="12"/>
    </row>
    <row r="890">
      <c r="C890" s="46"/>
      <c r="D890" s="46"/>
      <c r="E890" s="46"/>
      <c r="K890" s="12"/>
      <c r="L890" s="12"/>
      <c r="M890" s="12"/>
    </row>
    <row r="891">
      <c r="C891" s="46"/>
      <c r="D891" s="46"/>
      <c r="E891" s="46"/>
      <c r="K891" s="12"/>
      <c r="L891" s="12"/>
      <c r="M891" s="12"/>
    </row>
    <row r="892">
      <c r="C892" s="46"/>
      <c r="D892" s="46"/>
      <c r="E892" s="46"/>
      <c r="K892" s="12"/>
      <c r="L892" s="12"/>
      <c r="M892" s="12"/>
    </row>
    <row r="893">
      <c r="C893" s="46"/>
      <c r="D893" s="46"/>
      <c r="E893" s="46"/>
      <c r="K893" s="12"/>
      <c r="L893" s="12"/>
      <c r="M893" s="12"/>
    </row>
    <row r="894">
      <c r="C894" s="46"/>
      <c r="D894" s="46"/>
      <c r="E894" s="46"/>
      <c r="K894" s="12"/>
      <c r="L894" s="12"/>
      <c r="M894" s="12"/>
    </row>
    <row r="895">
      <c r="C895" s="46"/>
      <c r="D895" s="46"/>
      <c r="E895" s="46"/>
      <c r="K895" s="12"/>
      <c r="L895" s="12"/>
      <c r="M895" s="12"/>
    </row>
    <row r="896">
      <c r="C896" s="46"/>
      <c r="D896" s="46"/>
      <c r="E896" s="46"/>
      <c r="K896" s="12"/>
      <c r="L896" s="12"/>
      <c r="M896" s="12"/>
    </row>
    <row r="897">
      <c r="C897" s="46"/>
      <c r="D897" s="46"/>
      <c r="E897" s="46"/>
      <c r="K897" s="12"/>
      <c r="L897" s="12"/>
      <c r="M897" s="12"/>
    </row>
    <row r="898">
      <c r="C898" s="46"/>
      <c r="D898" s="46"/>
      <c r="E898" s="46"/>
      <c r="K898" s="12"/>
      <c r="L898" s="12"/>
      <c r="M898" s="12"/>
    </row>
    <row r="899">
      <c r="C899" s="46"/>
      <c r="D899" s="46"/>
      <c r="E899" s="46"/>
      <c r="K899" s="12"/>
      <c r="L899" s="12"/>
      <c r="M899" s="12"/>
    </row>
    <row r="900">
      <c r="C900" s="46"/>
      <c r="D900" s="46"/>
      <c r="E900" s="46"/>
      <c r="K900" s="12"/>
      <c r="L900" s="12"/>
      <c r="M900" s="12"/>
    </row>
    <row r="901">
      <c r="C901" s="46"/>
      <c r="D901" s="46"/>
      <c r="E901" s="46"/>
      <c r="K901" s="12"/>
      <c r="L901" s="12"/>
      <c r="M901" s="12"/>
    </row>
    <row r="902">
      <c r="C902" s="46"/>
      <c r="D902" s="46"/>
      <c r="E902" s="46"/>
      <c r="K902" s="12"/>
      <c r="L902" s="12"/>
      <c r="M902" s="12"/>
    </row>
    <row r="903">
      <c r="C903" s="46"/>
      <c r="D903" s="46"/>
      <c r="E903" s="46"/>
      <c r="K903" s="12"/>
      <c r="L903" s="12"/>
      <c r="M903" s="12"/>
    </row>
    <row r="904">
      <c r="C904" s="46"/>
      <c r="D904" s="46"/>
      <c r="E904" s="46"/>
      <c r="K904" s="12"/>
      <c r="L904" s="12"/>
      <c r="M904" s="12"/>
    </row>
    <row r="905">
      <c r="C905" s="46"/>
      <c r="D905" s="46"/>
      <c r="E905" s="46"/>
      <c r="K905" s="12"/>
      <c r="L905" s="12"/>
      <c r="M905" s="12"/>
    </row>
    <row r="906">
      <c r="C906" s="46"/>
      <c r="D906" s="46"/>
      <c r="E906" s="46"/>
      <c r="K906" s="12"/>
      <c r="L906" s="12"/>
      <c r="M906" s="12"/>
    </row>
    <row r="907">
      <c r="C907" s="46"/>
      <c r="D907" s="46"/>
      <c r="E907" s="46"/>
      <c r="K907" s="12"/>
      <c r="L907" s="12"/>
      <c r="M907" s="12"/>
    </row>
    <row r="908">
      <c r="C908" s="46"/>
      <c r="D908" s="46"/>
      <c r="E908" s="46"/>
      <c r="K908" s="12"/>
      <c r="L908" s="12"/>
      <c r="M908" s="12"/>
    </row>
    <row r="909">
      <c r="C909" s="46"/>
      <c r="D909" s="46"/>
      <c r="E909" s="46"/>
      <c r="K909" s="12"/>
      <c r="L909" s="12"/>
      <c r="M909" s="12"/>
    </row>
    <row r="910">
      <c r="C910" s="46"/>
      <c r="D910" s="46"/>
      <c r="E910" s="46"/>
      <c r="K910" s="12"/>
      <c r="L910" s="12"/>
      <c r="M910" s="12"/>
    </row>
    <row r="911">
      <c r="C911" s="46"/>
      <c r="D911" s="46"/>
      <c r="E911" s="46"/>
      <c r="K911" s="12"/>
      <c r="L911" s="12"/>
      <c r="M911" s="12"/>
    </row>
    <row r="912">
      <c r="C912" s="46"/>
      <c r="D912" s="46"/>
      <c r="E912" s="46"/>
      <c r="K912" s="12"/>
      <c r="L912" s="12"/>
      <c r="M912" s="12"/>
    </row>
    <row r="913">
      <c r="C913" s="46"/>
      <c r="D913" s="46"/>
      <c r="E913" s="46"/>
      <c r="K913" s="12"/>
      <c r="L913" s="12"/>
      <c r="M913" s="12"/>
    </row>
    <row r="914">
      <c r="C914" s="46"/>
      <c r="D914" s="46"/>
      <c r="E914" s="46"/>
      <c r="K914" s="12"/>
      <c r="L914" s="12"/>
      <c r="M914" s="12"/>
    </row>
    <row r="915">
      <c r="C915" s="46"/>
      <c r="D915" s="46"/>
      <c r="E915" s="46"/>
      <c r="K915" s="12"/>
      <c r="L915" s="12"/>
      <c r="M915" s="12"/>
    </row>
    <row r="916">
      <c r="C916" s="46"/>
      <c r="D916" s="46"/>
      <c r="E916" s="46"/>
      <c r="K916" s="12"/>
      <c r="L916" s="12"/>
      <c r="M916" s="12"/>
    </row>
    <row r="917">
      <c r="C917" s="46"/>
      <c r="D917" s="46"/>
      <c r="E917" s="46"/>
      <c r="K917" s="12"/>
      <c r="L917" s="12"/>
      <c r="M917" s="12"/>
    </row>
    <row r="918">
      <c r="C918" s="46"/>
      <c r="D918" s="46"/>
      <c r="E918" s="46"/>
      <c r="K918" s="12"/>
      <c r="L918" s="12"/>
      <c r="M918" s="12"/>
    </row>
    <row r="919">
      <c r="C919" s="46"/>
      <c r="D919" s="46"/>
      <c r="E919" s="46"/>
      <c r="K919" s="12"/>
      <c r="L919" s="12"/>
      <c r="M919" s="12"/>
    </row>
    <row r="920">
      <c r="C920" s="46"/>
      <c r="D920" s="46"/>
      <c r="E920" s="46"/>
      <c r="K920" s="12"/>
      <c r="L920" s="12"/>
      <c r="M920" s="12"/>
    </row>
    <row r="921">
      <c r="C921" s="46"/>
      <c r="D921" s="46"/>
      <c r="E921" s="46"/>
      <c r="K921" s="12"/>
      <c r="L921" s="12"/>
      <c r="M921" s="12"/>
    </row>
    <row r="922">
      <c r="C922" s="46"/>
      <c r="D922" s="46"/>
      <c r="E922" s="46"/>
      <c r="K922" s="12"/>
      <c r="L922" s="12"/>
      <c r="M922" s="12"/>
    </row>
    <row r="923">
      <c r="C923" s="46"/>
      <c r="D923" s="46"/>
      <c r="E923" s="46"/>
      <c r="K923" s="12"/>
      <c r="L923" s="12"/>
      <c r="M923" s="12"/>
    </row>
    <row r="924">
      <c r="C924" s="46"/>
      <c r="D924" s="46"/>
      <c r="E924" s="46"/>
      <c r="K924" s="12"/>
      <c r="L924" s="12"/>
      <c r="M924" s="12"/>
    </row>
    <row r="925">
      <c r="C925" s="46"/>
      <c r="D925" s="46"/>
      <c r="E925" s="46"/>
      <c r="K925" s="12"/>
      <c r="L925" s="12"/>
      <c r="M925" s="12"/>
    </row>
    <row r="926">
      <c r="C926" s="46"/>
      <c r="D926" s="46"/>
      <c r="E926" s="46"/>
      <c r="K926" s="12"/>
      <c r="L926" s="12"/>
      <c r="M926" s="12"/>
    </row>
    <row r="927">
      <c r="C927" s="46"/>
      <c r="D927" s="46"/>
      <c r="E927" s="46"/>
      <c r="K927" s="12"/>
      <c r="L927" s="12"/>
      <c r="M927" s="12"/>
    </row>
    <row r="928">
      <c r="C928" s="46"/>
      <c r="D928" s="46"/>
      <c r="E928" s="46"/>
      <c r="K928" s="12"/>
      <c r="L928" s="12"/>
      <c r="M928" s="12"/>
    </row>
    <row r="929">
      <c r="C929" s="46"/>
      <c r="D929" s="46"/>
      <c r="E929" s="46"/>
      <c r="K929" s="12"/>
      <c r="L929" s="12"/>
      <c r="M929" s="12"/>
    </row>
    <row r="930">
      <c r="C930" s="46"/>
      <c r="D930" s="46"/>
      <c r="E930" s="46"/>
      <c r="K930" s="12"/>
      <c r="L930" s="12"/>
      <c r="M930" s="12"/>
    </row>
    <row r="931">
      <c r="C931" s="46"/>
      <c r="D931" s="46"/>
      <c r="E931" s="46"/>
      <c r="K931" s="12"/>
      <c r="L931" s="12"/>
      <c r="M931" s="12"/>
    </row>
    <row r="932">
      <c r="C932" s="46"/>
      <c r="D932" s="46"/>
      <c r="E932" s="46"/>
      <c r="K932" s="12"/>
      <c r="L932" s="12"/>
      <c r="M932" s="12"/>
    </row>
    <row r="933">
      <c r="C933" s="46"/>
      <c r="D933" s="46"/>
      <c r="E933" s="46"/>
      <c r="K933" s="12"/>
      <c r="L933" s="12"/>
      <c r="M933" s="12"/>
    </row>
    <row r="934">
      <c r="C934" s="46"/>
      <c r="D934" s="46"/>
      <c r="E934" s="46"/>
      <c r="K934" s="12"/>
      <c r="L934" s="12"/>
      <c r="M934" s="12"/>
    </row>
    <row r="935">
      <c r="C935" s="46"/>
      <c r="D935" s="46"/>
      <c r="E935" s="46"/>
      <c r="K935" s="12"/>
      <c r="L935" s="12"/>
      <c r="M935" s="12"/>
    </row>
    <row r="936">
      <c r="C936" s="46"/>
      <c r="D936" s="46"/>
      <c r="E936" s="46"/>
      <c r="K936" s="12"/>
      <c r="L936" s="12"/>
      <c r="M936" s="12"/>
    </row>
    <row r="937">
      <c r="C937" s="46"/>
      <c r="D937" s="46"/>
      <c r="E937" s="46"/>
      <c r="K937" s="12"/>
      <c r="L937" s="12"/>
      <c r="M937" s="12"/>
    </row>
    <row r="938">
      <c r="C938" s="46"/>
      <c r="D938" s="46"/>
      <c r="E938" s="46"/>
      <c r="K938" s="12"/>
      <c r="L938" s="12"/>
      <c r="M938" s="12"/>
    </row>
    <row r="939">
      <c r="C939" s="46"/>
      <c r="D939" s="46"/>
      <c r="E939" s="46"/>
      <c r="K939" s="12"/>
      <c r="L939" s="12"/>
      <c r="M939" s="12"/>
    </row>
    <row r="940">
      <c r="C940" s="46"/>
      <c r="D940" s="46"/>
      <c r="E940" s="46"/>
      <c r="K940" s="12"/>
      <c r="L940" s="12"/>
      <c r="M940" s="12"/>
    </row>
    <row r="941">
      <c r="C941" s="46"/>
      <c r="D941" s="46"/>
      <c r="E941" s="46"/>
      <c r="K941" s="12"/>
      <c r="L941" s="12"/>
      <c r="M941" s="12"/>
    </row>
    <row r="942">
      <c r="C942" s="46"/>
      <c r="D942" s="46"/>
      <c r="E942" s="46"/>
      <c r="K942" s="12"/>
      <c r="L942" s="12"/>
      <c r="M942" s="12"/>
    </row>
    <row r="943">
      <c r="C943" s="46"/>
      <c r="D943" s="46"/>
      <c r="E943" s="46"/>
      <c r="K943" s="12"/>
      <c r="L943" s="12"/>
      <c r="M943" s="12"/>
    </row>
    <row r="944">
      <c r="C944" s="46"/>
      <c r="D944" s="46"/>
      <c r="E944" s="46"/>
      <c r="K944" s="12"/>
      <c r="L944" s="12"/>
      <c r="M944" s="12"/>
    </row>
    <row r="945">
      <c r="C945" s="46"/>
      <c r="D945" s="46"/>
      <c r="E945" s="46"/>
      <c r="K945" s="12"/>
      <c r="L945" s="12"/>
      <c r="M945" s="12"/>
    </row>
    <row r="946">
      <c r="C946" s="46"/>
      <c r="D946" s="46"/>
      <c r="E946" s="46"/>
      <c r="K946" s="12"/>
      <c r="L946" s="12"/>
      <c r="M946" s="12"/>
    </row>
    <row r="947">
      <c r="C947" s="46"/>
      <c r="D947" s="46"/>
      <c r="E947" s="46"/>
      <c r="K947" s="12"/>
      <c r="L947" s="12"/>
      <c r="M947" s="12"/>
    </row>
    <row r="948">
      <c r="C948" s="46"/>
      <c r="D948" s="46"/>
      <c r="E948" s="46"/>
      <c r="K948" s="12"/>
      <c r="L948" s="12"/>
      <c r="M948" s="12"/>
    </row>
    <row r="949">
      <c r="C949" s="46"/>
      <c r="D949" s="46"/>
      <c r="E949" s="46"/>
      <c r="K949" s="12"/>
      <c r="L949" s="12"/>
      <c r="M949" s="12"/>
    </row>
    <row r="950">
      <c r="C950" s="46"/>
      <c r="D950" s="46"/>
      <c r="E950" s="46"/>
      <c r="K950" s="12"/>
      <c r="L950" s="12"/>
      <c r="M950" s="12"/>
    </row>
    <row r="951">
      <c r="C951" s="46"/>
      <c r="D951" s="46"/>
      <c r="E951" s="46"/>
      <c r="K951" s="12"/>
      <c r="L951" s="12"/>
      <c r="M951" s="12"/>
    </row>
    <row r="952">
      <c r="C952" s="46"/>
      <c r="D952" s="46"/>
      <c r="E952" s="46"/>
      <c r="K952" s="12"/>
      <c r="L952" s="12"/>
      <c r="M952" s="12"/>
    </row>
    <row r="953">
      <c r="C953" s="46"/>
      <c r="D953" s="46"/>
      <c r="E953" s="46"/>
      <c r="K953" s="12"/>
      <c r="L953" s="12"/>
      <c r="M953" s="12"/>
    </row>
    <row r="954">
      <c r="C954" s="46"/>
      <c r="D954" s="46"/>
      <c r="E954" s="46"/>
      <c r="K954" s="12"/>
      <c r="L954" s="12"/>
      <c r="M954" s="12"/>
    </row>
    <row r="955">
      <c r="C955" s="46"/>
      <c r="D955" s="46"/>
      <c r="E955" s="46"/>
      <c r="K955" s="12"/>
      <c r="L955" s="12"/>
      <c r="M955" s="12"/>
    </row>
    <row r="956">
      <c r="C956" s="46"/>
      <c r="D956" s="46"/>
      <c r="E956" s="46"/>
      <c r="K956" s="12"/>
      <c r="L956" s="12"/>
      <c r="M956" s="12"/>
    </row>
    <row r="957">
      <c r="C957" s="46"/>
      <c r="D957" s="46"/>
      <c r="E957" s="46"/>
      <c r="K957" s="12"/>
      <c r="L957" s="12"/>
      <c r="M957" s="12"/>
    </row>
    <row r="958">
      <c r="C958" s="46"/>
      <c r="D958" s="46"/>
      <c r="E958" s="46"/>
      <c r="K958" s="12"/>
      <c r="L958" s="12"/>
      <c r="M958" s="12"/>
    </row>
    <row r="959">
      <c r="C959" s="46"/>
      <c r="D959" s="46"/>
      <c r="E959" s="46"/>
      <c r="K959" s="12"/>
      <c r="L959" s="12"/>
      <c r="M959" s="12"/>
    </row>
    <row r="960">
      <c r="C960" s="46"/>
      <c r="D960" s="46"/>
      <c r="E960" s="46"/>
      <c r="K960" s="12"/>
      <c r="L960" s="12"/>
      <c r="M960" s="12"/>
    </row>
    <row r="961">
      <c r="C961" s="46"/>
      <c r="D961" s="46"/>
      <c r="E961" s="46"/>
    </row>
    <row r="962">
      <c r="C962" s="46"/>
      <c r="D962" s="46"/>
      <c r="E962" s="46"/>
    </row>
    <row r="963">
      <c r="C963" s="46"/>
      <c r="D963" s="46"/>
      <c r="E963" s="46"/>
    </row>
    <row r="964">
      <c r="C964" s="46"/>
      <c r="D964" s="46"/>
      <c r="E964" s="46"/>
    </row>
    <row r="965">
      <c r="C965" s="46"/>
      <c r="D965" s="46"/>
      <c r="E965" s="46"/>
    </row>
    <row r="966">
      <c r="C966" s="46"/>
      <c r="D966" s="46"/>
      <c r="E966" s="46"/>
    </row>
    <row r="967">
      <c r="C967" s="46"/>
      <c r="D967" s="46"/>
      <c r="E967" s="46"/>
    </row>
    <row r="968">
      <c r="C968" s="46"/>
      <c r="D968" s="46"/>
      <c r="E968" s="46"/>
    </row>
    <row r="969">
      <c r="C969" s="46"/>
      <c r="D969" s="46"/>
      <c r="E969" s="46"/>
    </row>
    <row r="970">
      <c r="C970" s="46"/>
      <c r="D970" s="46"/>
      <c r="E970" s="46"/>
    </row>
    <row r="971">
      <c r="C971" s="46"/>
      <c r="D971" s="46"/>
      <c r="E971" s="46"/>
    </row>
    <row r="972">
      <c r="C972" s="46"/>
      <c r="D972" s="46"/>
      <c r="E972" s="46"/>
    </row>
    <row r="973">
      <c r="C973" s="46"/>
      <c r="D973" s="46"/>
      <c r="E973" s="46"/>
    </row>
    <row r="974">
      <c r="C974" s="46"/>
      <c r="D974" s="46"/>
      <c r="E974" s="46"/>
    </row>
    <row r="975">
      <c r="C975" s="46"/>
      <c r="D975" s="46"/>
      <c r="E975" s="46"/>
    </row>
    <row r="976">
      <c r="C976" s="46"/>
      <c r="D976" s="46"/>
      <c r="E976" s="46"/>
    </row>
    <row r="977">
      <c r="C977" s="46"/>
      <c r="D977" s="46"/>
      <c r="E977" s="46"/>
    </row>
    <row r="978">
      <c r="C978" s="46"/>
      <c r="D978" s="46"/>
      <c r="E978" s="46"/>
    </row>
    <row r="979">
      <c r="C979" s="46"/>
      <c r="D979" s="46"/>
      <c r="E979" s="46"/>
    </row>
    <row r="980">
      <c r="C980" s="46"/>
      <c r="D980" s="46"/>
      <c r="E980" s="46"/>
    </row>
    <row r="981">
      <c r="C981" s="46"/>
      <c r="D981" s="46"/>
      <c r="E981" s="46"/>
    </row>
    <row r="982">
      <c r="C982" s="46"/>
      <c r="D982" s="46"/>
      <c r="E982" s="46"/>
    </row>
    <row r="983">
      <c r="C983" s="46"/>
      <c r="D983" s="46"/>
      <c r="E983" s="46"/>
    </row>
    <row r="984">
      <c r="C984" s="46"/>
      <c r="D984" s="46"/>
      <c r="E984" s="46"/>
    </row>
    <row r="985">
      <c r="C985" s="46"/>
      <c r="D985" s="46"/>
      <c r="E985" s="46"/>
    </row>
    <row r="986">
      <c r="C986" s="46"/>
      <c r="D986" s="46"/>
      <c r="E986" s="46"/>
    </row>
    <row r="987">
      <c r="C987" s="46"/>
      <c r="D987" s="46"/>
      <c r="E987" s="46"/>
    </row>
    <row r="988">
      <c r="C988" s="46"/>
      <c r="D988" s="46"/>
      <c r="E988" s="46"/>
    </row>
    <row r="989">
      <c r="C989" s="46"/>
      <c r="D989" s="46"/>
      <c r="E989" s="46"/>
    </row>
  </sheetData>
  <mergeCells count="1">
    <mergeCell ref="K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5" max="5" width="25.0"/>
  </cols>
  <sheetData>
    <row r="1">
      <c r="A1" s="18" t="s">
        <v>0</v>
      </c>
      <c r="B1" s="64" t="s">
        <v>1</v>
      </c>
      <c r="C1" s="48" t="s">
        <v>2</v>
      </c>
      <c r="D1" s="48" t="s">
        <v>3</v>
      </c>
      <c r="E1" s="48" t="s">
        <v>4</v>
      </c>
      <c r="F1" s="18" t="s">
        <v>5</v>
      </c>
      <c r="K1" s="6" t="s">
        <v>6</v>
      </c>
    </row>
    <row r="2">
      <c r="A2" s="18">
        <v>1.0</v>
      </c>
      <c r="B2" s="48" t="s">
        <v>1759</v>
      </c>
      <c r="C2" s="48" t="s">
        <v>1760</v>
      </c>
      <c r="D2" s="48" t="s">
        <v>1761</v>
      </c>
      <c r="E2" s="48" t="s">
        <v>1762</v>
      </c>
      <c r="K2" s="12" t="str">
        <f>IFERROR(__xludf.DUMMYFUNCTION("FILTER(B2:B998, F2:F998&lt;&gt;""✅"")"),"危ない")</f>
        <v>危ない</v>
      </c>
      <c r="L2" s="12" t="str">
        <f>IFERROR(__xludf.DUMMYFUNCTION("FILTER(C2:C998, F2:F998&lt;&gt;""✅"")"),"あぶない")</f>
        <v>あぶない</v>
      </c>
      <c r="M2" s="12" t="str">
        <f>IFERROR(__xludf.DUMMYFUNCTION("FILTER(E2:E998, F2:F998&lt;&gt;""✅"")"),"dangerous")</f>
        <v>dangerous</v>
      </c>
    </row>
    <row r="3">
      <c r="A3" s="18">
        <v>2.0</v>
      </c>
      <c r="B3" s="48" t="s">
        <v>1763</v>
      </c>
      <c r="C3" s="48" t="s">
        <v>1764</v>
      </c>
      <c r="D3" s="48" t="s">
        <v>1765</v>
      </c>
      <c r="E3" s="48" t="s">
        <v>10</v>
      </c>
      <c r="F3" s="18" t="s">
        <v>11</v>
      </c>
      <c r="H3" s="18" t="s">
        <v>16</v>
      </c>
      <c r="K3" s="12" t="str">
        <f>IFERROR(__xludf.DUMMYFUNCTION("""COMPUTED_VALUE"""),"暖かい")</f>
        <v>暖かい</v>
      </c>
      <c r="L3" s="12" t="str">
        <f>IFERROR(__xludf.DUMMYFUNCTION("""COMPUTED_VALUE"""),"あたたかい")</f>
        <v>あたたかい</v>
      </c>
      <c r="M3" s="12" t="str">
        <f>IFERROR(__xludf.DUMMYFUNCTION("""COMPUTED_VALUE"""),"warm")</f>
        <v>warm</v>
      </c>
    </row>
    <row r="4">
      <c r="A4" s="18">
        <v>3.0</v>
      </c>
      <c r="B4" s="48" t="s">
        <v>1766</v>
      </c>
      <c r="C4" s="48" t="s">
        <v>1767</v>
      </c>
      <c r="D4" s="48" t="s">
        <v>1768</v>
      </c>
      <c r="E4" s="48" t="s">
        <v>1769</v>
      </c>
      <c r="F4" s="18" t="s">
        <v>11</v>
      </c>
      <c r="H4" s="18" t="s">
        <v>21</v>
      </c>
      <c r="I4" s="18">
        <f>COUNTIF(K3:K998, "&lt;&gt;")</f>
        <v>26</v>
      </c>
      <c r="K4" s="12" t="str">
        <f>IFERROR(__xludf.DUMMYFUNCTION("""COMPUTED_VALUE"""),"速い")</f>
        <v>速い</v>
      </c>
      <c r="L4" s="12" t="str">
        <f>IFERROR(__xludf.DUMMYFUNCTION("""COMPUTED_VALUE"""),"はやい")</f>
        <v>はやい</v>
      </c>
      <c r="M4" s="12" t="str">
        <f>IFERROR(__xludf.DUMMYFUNCTION("""COMPUTED_VALUE"""),"fast; quick; hasty; brisk")</f>
        <v>fast; quick; hasty; brisk</v>
      </c>
    </row>
    <row r="5">
      <c r="A5" s="18">
        <v>4.0</v>
      </c>
      <c r="B5" s="48" t="s">
        <v>1770</v>
      </c>
      <c r="C5" s="48" t="s">
        <v>1771</v>
      </c>
      <c r="D5" s="48" t="s">
        <v>1772</v>
      </c>
      <c r="E5" s="48" t="s">
        <v>1773</v>
      </c>
      <c r="F5" s="18" t="s">
        <v>11</v>
      </c>
      <c r="H5" s="18" t="s">
        <v>24</v>
      </c>
      <c r="I5" s="12">
        <f>COUNTIF(B2:B998, "&lt;&gt;")</f>
        <v>60</v>
      </c>
      <c r="K5" s="12" t="str">
        <f>IFERROR(__xludf.DUMMYFUNCTION("""COMPUTED_VALUE"""),"低い")</f>
        <v>低い</v>
      </c>
      <c r="L5" s="12" t="str">
        <f>IFERROR(__xludf.DUMMYFUNCTION("""COMPUTED_VALUE"""),"ひくい")</f>
        <v>ひくい</v>
      </c>
      <c r="M5" s="12" t="str">
        <f>IFERROR(__xludf.DUMMYFUNCTION("""COMPUTED_VALUE"""),"short,low")</f>
        <v>short,low</v>
      </c>
    </row>
    <row r="6">
      <c r="A6" s="18">
        <v>5.0</v>
      </c>
      <c r="B6" s="48" t="s">
        <v>1774</v>
      </c>
      <c r="C6" s="48" t="s">
        <v>1775</v>
      </c>
      <c r="D6" s="48" t="s">
        <v>1776</v>
      </c>
      <c r="E6" s="48" t="s">
        <v>37</v>
      </c>
      <c r="F6" s="18" t="s">
        <v>11</v>
      </c>
      <c r="I6" s="12">
        <f>TRUNC((I4/I5)*100, 1)</f>
        <v>43.3</v>
      </c>
      <c r="K6" s="12" t="str">
        <f>IFERROR(__xludf.DUMMYFUNCTION("""COMPUTED_VALUE"""),"細い")</f>
        <v>細い</v>
      </c>
      <c r="L6" s="12" t="str">
        <f>IFERROR(__xludf.DUMMYFUNCTION("""COMPUTED_VALUE"""),"ほそい")</f>
        <v>ほそい</v>
      </c>
      <c r="M6" s="12" t="str">
        <f>IFERROR(__xludf.DUMMYFUNCTION("""COMPUTED_VALUE"""),"thin; slender")</f>
        <v>thin; slender</v>
      </c>
    </row>
    <row r="7">
      <c r="A7" s="18">
        <v>6.0</v>
      </c>
      <c r="B7" s="48" t="s">
        <v>1777</v>
      </c>
      <c r="C7" s="48" t="s">
        <v>1778</v>
      </c>
      <c r="D7" s="48" t="s">
        <v>1779</v>
      </c>
      <c r="E7" s="48" t="s">
        <v>1780</v>
      </c>
      <c r="F7" s="18" t="s">
        <v>11</v>
      </c>
      <c r="H7" s="18" t="s">
        <v>33</v>
      </c>
      <c r="I7" s="12">
        <f>100-I6</f>
        <v>56.7</v>
      </c>
      <c r="K7" s="12" t="str">
        <f>IFERROR(__xludf.DUMMYFUNCTION("""COMPUTED_VALUE"""),"痛い")</f>
        <v>痛い</v>
      </c>
      <c r="L7" s="12" t="str">
        <f>IFERROR(__xludf.DUMMYFUNCTION("""COMPUTED_VALUE"""),"いたい")</f>
        <v>いたい</v>
      </c>
      <c r="M7" s="12" t="str">
        <f>IFERROR(__xludf.DUMMYFUNCTION("""COMPUTED_VALUE"""),"painful; sore")</f>
        <v>painful; sore</v>
      </c>
    </row>
    <row r="8">
      <c r="A8" s="18">
        <v>7.0</v>
      </c>
      <c r="B8" s="48" t="s">
        <v>1781</v>
      </c>
      <c r="C8" s="48" t="s">
        <v>1782</v>
      </c>
      <c r="D8" s="48" t="s">
        <v>1783</v>
      </c>
      <c r="E8" s="48" t="s">
        <v>1784</v>
      </c>
      <c r="H8" s="18" t="s">
        <v>38</v>
      </c>
      <c r="K8" s="12" t="str">
        <f>IFERROR(__xludf.DUMMYFUNCTION("""COMPUTED_VALUE"""),"軽い")</f>
        <v>軽い</v>
      </c>
      <c r="L8" s="12" t="str">
        <f>IFERROR(__xludf.DUMMYFUNCTION("""COMPUTED_VALUE"""),"かるい")</f>
        <v>かるい</v>
      </c>
      <c r="M8" s="12" t="str">
        <f>IFERROR(__xludf.DUMMYFUNCTION("""COMPUTED_VALUE"""),"light")</f>
        <v>light</v>
      </c>
    </row>
    <row r="9">
      <c r="A9" s="18">
        <v>8.0</v>
      </c>
      <c r="B9" s="48" t="s">
        <v>1785</v>
      </c>
      <c r="C9" s="48" t="s">
        <v>1786</v>
      </c>
      <c r="D9" s="48" t="s">
        <v>1787</v>
      </c>
      <c r="E9" s="48" t="s">
        <v>1788</v>
      </c>
      <c r="F9" s="18" t="s">
        <v>11</v>
      </c>
      <c r="K9" s="12" t="str">
        <f>IFERROR(__xludf.DUMMYFUNCTION("""COMPUTED_VALUE"""),"可愛い")</f>
        <v>可愛い</v>
      </c>
      <c r="L9" s="12" t="str">
        <f>IFERROR(__xludf.DUMMYFUNCTION("""COMPUTED_VALUE"""),"かわいい")</f>
        <v>かわいい</v>
      </c>
      <c r="M9" s="12" t="str">
        <f>IFERROR(__xludf.DUMMYFUNCTION("""COMPUTED_VALUE"""),"cute")</f>
        <v>cute</v>
      </c>
    </row>
    <row r="10">
      <c r="A10" s="18">
        <v>9.0</v>
      </c>
      <c r="B10" s="48" t="s">
        <v>1789</v>
      </c>
      <c r="C10" s="48" t="s">
        <v>1786</v>
      </c>
      <c r="D10" s="48" t="s">
        <v>1787</v>
      </c>
      <c r="E10" s="48" t="s">
        <v>1790</v>
      </c>
      <c r="F10" s="18" t="s">
        <v>11</v>
      </c>
      <c r="K10" s="12" t="str">
        <f>IFERROR(__xludf.DUMMYFUNCTION("""COMPUTED_VALUE"""),"黄色い")</f>
        <v>黄色い</v>
      </c>
      <c r="L10" s="12" t="str">
        <f>IFERROR(__xludf.DUMMYFUNCTION("""COMPUTED_VALUE"""),"きいろい")</f>
        <v>きいろい</v>
      </c>
      <c r="M10" s="12" t="str">
        <f>IFERROR(__xludf.DUMMYFUNCTION("""COMPUTED_VALUE"""),"yellow")</f>
        <v>yellow</v>
      </c>
    </row>
    <row r="11">
      <c r="A11" s="18">
        <v>10.0</v>
      </c>
      <c r="B11" s="48" t="s">
        <v>1791</v>
      </c>
      <c r="C11" s="48" t="s">
        <v>1786</v>
      </c>
      <c r="D11" s="48" t="s">
        <v>1787</v>
      </c>
      <c r="E11" s="48" t="s">
        <v>1792</v>
      </c>
      <c r="F11" s="18" t="s">
        <v>11</v>
      </c>
      <c r="K11" s="12" t="str">
        <f>IFERROR(__xludf.DUMMYFUNCTION("""COMPUTED_VALUE"""),"汚い")</f>
        <v>汚い</v>
      </c>
      <c r="L11" s="12" t="str">
        <f>IFERROR(__xludf.DUMMYFUNCTION("""COMPUTED_VALUE"""),"きたない")</f>
        <v>きたない</v>
      </c>
      <c r="M11" s="12" t="str">
        <f>IFERROR(__xludf.DUMMYFUNCTION("""COMPUTED_VALUE"""),"dirty")</f>
        <v>dirty</v>
      </c>
    </row>
    <row r="12">
      <c r="A12" s="18">
        <v>11.0</v>
      </c>
      <c r="B12" s="48" t="s">
        <v>1793</v>
      </c>
      <c r="C12" s="48" t="s">
        <v>1794</v>
      </c>
      <c r="D12" s="48" t="s">
        <v>1795</v>
      </c>
      <c r="E12" s="48" t="s">
        <v>1796</v>
      </c>
      <c r="F12" s="18" t="s">
        <v>11</v>
      </c>
      <c r="K12" s="12" t="str">
        <f>IFERROR(__xludf.DUMMYFUNCTION("""COMPUTED_VALUE"""),"暗い")</f>
        <v>暗い</v>
      </c>
      <c r="L12" s="12" t="str">
        <f>IFERROR(__xludf.DUMMYFUNCTION("""COMPUTED_VALUE"""),"くらい")</f>
        <v>くらい</v>
      </c>
      <c r="M12" s="12" t="str">
        <f>IFERROR(__xludf.DUMMYFUNCTION("""COMPUTED_VALUE"""),"dark; gloomy; murky")</f>
        <v>dark; gloomy; murky</v>
      </c>
    </row>
    <row r="13">
      <c r="A13" s="18">
        <v>12.0</v>
      </c>
      <c r="B13" s="48" t="s">
        <v>1797</v>
      </c>
      <c r="C13" s="48" t="s">
        <v>1798</v>
      </c>
      <c r="D13" s="48" t="s">
        <v>1799</v>
      </c>
      <c r="E13" s="48" t="s">
        <v>1800</v>
      </c>
      <c r="F13" s="18" t="s">
        <v>11</v>
      </c>
      <c r="K13" s="12" t="str">
        <f>IFERROR(__xludf.DUMMYFUNCTION("""COMPUTED_VALUE"""),"不味い")</f>
        <v>不味い</v>
      </c>
      <c r="L13" s="12" t="str">
        <f>IFERROR(__xludf.DUMMYFUNCTION("""COMPUTED_VALUE"""),"まずい")</f>
        <v>まずい</v>
      </c>
      <c r="M13" s="12" t="str">
        <f>IFERROR(__xludf.DUMMYFUNCTION("""COMPUTED_VALUE"""),"unpleasant")</f>
        <v>unpleasant</v>
      </c>
    </row>
    <row r="14">
      <c r="A14" s="18">
        <v>13.0</v>
      </c>
      <c r="B14" s="48" t="s">
        <v>1801</v>
      </c>
      <c r="C14" s="48" t="s">
        <v>1802</v>
      </c>
      <c r="D14" s="48" t="s">
        <v>1803</v>
      </c>
      <c r="E14" s="48" t="s">
        <v>1804</v>
      </c>
      <c r="F14" s="18" t="s">
        <v>11</v>
      </c>
      <c r="K14" s="12" t="str">
        <f>IFERROR(__xludf.DUMMYFUNCTION("""COMPUTED_VALUE"""),"短い")</f>
        <v>短い</v>
      </c>
      <c r="L14" s="12" t="str">
        <f>IFERROR(__xludf.DUMMYFUNCTION("""COMPUTED_VALUE"""),"みじかい")</f>
        <v>みじかい</v>
      </c>
      <c r="M14" s="12" t="str">
        <f>IFERROR(__xludf.DUMMYFUNCTION("""COMPUTED_VALUE"""),"short")</f>
        <v>short</v>
      </c>
    </row>
    <row r="15">
      <c r="A15" s="18">
        <v>14.0</v>
      </c>
      <c r="B15" s="48" t="s">
        <v>1805</v>
      </c>
      <c r="C15" s="48" t="s">
        <v>1806</v>
      </c>
      <c r="D15" s="48" t="s">
        <v>1807</v>
      </c>
      <c r="E15" s="48" t="s">
        <v>1808</v>
      </c>
      <c r="F15" s="18" t="s">
        <v>11</v>
      </c>
      <c r="K15" s="12" t="str">
        <f>IFERROR(__xludf.DUMMYFUNCTION("""COMPUTED_VALUE"""),"難しい")</f>
        <v>難しい</v>
      </c>
      <c r="L15" s="12" t="str">
        <f>IFERROR(__xludf.DUMMYFUNCTION("""COMPUTED_VALUE"""),"むずかしい")</f>
        <v>むずかしい</v>
      </c>
      <c r="M15" s="12" t="str">
        <f>IFERROR(__xludf.DUMMYFUNCTION("""COMPUTED_VALUE"""),"difficult")</f>
        <v>difficult</v>
      </c>
    </row>
    <row r="16">
      <c r="A16" s="18">
        <v>15.0</v>
      </c>
      <c r="B16" s="48" t="s">
        <v>1809</v>
      </c>
      <c r="C16" s="48" t="s">
        <v>1810</v>
      </c>
      <c r="D16" s="48" t="s">
        <v>1811</v>
      </c>
      <c r="E16" s="48" t="s">
        <v>1812</v>
      </c>
      <c r="F16" s="18" t="s">
        <v>11</v>
      </c>
      <c r="K16" s="12" t="str">
        <f>IFERROR(__xludf.DUMMYFUNCTION("""COMPUTED_VALUE"""),"温い")</f>
        <v>温い</v>
      </c>
      <c r="L16" s="12" t="str">
        <f>IFERROR(__xludf.DUMMYFUNCTION("""COMPUTED_VALUE"""),"ぬるい")</f>
        <v>ぬるい</v>
      </c>
      <c r="M16" s="12" t="str">
        <f>IFERROR(__xludf.DUMMYFUNCTION("""COMPUTED_VALUE"""),"luke warm")</f>
        <v>luke warm</v>
      </c>
    </row>
    <row r="17">
      <c r="A17" s="18">
        <v>16.0</v>
      </c>
      <c r="B17" s="48" t="s">
        <v>1813</v>
      </c>
      <c r="C17" s="48" t="s">
        <v>1810</v>
      </c>
      <c r="D17" s="48" t="s">
        <v>1811</v>
      </c>
      <c r="E17" s="48" t="s">
        <v>1814</v>
      </c>
      <c r="K17" s="12" t="str">
        <f>IFERROR(__xludf.DUMMYFUNCTION("""COMPUTED_VALUE"""),"美味しい")</f>
        <v>美味しい</v>
      </c>
      <c r="L17" s="12" t="str">
        <f>IFERROR(__xludf.DUMMYFUNCTION("""COMPUTED_VALUE"""),"おいしい")</f>
        <v>おいしい</v>
      </c>
      <c r="M17" s="12" t="str">
        <f>IFERROR(__xludf.DUMMYFUNCTION("""COMPUTED_VALUE"""),"delicious")</f>
        <v>delicious</v>
      </c>
    </row>
    <row r="18">
      <c r="A18" s="18">
        <v>17.0</v>
      </c>
      <c r="B18" s="48" t="s">
        <v>1815</v>
      </c>
      <c r="C18" s="48" t="s">
        <v>1816</v>
      </c>
      <c r="D18" s="48" t="s">
        <v>1817</v>
      </c>
      <c r="E18" s="48" t="s">
        <v>1818</v>
      </c>
      <c r="F18" s="18"/>
      <c r="K18" s="12" t="str">
        <f>IFERROR(__xludf.DUMMYFUNCTION("""COMPUTED_VALUE"""),"面白い")</f>
        <v>面白い</v>
      </c>
      <c r="L18" s="12" t="str">
        <f>IFERROR(__xludf.DUMMYFUNCTION("""COMPUTED_VALUE"""),"おもしろい")</f>
        <v>おもしろい</v>
      </c>
      <c r="M18" s="12" t="str">
        <f>IFERROR(__xludf.DUMMYFUNCTION("""COMPUTED_VALUE"""),"interesting")</f>
        <v>interesting</v>
      </c>
    </row>
    <row r="19">
      <c r="A19" s="18">
        <v>18.0</v>
      </c>
      <c r="B19" s="48" t="s">
        <v>1819</v>
      </c>
      <c r="C19" s="48" t="s">
        <v>1820</v>
      </c>
      <c r="D19" s="48" t="s">
        <v>1821</v>
      </c>
      <c r="E19" s="48" t="s">
        <v>1822</v>
      </c>
      <c r="F19" s="18" t="s">
        <v>11</v>
      </c>
      <c r="K19" s="12" t="str">
        <f>IFERROR(__xludf.DUMMYFUNCTION("""COMPUTED_VALUE"""),"遅い")</f>
        <v>遅い</v>
      </c>
      <c r="L19" s="12" t="str">
        <f>IFERROR(__xludf.DUMMYFUNCTION("""COMPUTED_VALUE"""),"おそい")</f>
        <v>おそい</v>
      </c>
      <c r="M19" s="12" t="str">
        <f>IFERROR(__xludf.DUMMYFUNCTION("""COMPUTED_VALUE"""),"slow; time-consuming; late")</f>
        <v>slow; time-consuming; late</v>
      </c>
    </row>
    <row r="20">
      <c r="A20" s="18">
        <v>19.0</v>
      </c>
      <c r="B20" s="48" t="s">
        <v>1823</v>
      </c>
      <c r="C20" s="48" t="s">
        <v>1824</v>
      </c>
      <c r="D20" s="48" t="s">
        <v>1825</v>
      </c>
      <c r="E20" s="48" t="s">
        <v>1826</v>
      </c>
      <c r="F20" s="18" t="s">
        <v>11</v>
      </c>
      <c r="K20" s="12" t="str">
        <f>IFERROR(__xludf.DUMMYFUNCTION("""COMPUTED_VALUE"""),"狭い")</f>
        <v>狭い</v>
      </c>
      <c r="L20" s="12" t="str">
        <f>IFERROR(__xludf.DUMMYFUNCTION("""COMPUTED_VALUE"""),"せまい")</f>
        <v>せまい</v>
      </c>
      <c r="M20" s="12" t="str">
        <f>IFERROR(__xludf.DUMMYFUNCTION("""COMPUTED_VALUE"""),"narrow")</f>
        <v>narrow</v>
      </c>
    </row>
    <row r="21">
      <c r="A21" s="18">
        <v>20.0</v>
      </c>
      <c r="B21" s="48" t="s">
        <v>1827</v>
      </c>
      <c r="C21" s="48" t="s">
        <v>1828</v>
      </c>
      <c r="D21" s="48" t="s">
        <v>1829</v>
      </c>
      <c r="E21" s="48" t="s">
        <v>1830</v>
      </c>
      <c r="K21" s="12" t="str">
        <f>IFERROR(__xludf.DUMMYFUNCTION("""COMPUTED_VALUE"""),"楽しい")</f>
        <v>楽しい</v>
      </c>
      <c r="L21" s="12" t="str">
        <f>IFERROR(__xludf.DUMMYFUNCTION("""COMPUTED_VALUE"""),"たのしい")</f>
        <v>たのしい</v>
      </c>
      <c r="M21" s="12" t="str">
        <f>IFERROR(__xludf.DUMMYFUNCTION("""COMPUTED_VALUE"""),"enjoyable; fun")</f>
        <v>enjoyable; fun</v>
      </c>
    </row>
    <row r="22">
      <c r="A22" s="18">
        <v>21.0</v>
      </c>
      <c r="B22" s="48" t="s">
        <v>1831</v>
      </c>
      <c r="C22" s="48" t="s">
        <v>1832</v>
      </c>
      <c r="D22" s="48" t="s">
        <v>1833</v>
      </c>
      <c r="E22" s="48" t="s">
        <v>1834</v>
      </c>
      <c r="F22" s="18" t="s">
        <v>11</v>
      </c>
      <c r="K22" s="12" t="str">
        <f>IFERROR(__xludf.DUMMYFUNCTION("""COMPUTED_VALUE"""),"遠い")</f>
        <v>遠い</v>
      </c>
      <c r="L22" s="12" t="str">
        <f>IFERROR(__xludf.DUMMYFUNCTION("""COMPUTED_VALUE"""),"とおい")</f>
        <v>とおい</v>
      </c>
      <c r="M22" s="12" t="str">
        <f>IFERROR(__xludf.DUMMYFUNCTION("""COMPUTED_VALUE"""),"far")</f>
        <v>far</v>
      </c>
    </row>
    <row r="23">
      <c r="A23" s="18">
        <v>22.0</v>
      </c>
      <c r="B23" s="48" t="s">
        <v>1835</v>
      </c>
      <c r="C23" s="48" t="s">
        <v>1836</v>
      </c>
      <c r="D23" s="48" t="s">
        <v>1837</v>
      </c>
      <c r="E23" s="48" t="s">
        <v>1838</v>
      </c>
      <c r="K23" s="12" t="str">
        <f>IFERROR(__xludf.DUMMYFUNCTION("""COMPUTED_VALUE"""),"詰まらない")</f>
        <v>詰まらない</v>
      </c>
      <c r="L23" s="12" t="str">
        <f>IFERROR(__xludf.DUMMYFUNCTION("""COMPUTED_VALUE"""),"つまらない")</f>
        <v>つまらない</v>
      </c>
      <c r="M23" s="12" t="str">
        <f>IFERROR(__xludf.DUMMYFUNCTION("""COMPUTED_VALUE"""),"boring")</f>
        <v>boring</v>
      </c>
    </row>
    <row r="24">
      <c r="A24" s="18">
        <v>23.0</v>
      </c>
      <c r="B24" s="48" t="s">
        <v>1839</v>
      </c>
      <c r="C24" s="48" t="s">
        <v>1840</v>
      </c>
      <c r="D24" s="48" t="s">
        <v>1841</v>
      </c>
      <c r="E24" s="48" t="s">
        <v>1842</v>
      </c>
      <c r="F24" s="18" t="s">
        <v>11</v>
      </c>
      <c r="K24" s="12" t="str">
        <f>IFERROR(__xludf.DUMMYFUNCTION("""COMPUTED_VALUE"""),"煩い")</f>
        <v>煩い</v>
      </c>
      <c r="L24" s="12" t="str">
        <f>IFERROR(__xludf.DUMMYFUNCTION("""COMPUTED_VALUE"""),"うるさい")</f>
        <v>うるさい</v>
      </c>
      <c r="M24" s="12" t="str">
        <f>IFERROR(__xludf.DUMMYFUNCTION("""COMPUTED_VALUE"""),"noisy, annoying")</f>
        <v>noisy, annoying</v>
      </c>
    </row>
    <row r="25">
      <c r="A25" s="18">
        <v>24.0</v>
      </c>
      <c r="B25" s="48" t="s">
        <v>1843</v>
      </c>
      <c r="C25" s="48" t="s">
        <v>1844</v>
      </c>
      <c r="D25" s="48" t="s">
        <v>1845</v>
      </c>
      <c r="E25" s="48" t="s">
        <v>1846</v>
      </c>
      <c r="K25" s="12" t="str">
        <f>IFERROR(__xludf.DUMMYFUNCTION("""COMPUTED_VALUE"""),"薄い")</f>
        <v>薄い</v>
      </c>
      <c r="L25" s="12" t="str">
        <f>IFERROR(__xludf.DUMMYFUNCTION("""COMPUTED_VALUE"""),"うすい")</f>
        <v>うすい</v>
      </c>
      <c r="M25" s="12" t="str">
        <f>IFERROR(__xludf.DUMMYFUNCTION("""COMPUTED_VALUE"""),"thin; weak")</f>
        <v>thin; weak</v>
      </c>
    </row>
    <row r="26">
      <c r="A26" s="18">
        <v>25.0</v>
      </c>
      <c r="B26" s="48" t="s">
        <v>1847</v>
      </c>
      <c r="C26" s="48" t="s">
        <v>1848</v>
      </c>
      <c r="D26" s="48" t="s">
        <v>1849</v>
      </c>
      <c r="E26" s="48" t="s">
        <v>1850</v>
      </c>
      <c r="K26" s="12" t="str">
        <f>IFERROR(__xludf.DUMMYFUNCTION("""COMPUTED_VALUE"""),"若い")</f>
        <v>若い</v>
      </c>
      <c r="L26" s="12" t="str">
        <f>IFERROR(__xludf.DUMMYFUNCTION("""COMPUTED_VALUE"""),"わかい")</f>
        <v>わかい</v>
      </c>
      <c r="M26" s="12" t="str">
        <f>IFERROR(__xludf.DUMMYFUNCTION("""COMPUTED_VALUE"""),"young")</f>
        <v>young</v>
      </c>
    </row>
    <row r="27">
      <c r="A27" s="18">
        <v>26.0</v>
      </c>
      <c r="B27" s="48" t="s">
        <v>1851</v>
      </c>
      <c r="C27" s="48" t="s">
        <v>1852</v>
      </c>
      <c r="D27" s="48" t="s">
        <v>1853</v>
      </c>
      <c r="E27" s="48" t="s">
        <v>1854</v>
      </c>
      <c r="K27" s="12" t="str">
        <f>IFERROR(__xludf.DUMMYFUNCTION("""COMPUTED_VALUE"""),"悪い")</f>
        <v>悪い</v>
      </c>
      <c r="L27" s="12" t="str">
        <f>IFERROR(__xludf.DUMMYFUNCTION("""COMPUTED_VALUE"""),"わるい")</f>
        <v>わるい</v>
      </c>
      <c r="M27" s="12" t="str">
        <f>IFERROR(__xludf.DUMMYFUNCTION("""COMPUTED_VALUE"""),"bad; poor; undesirable")</f>
        <v>bad; poor; undesirable</v>
      </c>
    </row>
    <row r="28">
      <c r="A28" s="18">
        <v>27.0</v>
      </c>
      <c r="B28" s="48" t="s">
        <v>1855</v>
      </c>
      <c r="C28" s="48" t="s">
        <v>1856</v>
      </c>
      <c r="D28" s="48" t="s">
        <v>1857</v>
      </c>
      <c r="E28" s="48" t="s">
        <v>1858</v>
      </c>
      <c r="K28" s="12" t="str">
        <f>IFERROR(__xludf.DUMMYFUNCTION("""COMPUTED_VALUE"""),"易しい")</f>
        <v>易しい</v>
      </c>
      <c r="L28" s="12" t="str">
        <f>IFERROR(__xludf.DUMMYFUNCTION("""COMPUTED_VALUE"""),"やさしい")</f>
        <v>やさしい</v>
      </c>
      <c r="M28" s="12" t="str">
        <f>IFERROR(__xludf.DUMMYFUNCTION("""COMPUTED_VALUE"""),"easy, simple")</f>
        <v>easy, simple</v>
      </c>
    </row>
    <row r="29">
      <c r="A29" s="18">
        <v>28.0</v>
      </c>
      <c r="B29" s="48" t="s">
        <v>1859</v>
      </c>
      <c r="C29" s="48" t="s">
        <v>1860</v>
      </c>
      <c r="D29" s="48" t="s">
        <v>1861</v>
      </c>
      <c r="E29" s="48" t="s">
        <v>1862</v>
      </c>
      <c r="K29" s="12"/>
      <c r="L29" s="12"/>
      <c r="M29" s="12"/>
    </row>
    <row r="30">
      <c r="A30" s="18">
        <v>29.0</v>
      </c>
      <c r="B30" s="48" t="s">
        <v>1863</v>
      </c>
      <c r="C30" s="48" t="s">
        <v>1864</v>
      </c>
      <c r="D30" s="48" t="s">
        <v>1865</v>
      </c>
      <c r="E30" s="48" t="s">
        <v>771</v>
      </c>
      <c r="F30" s="18" t="s">
        <v>11</v>
      </c>
      <c r="K30" s="12"/>
      <c r="L30" s="12"/>
      <c r="M30" s="12"/>
    </row>
    <row r="31">
      <c r="A31" s="18">
        <v>30.0</v>
      </c>
      <c r="B31" s="48" t="s">
        <v>1866</v>
      </c>
      <c r="C31" s="48" t="s">
        <v>1867</v>
      </c>
      <c r="D31" s="48" t="s">
        <v>1868</v>
      </c>
      <c r="E31" s="48" t="s">
        <v>1869</v>
      </c>
      <c r="F31" s="18" t="s">
        <v>11</v>
      </c>
      <c r="K31" s="12"/>
      <c r="L31" s="12"/>
      <c r="M31" s="12"/>
    </row>
    <row r="32">
      <c r="A32" s="18">
        <v>31.0</v>
      </c>
      <c r="B32" s="48" t="s">
        <v>1870</v>
      </c>
      <c r="C32" s="48" t="s">
        <v>1871</v>
      </c>
      <c r="D32" s="48" t="s">
        <v>1872</v>
      </c>
      <c r="E32" s="48" t="s">
        <v>513</v>
      </c>
      <c r="K32" s="12"/>
      <c r="L32" s="12"/>
      <c r="M32" s="12"/>
    </row>
    <row r="33">
      <c r="A33" s="18">
        <v>32.0</v>
      </c>
      <c r="B33" s="48" t="s">
        <v>1873</v>
      </c>
      <c r="C33" s="48" t="s">
        <v>1874</v>
      </c>
      <c r="D33" s="48" t="s">
        <v>1875</v>
      </c>
      <c r="E33" s="48" t="s">
        <v>1876</v>
      </c>
      <c r="K33" s="12"/>
      <c r="L33" s="12"/>
      <c r="M33" s="12"/>
    </row>
    <row r="34">
      <c r="A34" s="18">
        <v>33.0</v>
      </c>
      <c r="B34" s="48" t="s">
        <v>1877</v>
      </c>
      <c r="C34" s="48" t="s">
        <v>1878</v>
      </c>
      <c r="D34" s="48" t="s">
        <v>1879</v>
      </c>
      <c r="E34" s="48" t="s">
        <v>1880</v>
      </c>
      <c r="K34" s="12"/>
      <c r="L34" s="12"/>
      <c r="M34" s="12"/>
    </row>
    <row r="35">
      <c r="A35" s="18">
        <v>34.0</v>
      </c>
      <c r="B35" s="48" t="s">
        <v>1881</v>
      </c>
      <c r="C35" s="48" t="s">
        <v>1882</v>
      </c>
      <c r="D35" s="48" t="s">
        <v>1883</v>
      </c>
      <c r="E35" s="48" t="s">
        <v>1884</v>
      </c>
      <c r="F35" s="18" t="s">
        <v>11</v>
      </c>
      <c r="K35" s="12"/>
      <c r="L35" s="12"/>
      <c r="M35" s="12"/>
    </row>
    <row r="36">
      <c r="A36" s="18">
        <v>35.0</v>
      </c>
      <c r="B36" s="48" t="s">
        <v>1885</v>
      </c>
      <c r="C36" s="48" t="s">
        <v>1886</v>
      </c>
      <c r="D36" s="48" t="s">
        <v>1887</v>
      </c>
      <c r="E36" s="48" t="s">
        <v>1888</v>
      </c>
      <c r="K36" s="12"/>
      <c r="L36" s="12"/>
      <c r="M36" s="12"/>
    </row>
    <row r="37">
      <c r="A37" s="18">
        <v>36.0</v>
      </c>
      <c r="B37" s="48" t="s">
        <v>1889</v>
      </c>
      <c r="C37" s="48" t="s">
        <v>1890</v>
      </c>
      <c r="D37" s="48" t="s">
        <v>1891</v>
      </c>
      <c r="E37" s="48" t="s">
        <v>1892</v>
      </c>
      <c r="K37" s="12"/>
      <c r="L37" s="12"/>
      <c r="M37" s="12"/>
    </row>
    <row r="38">
      <c r="A38" s="18">
        <v>37.0</v>
      </c>
      <c r="B38" s="48" t="s">
        <v>1893</v>
      </c>
      <c r="C38" s="48" t="s">
        <v>1894</v>
      </c>
      <c r="D38" s="48" t="s">
        <v>1895</v>
      </c>
      <c r="E38" s="48" t="s">
        <v>1896</v>
      </c>
      <c r="F38" s="18" t="s">
        <v>11</v>
      </c>
      <c r="K38" s="12"/>
      <c r="L38" s="12"/>
      <c r="M38" s="12"/>
    </row>
    <row r="39">
      <c r="A39" s="18">
        <v>38.0</v>
      </c>
      <c r="B39" s="48" t="s">
        <v>1897</v>
      </c>
      <c r="C39" s="48" t="s">
        <v>1898</v>
      </c>
      <c r="D39" s="48" t="s">
        <v>1899</v>
      </c>
      <c r="E39" s="48" t="s">
        <v>1900</v>
      </c>
      <c r="K39" s="12"/>
      <c r="L39" s="12"/>
      <c r="M39" s="12"/>
    </row>
    <row r="40">
      <c r="A40" s="18">
        <v>39.0</v>
      </c>
      <c r="B40" s="48" t="s">
        <v>1901</v>
      </c>
      <c r="C40" s="48" t="s">
        <v>1902</v>
      </c>
      <c r="D40" s="48" t="s">
        <v>1903</v>
      </c>
      <c r="E40" s="48" t="s">
        <v>1904</v>
      </c>
      <c r="F40" s="18" t="s">
        <v>11</v>
      </c>
      <c r="K40" s="12"/>
      <c r="L40" s="12"/>
      <c r="M40" s="12"/>
    </row>
    <row r="41">
      <c r="A41" s="18">
        <v>40.0</v>
      </c>
      <c r="B41" s="48" t="s">
        <v>1905</v>
      </c>
      <c r="C41" s="48" t="s">
        <v>1906</v>
      </c>
      <c r="D41" s="48" t="s">
        <v>1907</v>
      </c>
      <c r="E41" s="48" t="s">
        <v>1908</v>
      </c>
      <c r="F41" s="18" t="s">
        <v>11</v>
      </c>
      <c r="K41" s="12"/>
      <c r="L41" s="12"/>
      <c r="M41" s="12"/>
    </row>
    <row r="42">
      <c r="A42" s="18">
        <v>41.0</v>
      </c>
      <c r="B42" s="48" t="s">
        <v>1909</v>
      </c>
      <c r="C42" s="48" t="s">
        <v>1910</v>
      </c>
      <c r="D42" s="48" t="s">
        <v>1911</v>
      </c>
      <c r="E42" s="48" t="s">
        <v>1912</v>
      </c>
      <c r="K42" s="12"/>
      <c r="L42" s="12"/>
      <c r="M42" s="12"/>
    </row>
    <row r="43">
      <c r="A43" s="18">
        <v>42.0</v>
      </c>
      <c r="B43" s="48" t="s">
        <v>1913</v>
      </c>
      <c r="C43" s="48" t="s">
        <v>1914</v>
      </c>
      <c r="D43" s="48" t="s">
        <v>1915</v>
      </c>
      <c r="E43" s="48" t="s">
        <v>1916</v>
      </c>
      <c r="F43" s="18" t="s">
        <v>11</v>
      </c>
      <c r="K43" s="12"/>
      <c r="L43" s="12"/>
      <c r="M43" s="12"/>
    </row>
    <row r="44">
      <c r="A44" s="18">
        <v>43.0</v>
      </c>
      <c r="B44" s="48" t="s">
        <v>1917</v>
      </c>
      <c r="C44" s="48" t="s">
        <v>1918</v>
      </c>
      <c r="D44" s="48" t="s">
        <v>1919</v>
      </c>
      <c r="E44" s="48" t="s">
        <v>1920</v>
      </c>
      <c r="K44" s="12"/>
      <c r="L44" s="12"/>
      <c r="M44" s="12"/>
    </row>
    <row r="45">
      <c r="A45" s="18">
        <v>44.0</v>
      </c>
      <c r="B45" s="48" t="s">
        <v>1921</v>
      </c>
      <c r="C45" s="48" t="s">
        <v>1922</v>
      </c>
      <c r="D45" s="48" t="s">
        <v>1923</v>
      </c>
      <c r="E45" s="48" t="s">
        <v>1924</v>
      </c>
      <c r="F45" s="18" t="s">
        <v>11</v>
      </c>
      <c r="K45" s="12"/>
      <c r="L45" s="12"/>
      <c r="M45" s="12"/>
    </row>
    <row r="46">
      <c r="A46" s="18">
        <v>45.0</v>
      </c>
      <c r="B46" s="48" t="s">
        <v>1925</v>
      </c>
      <c r="C46" s="48" t="s">
        <v>1926</v>
      </c>
      <c r="D46" s="48" t="s">
        <v>1927</v>
      </c>
      <c r="E46" s="48" t="s">
        <v>1928</v>
      </c>
      <c r="F46" s="18" t="s">
        <v>11</v>
      </c>
      <c r="K46" s="12"/>
      <c r="L46" s="12"/>
      <c r="M46" s="12"/>
    </row>
    <row r="47">
      <c r="A47" s="18">
        <v>46.0</v>
      </c>
      <c r="B47" s="48" t="s">
        <v>1929</v>
      </c>
      <c r="C47" s="48" t="s">
        <v>1930</v>
      </c>
      <c r="D47" s="48" t="s">
        <v>1931</v>
      </c>
      <c r="E47" s="48" t="s">
        <v>1932</v>
      </c>
      <c r="F47" s="18" t="s">
        <v>11</v>
      </c>
      <c r="K47" s="12"/>
      <c r="L47" s="12"/>
      <c r="M47" s="12"/>
    </row>
    <row r="48">
      <c r="A48" s="18">
        <v>47.0</v>
      </c>
      <c r="B48" s="48" t="s">
        <v>1933</v>
      </c>
      <c r="C48" s="48" t="s">
        <v>1934</v>
      </c>
      <c r="D48" s="48" t="s">
        <v>1935</v>
      </c>
      <c r="E48" s="48" t="s">
        <v>1936</v>
      </c>
      <c r="F48" s="18" t="s">
        <v>11</v>
      </c>
      <c r="K48" s="12"/>
      <c r="L48" s="12"/>
      <c r="M48" s="12"/>
    </row>
    <row r="49">
      <c r="A49" s="18">
        <v>48.0</v>
      </c>
      <c r="B49" s="48" t="s">
        <v>1937</v>
      </c>
      <c r="C49" s="48" t="s">
        <v>1938</v>
      </c>
      <c r="D49" s="48" t="s">
        <v>1939</v>
      </c>
      <c r="E49" s="48" t="s">
        <v>1940</v>
      </c>
      <c r="K49" s="12"/>
      <c r="L49" s="12"/>
      <c r="M49" s="12"/>
    </row>
    <row r="50">
      <c r="A50" s="18">
        <v>49.0</v>
      </c>
      <c r="B50" s="48" t="s">
        <v>1941</v>
      </c>
      <c r="C50" s="48" t="s">
        <v>1942</v>
      </c>
      <c r="D50" s="48" t="s">
        <v>1943</v>
      </c>
      <c r="E50" s="48" t="s">
        <v>1944</v>
      </c>
      <c r="K50" s="12"/>
      <c r="L50" s="12"/>
      <c r="M50" s="12"/>
    </row>
    <row r="51">
      <c r="A51" s="18">
        <v>50.0</v>
      </c>
      <c r="B51" s="48" t="s">
        <v>1945</v>
      </c>
      <c r="C51" s="48" t="s">
        <v>1946</v>
      </c>
      <c r="D51" s="48" t="s">
        <v>1947</v>
      </c>
      <c r="E51" s="48" t="s">
        <v>1948</v>
      </c>
      <c r="K51" s="12"/>
      <c r="L51" s="12"/>
      <c r="M51" s="12"/>
    </row>
    <row r="52">
      <c r="A52" s="18">
        <v>51.0</v>
      </c>
      <c r="B52" s="48" t="s">
        <v>1949</v>
      </c>
      <c r="C52" s="48" t="s">
        <v>1950</v>
      </c>
      <c r="D52" s="48" t="s">
        <v>1951</v>
      </c>
      <c r="E52" s="48" t="s">
        <v>1952</v>
      </c>
      <c r="F52" s="18" t="s">
        <v>11</v>
      </c>
      <c r="K52" s="12"/>
      <c r="L52" s="12"/>
      <c r="M52" s="12"/>
    </row>
    <row r="53">
      <c r="A53" s="18">
        <v>52.0</v>
      </c>
      <c r="B53" s="48" t="s">
        <v>1953</v>
      </c>
      <c r="C53" s="48" t="s">
        <v>1954</v>
      </c>
      <c r="D53" s="48" t="s">
        <v>1955</v>
      </c>
      <c r="E53" s="48" t="s">
        <v>1956</v>
      </c>
      <c r="F53" s="18" t="s">
        <v>11</v>
      </c>
      <c r="K53" s="12"/>
      <c r="L53" s="12"/>
      <c r="M53" s="12"/>
    </row>
    <row r="54">
      <c r="A54" s="18">
        <v>53.0</v>
      </c>
      <c r="B54" s="48" t="s">
        <v>1957</v>
      </c>
      <c r="C54" s="48" t="s">
        <v>1958</v>
      </c>
      <c r="D54" s="48" t="s">
        <v>1959</v>
      </c>
      <c r="E54" s="48" t="s">
        <v>1960</v>
      </c>
      <c r="K54" s="12"/>
      <c r="L54" s="12"/>
      <c r="M54" s="12"/>
    </row>
    <row r="55">
      <c r="A55" s="18">
        <v>54.0</v>
      </c>
      <c r="B55" s="48" t="s">
        <v>1961</v>
      </c>
      <c r="C55" s="48" t="s">
        <v>1962</v>
      </c>
      <c r="D55" s="48" t="s">
        <v>1963</v>
      </c>
      <c r="E55" s="48" t="s">
        <v>1964</v>
      </c>
      <c r="K55" s="12"/>
      <c r="L55" s="12"/>
      <c r="M55" s="12"/>
    </row>
    <row r="56">
      <c r="A56" s="18">
        <v>55.0</v>
      </c>
      <c r="B56" s="48" t="s">
        <v>1965</v>
      </c>
      <c r="C56" s="48" t="s">
        <v>1966</v>
      </c>
      <c r="D56" s="48" t="s">
        <v>1967</v>
      </c>
      <c r="E56" s="48" t="s">
        <v>1968</v>
      </c>
      <c r="K56" s="12"/>
      <c r="L56" s="12"/>
      <c r="M56" s="12"/>
    </row>
    <row r="57">
      <c r="A57" s="18">
        <v>56.0</v>
      </c>
      <c r="B57" s="48" t="s">
        <v>1969</v>
      </c>
      <c r="C57" s="48" t="s">
        <v>1970</v>
      </c>
      <c r="D57" s="48" t="s">
        <v>1971</v>
      </c>
      <c r="E57" s="48" t="s">
        <v>1972</v>
      </c>
      <c r="K57" s="12"/>
      <c r="L57" s="12"/>
      <c r="M57" s="12"/>
    </row>
    <row r="58">
      <c r="A58" s="18">
        <v>57.0</v>
      </c>
      <c r="B58" s="48" t="s">
        <v>1973</v>
      </c>
      <c r="C58" s="48" t="s">
        <v>1974</v>
      </c>
      <c r="D58" s="48" t="s">
        <v>1975</v>
      </c>
      <c r="E58" s="48" t="s">
        <v>1976</v>
      </c>
      <c r="K58" s="12"/>
      <c r="L58" s="12"/>
      <c r="M58" s="12"/>
    </row>
    <row r="59">
      <c r="A59" s="18">
        <v>58.0</v>
      </c>
      <c r="B59" s="48" t="s">
        <v>1977</v>
      </c>
      <c r="C59" s="48" t="s">
        <v>1978</v>
      </c>
      <c r="D59" s="48" t="s">
        <v>1979</v>
      </c>
      <c r="E59" s="48" t="s">
        <v>1980</v>
      </c>
      <c r="F59" s="18" t="s">
        <v>11</v>
      </c>
      <c r="K59" s="12"/>
      <c r="L59" s="12"/>
      <c r="M59" s="12"/>
    </row>
    <row r="60">
      <c r="A60" s="18">
        <v>59.0</v>
      </c>
      <c r="B60" s="48" t="s">
        <v>1981</v>
      </c>
      <c r="C60" s="48" t="s">
        <v>1982</v>
      </c>
      <c r="D60" s="48" t="s">
        <v>1983</v>
      </c>
      <c r="E60" s="48" t="s">
        <v>1984</v>
      </c>
      <c r="F60" s="18" t="s">
        <v>11</v>
      </c>
      <c r="K60" s="12"/>
      <c r="L60" s="12"/>
      <c r="M60" s="12"/>
    </row>
    <row r="61">
      <c r="A61" s="18">
        <v>60.0</v>
      </c>
      <c r="B61" s="48" t="s">
        <v>1985</v>
      </c>
      <c r="C61" s="48" t="s">
        <v>1986</v>
      </c>
      <c r="D61" s="48" t="s">
        <v>1987</v>
      </c>
      <c r="E61" s="48" t="s">
        <v>1988</v>
      </c>
      <c r="F61" s="18" t="s">
        <v>11</v>
      </c>
      <c r="K61" s="12"/>
      <c r="L61" s="12"/>
      <c r="M61" s="12"/>
    </row>
    <row r="62">
      <c r="B62" s="46"/>
      <c r="C62" s="46"/>
      <c r="D62" s="46"/>
      <c r="E62" s="46"/>
      <c r="K62" s="12"/>
      <c r="L62" s="12"/>
      <c r="M62" s="12"/>
    </row>
    <row r="63">
      <c r="B63" s="46"/>
      <c r="C63" s="46"/>
      <c r="D63" s="46"/>
      <c r="E63" s="46"/>
      <c r="K63" s="12"/>
      <c r="L63" s="12"/>
      <c r="M63" s="12"/>
    </row>
    <row r="64">
      <c r="B64" s="46"/>
      <c r="C64" s="46"/>
      <c r="D64" s="46"/>
      <c r="E64" s="46"/>
      <c r="K64" s="12"/>
      <c r="L64" s="12"/>
      <c r="M64" s="12"/>
    </row>
    <row r="65">
      <c r="B65" s="46"/>
      <c r="C65" s="46"/>
      <c r="D65" s="46"/>
      <c r="E65" s="46"/>
      <c r="K65" s="12"/>
      <c r="L65" s="12"/>
      <c r="M65" s="12"/>
    </row>
    <row r="66">
      <c r="B66" s="46"/>
      <c r="C66" s="46"/>
      <c r="D66" s="46"/>
      <c r="E66" s="46"/>
      <c r="K66" s="12"/>
      <c r="L66" s="12"/>
      <c r="M66" s="12"/>
    </row>
    <row r="67">
      <c r="B67" s="46"/>
      <c r="C67" s="46"/>
      <c r="D67" s="46"/>
      <c r="E67" s="46"/>
      <c r="K67" s="12"/>
      <c r="L67" s="12"/>
      <c r="M67" s="12"/>
    </row>
    <row r="68">
      <c r="B68" s="46"/>
      <c r="C68" s="46"/>
      <c r="D68" s="46"/>
      <c r="E68" s="46"/>
      <c r="K68" s="12"/>
      <c r="L68" s="12"/>
      <c r="M68" s="12"/>
    </row>
    <row r="69">
      <c r="B69" s="46"/>
      <c r="C69" s="46"/>
      <c r="D69" s="46"/>
      <c r="E69" s="46"/>
      <c r="K69" s="12"/>
      <c r="L69" s="12"/>
      <c r="M69" s="12"/>
    </row>
    <row r="70">
      <c r="B70" s="46"/>
      <c r="C70" s="46"/>
      <c r="D70" s="46"/>
      <c r="E70" s="46"/>
      <c r="K70" s="12"/>
      <c r="L70" s="12"/>
      <c r="M70" s="12"/>
    </row>
    <row r="71">
      <c r="B71" s="46"/>
      <c r="C71" s="46"/>
      <c r="D71" s="46"/>
      <c r="E71" s="46"/>
      <c r="K71" s="12"/>
      <c r="L71" s="12"/>
      <c r="M71" s="12"/>
    </row>
    <row r="72">
      <c r="B72" s="46"/>
      <c r="C72" s="46"/>
      <c r="D72" s="46"/>
      <c r="E72" s="46"/>
      <c r="K72" s="12"/>
      <c r="L72" s="12"/>
      <c r="M72" s="12"/>
    </row>
    <row r="73">
      <c r="B73" s="46"/>
      <c r="C73" s="46"/>
      <c r="D73" s="46"/>
      <c r="E73" s="46"/>
      <c r="K73" s="12"/>
      <c r="L73" s="12"/>
      <c r="M73" s="12"/>
    </row>
    <row r="74">
      <c r="B74" s="46"/>
      <c r="C74" s="46"/>
      <c r="D74" s="46"/>
      <c r="E74" s="46"/>
      <c r="K74" s="12"/>
      <c r="L74" s="12"/>
      <c r="M74" s="12"/>
    </row>
    <row r="75">
      <c r="B75" s="46"/>
      <c r="C75" s="46"/>
      <c r="D75" s="46"/>
      <c r="E75" s="46"/>
      <c r="K75" s="12"/>
      <c r="L75" s="12"/>
      <c r="M75" s="12"/>
    </row>
    <row r="76">
      <c r="B76" s="46"/>
      <c r="C76" s="46"/>
      <c r="D76" s="46"/>
      <c r="E76" s="46"/>
      <c r="K76" s="12"/>
      <c r="L76" s="12"/>
      <c r="M76" s="12"/>
    </row>
    <row r="77">
      <c r="B77" s="46"/>
      <c r="C77" s="46"/>
      <c r="D77" s="46"/>
      <c r="E77" s="46"/>
      <c r="K77" s="12"/>
      <c r="L77" s="12"/>
      <c r="M77" s="12"/>
    </row>
    <row r="78">
      <c r="B78" s="46"/>
      <c r="C78" s="46"/>
      <c r="D78" s="46"/>
      <c r="E78" s="46"/>
      <c r="K78" s="12"/>
      <c r="L78" s="12"/>
      <c r="M78" s="12"/>
    </row>
    <row r="79">
      <c r="B79" s="46"/>
      <c r="C79" s="46"/>
      <c r="D79" s="46"/>
      <c r="E79" s="46"/>
      <c r="K79" s="12"/>
      <c r="L79" s="12"/>
      <c r="M79" s="12"/>
    </row>
    <row r="80">
      <c r="B80" s="46"/>
      <c r="C80" s="46"/>
      <c r="D80" s="46"/>
      <c r="E80" s="46"/>
      <c r="K80" s="12"/>
      <c r="L80" s="12"/>
      <c r="M80" s="12"/>
    </row>
    <row r="81">
      <c r="B81" s="46"/>
      <c r="C81" s="46"/>
      <c r="D81" s="46"/>
      <c r="E81" s="46"/>
      <c r="K81" s="12"/>
      <c r="L81" s="12"/>
      <c r="M81" s="12"/>
    </row>
    <row r="82">
      <c r="B82" s="46"/>
      <c r="C82" s="46"/>
      <c r="D82" s="46"/>
      <c r="E82" s="46"/>
      <c r="K82" s="12"/>
      <c r="L82" s="12"/>
      <c r="M82" s="12"/>
    </row>
    <row r="83">
      <c r="B83" s="46"/>
      <c r="C83" s="46"/>
      <c r="D83" s="46"/>
      <c r="E83" s="46"/>
      <c r="K83" s="12"/>
      <c r="L83" s="12"/>
      <c r="M83" s="12"/>
    </row>
    <row r="84">
      <c r="B84" s="46"/>
      <c r="C84" s="46"/>
      <c r="D84" s="46"/>
      <c r="E84" s="46"/>
      <c r="K84" s="12"/>
      <c r="L84" s="12"/>
      <c r="M84" s="12"/>
    </row>
    <row r="85">
      <c r="B85" s="46"/>
      <c r="C85" s="46"/>
      <c r="D85" s="46"/>
      <c r="E85" s="46"/>
      <c r="K85" s="12"/>
      <c r="L85" s="12"/>
      <c r="M85" s="12"/>
    </row>
    <row r="86">
      <c r="B86" s="46"/>
      <c r="C86" s="46"/>
      <c r="D86" s="46"/>
      <c r="E86" s="46"/>
      <c r="K86" s="12"/>
      <c r="L86" s="12"/>
      <c r="M86" s="12"/>
    </row>
    <row r="87">
      <c r="B87" s="46"/>
      <c r="C87" s="46"/>
      <c r="D87" s="46"/>
      <c r="E87" s="46"/>
      <c r="K87" s="12"/>
      <c r="L87" s="12"/>
      <c r="M87" s="12"/>
    </row>
    <row r="88">
      <c r="B88" s="46"/>
      <c r="C88" s="46"/>
      <c r="D88" s="46"/>
      <c r="E88" s="46"/>
      <c r="K88" s="12"/>
      <c r="L88" s="12"/>
      <c r="M88" s="12"/>
    </row>
    <row r="89">
      <c r="B89" s="46"/>
      <c r="C89" s="46"/>
      <c r="D89" s="46"/>
      <c r="E89" s="46"/>
      <c r="K89" s="12"/>
      <c r="L89" s="12"/>
      <c r="M89" s="12"/>
    </row>
    <row r="90">
      <c r="B90" s="46"/>
      <c r="C90" s="46"/>
      <c r="D90" s="46"/>
      <c r="E90" s="46"/>
      <c r="K90" s="12"/>
      <c r="L90" s="12"/>
      <c r="M90" s="12"/>
    </row>
    <row r="91">
      <c r="B91" s="46"/>
      <c r="C91" s="46"/>
      <c r="D91" s="46"/>
      <c r="E91" s="46"/>
      <c r="K91" s="12"/>
      <c r="L91" s="12"/>
      <c r="M91" s="12"/>
    </row>
    <row r="92">
      <c r="B92" s="46"/>
      <c r="C92" s="46"/>
      <c r="D92" s="46"/>
      <c r="E92" s="46"/>
      <c r="K92" s="12"/>
      <c r="L92" s="12"/>
      <c r="M92" s="12"/>
    </row>
    <row r="93">
      <c r="B93" s="46"/>
      <c r="C93" s="46"/>
      <c r="D93" s="46"/>
      <c r="E93" s="46"/>
      <c r="K93" s="12"/>
      <c r="L93" s="12"/>
      <c r="M93" s="12"/>
    </row>
    <row r="94">
      <c r="B94" s="46"/>
      <c r="C94" s="46"/>
      <c r="D94" s="46"/>
      <c r="E94" s="46"/>
      <c r="K94" s="12"/>
      <c r="L94" s="12"/>
      <c r="M94" s="12"/>
    </row>
    <row r="95">
      <c r="B95" s="46"/>
      <c r="C95" s="46"/>
      <c r="D95" s="46"/>
      <c r="E95" s="46"/>
      <c r="K95" s="12"/>
      <c r="L95" s="12"/>
      <c r="M95" s="12"/>
    </row>
    <row r="96">
      <c r="B96" s="46"/>
      <c r="C96" s="46"/>
      <c r="D96" s="46"/>
      <c r="E96" s="46"/>
      <c r="K96" s="12"/>
      <c r="L96" s="12"/>
      <c r="M96" s="12"/>
    </row>
    <row r="97">
      <c r="B97" s="46"/>
      <c r="C97" s="46"/>
      <c r="D97" s="46"/>
      <c r="E97" s="46"/>
      <c r="K97" s="12"/>
      <c r="L97" s="12"/>
      <c r="M97" s="12"/>
    </row>
    <row r="98">
      <c r="B98" s="46"/>
      <c r="C98" s="46"/>
      <c r="D98" s="46"/>
      <c r="E98" s="46"/>
      <c r="K98" s="12"/>
      <c r="L98" s="12"/>
      <c r="M98" s="12"/>
    </row>
    <row r="99">
      <c r="B99" s="46"/>
      <c r="C99" s="46"/>
      <c r="D99" s="46"/>
      <c r="E99" s="46"/>
      <c r="K99" s="12"/>
      <c r="L99" s="12"/>
      <c r="M99" s="12"/>
    </row>
    <row r="100">
      <c r="B100" s="46"/>
      <c r="C100" s="46"/>
      <c r="D100" s="46"/>
      <c r="E100" s="46"/>
      <c r="K100" s="12"/>
      <c r="L100" s="12"/>
      <c r="M100" s="12"/>
    </row>
    <row r="101">
      <c r="B101" s="46"/>
      <c r="C101" s="46"/>
      <c r="D101" s="46"/>
      <c r="E101" s="46"/>
      <c r="K101" s="12"/>
      <c r="L101" s="12"/>
      <c r="M101" s="12"/>
    </row>
    <row r="102">
      <c r="B102" s="46"/>
      <c r="C102" s="46"/>
      <c r="D102" s="46"/>
      <c r="E102" s="46"/>
      <c r="K102" s="12"/>
      <c r="L102" s="12"/>
      <c r="M102" s="12"/>
    </row>
    <row r="103">
      <c r="B103" s="46"/>
      <c r="C103" s="46"/>
      <c r="D103" s="46"/>
      <c r="E103" s="46"/>
      <c r="K103" s="12"/>
      <c r="L103" s="12"/>
      <c r="M103" s="12"/>
    </row>
    <row r="104">
      <c r="B104" s="46"/>
      <c r="C104" s="46"/>
      <c r="D104" s="46"/>
      <c r="E104" s="46"/>
      <c r="K104" s="12"/>
      <c r="L104" s="12"/>
      <c r="M104" s="12"/>
    </row>
    <row r="105">
      <c r="B105" s="46"/>
      <c r="C105" s="46"/>
      <c r="D105" s="46"/>
      <c r="E105" s="46"/>
      <c r="K105" s="12"/>
      <c r="L105" s="12"/>
      <c r="M105" s="12"/>
    </row>
    <row r="106">
      <c r="B106" s="46"/>
      <c r="C106" s="46"/>
      <c r="D106" s="46"/>
      <c r="E106" s="46"/>
      <c r="K106" s="12"/>
      <c r="L106" s="12"/>
      <c r="M106" s="12"/>
    </row>
    <row r="107">
      <c r="B107" s="46"/>
      <c r="C107" s="46"/>
      <c r="D107" s="46"/>
      <c r="E107" s="46"/>
      <c r="K107" s="12"/>
      <c r="L107" s="12"/>
      <c r="M107" s="12"/>
    </row>
    <row r="108">
      <c r="B108" s="46"/>
      <c r="C108" s="46"/>
      <c r="D108" s="46"/>
      <c r="E108" s="46"/>
      <c r="K108" s="12"/>
      <c r="L108" s="12"/>
      <c r="M108" s="12"/>
    </row>
    <row r="109">
      <c r="B109" s="46"/>
      <c r="C109" s="46"/>
      <c r="D109" s="46"/>
      <c r="E109" s="46"/>
      <c r="K109" s="12"/>
      <c r="L109" s="12"/>
      <c r="M109" s="12"/>
    </row>
    <row r="110">
      <c r="B110" s="46"/>
      <c r="C110" s="46"/>
      <c r="D110" s="46"/>
      <c r="E110" s="46"/>
      <c r="K110" s="12"/>
      <c r="L110" s="12"/>
      <c r="M110" s="12"/>
    </row>
    <row r="111">
      <c r="B111" s="46"/>
      <c r="C111" s="46"/>
      <c r="D111" s="46"/>
      <c r="E111" s="46"/>
      <c r="K111" s="12"/>
      <c r="L111" s="12"/>
      <c r="M111" s="12"/>
    </row>
    <row r="112">
      <c r="B112" s="46"/>
      <c r="C112" s="46"/>
      <c r="D112" s="46"/>
      <c r="E112" s="46"/>
      <c r="K112" s="12"/>
      <c r="L112" s="12"/>
      <c r="M112" s="12"/>
    </row>
    <row r="113">
      <c r="B113" s="46"/>
      <c r="C113" s="46"/>
      <c r="D113" s="46"/>
      <c r="E113" s="46"/>
      <c r="K113" s="12"/>
      <c r="L113" s="12"/>
      <c r="M113" s="12"/>
    </row>
    <row r="114">
      <c r="B114" s="46"/>
      <c r="C114" s="46"/>
      <c r="D114" s="46"/>
      <c r="E114" s="46"/>
      <c r="K114" s="12"/>
      <c r="L114" s="12"/>
      <c r="M114" s="12"/>
    </row>
    <row r="115">
      <c r="B115" s="46"/>
      <c r="C115" s="46"/>
      <c r="D115" s="46"/>
      <c r="E115" s="46"/>
      <c r="K115" s="12"/>
      <c r="L115" s="12"/>
      <c r="M115" s="12"/>
    </row>
    <row r="116">
      <c r="B116" s="46"/>
      <c r="C116" s="46"/>
      <c r="D116" s="46"/>
      <c r="E116" s="46"/>
      <c r="K116" s="12"/>
      <c r="L116" s="12"/>
      <c r="M116" s="12"/>
    </row>
    <row r="117">
      <c r="B117" s="46"/>
      <c r="C117" s="46"/>
      <c r="D117" s="46"/>
      <c r="E117" s="46"/>
      <c r="K117" s="12"/>
      <c r="L117" s="12"/>
      <c r="M117" s="12"/>
    </row>
    <row r="118">
      <c r="B118" s="46"/>
      <c r="C118" s="46"/>
      <c r="D118" s="46"/>
      <c r="E118" s="46"/>
      <c r="K118" s="12"/>
      <c r="L118" s="12"/>
      <c r="M118" s="12"/>
    </row>
    <row r="119">
      <c r="B119" s="46"/>
      <c r="C119" s="46"/>
      <c r="D119" s="46"/>
      <c r="E119" s="46"/>
      <c r="K119" s="12"/>
      <c r="L119" s="12"/>
      <c r="M119" s="12"/>
    </row>
    <row r="120">
      <c r="B120" s="46"/>
      <c r="C120" s="46"/>
      <c r="D120" s="46"/>
      <c r="E120" s="46"/>
      <c r="K120" s="12"/>
      <c r="L120" s="12"/>
      <c r="M120" s="12"/>
    </row>
    <row r="121">
      <c r="B121" s="46"/>
      <c r="C121" s="46"/>
      <c r="D121" s="46"/>
      <c r="E121" s="46"/>
      <c r="K121" s="12"/>
      <c r="L121" s="12"/>
      <c r="M121" s="12"/>
    </row>
    <row r="122">
      <c r="B122" s="46"/>
      <c r="C122" s="46"/>
      <c r="D122" s="46"/>
      <c r="E122" s="46"/>
      <c r="K122" s="12"/>
      <c r="L122" s="12"/>
      <c r="M122" s="12"/>
    </row>
    <row r="123">
      <c r="B123" s="46"/>
      <c r="C123" s="46"/>
      <c r="D123" s="46"/>
      <c r="E123" s="46"/>
      <c r="K123" s="12"/>
      <c r="L123" s="12"/>
      <c r="M123" s="12"/>
    </row>
    <row r="124">
      <c r="B124" s="46"/>
      <c r="C124" s="46"/>
      <c r="D124" s="46"/>
      <c r="E124" s="46"/>
      <c r="K124" s="12"/>
      <c r="L124" s="12"/>
      <c r="M124" s="12"/>
    </row>
    <row r="125">
      <c r="B125" s="46"/>
      <c r="C125" s="46"/>
      <c r="D125" s="46"/>
      <c r="E125" s="46"/>
      <c r="K125" s="12"/>
      <c r="L125" s="12"/>
      <c r="M125" s="12"/>
    </row>
    <row r="126">
      <c r="B126" s="46"/>
      <c r="C126" s="46"/>
      <c r="D126" s="46"/>
      <c r="E126" s="46"/>
      <c r="K126" s="12"/>
      <c r="L126" s="12"/>
      <c r="M126" s="12"/>
    </row>
    <row r="127">
      <c r="B127" s="46"/>
      <c r="C127" s="46"/>
      <c r="D127" s="46"/>
      <c r="E127" s="46"/>
      <c r="K127" s="12"/>
      <c r="L127" s="12"/>
      <c r="M127" s="12"/>
    </row>
    <row r="128">
      <c r="B128" s="46"/>
      <c r="C128" s="46"/>
      <c r="D128" s="46"/>
      <c r="E128" s="46"/>
      <c r="K128" s="12"/>
      <c r="L128" s="12"/>
      <c r="M128" s="12"/>
    </row>
    <row r="129">
      <c r="B129" s="46"/>
      <c r="C129" s="46"/>
      <c r="D129" s="46"/>
      <c r="E129" s="46"/>
      <c r="K129" s="12"/>
      <c r="L129" s="12"/>
      <c r="M129" s="12"/>
    </row>
    <row r="130">
      <c r="B130" s="46"/>
      <c r="C130" s="46"/>
      <c r="D130" s="46"/>
      <c r="E130" s="46"/>
      <c r="K130" s="12"/>
      <c r="L130" s="12"/>
      <c r="M130" s="12"/>
    </row>
    <row r="131">
      <c r="B131" s="46"/>
      <c r="C131" s="46"/>
      <c r="D131" s="46"/>
      <c r="E131" s="46"/>
      <c r="K131" s="12"/>
      <c r="L131" s="12"/>
      <c r="M131" s="12"/>
    </row>
    <row r="132">
      <c r="B132" s="46"/>
      <c r="C132" s="46"/>
      <c r="D132" s="46"/>
      <c r="E132" s="46"/>
      <c r="K132" s="12"/>
      <c r="L132" s="12"/>
      <c r="M132" s="12"/>
    </row>
    <row r="133">
      <c r="B133" s="46"/>
      <c r="C133" s="46"/>
      <c r="D133" s="46"/>
      <c r="E133" s="46"/>
      <c r="K133" s="12"/>
      <c r="L133" s="12"/>
      <c r="M133" s="12"/>
    </row>
    <row r="134">
      <c r="B134" s="46"/>
      <c r="C134" s="46"/>
      <c r="D134" s="46"/>
      <c r="E134" s="46"/>
      <c r="K134" s="12"/>
      <c r="L134" s="12"/>
      <c r="M134" s="12"/>
    </row>
    <row r="135">
      <c r="B135" s="46"/>
      <c r="C135" s="46"/>
      <c r="D135" s="46"/>
      <c r="E135" s="46"/>
      <c r="K135" s="12"/>
      <c r="L135" s="12"/>
      <c r="M135" s="12"/>
    </row>
    <row r="136">
      <c r="B136" s="46"/>
      <c r="C136" s="46"/>
      <c r="D136" s="46"/>
      <c r="E136" s="46"/>
      <c r="K136" s="12"/>
      <c r="L136" s="12"/>
      <c r="M136" s="12"/>
    </row>
    <row r="137">
      <c r="B137" s="46"/>
      <c r="C137" s="46"/>
      <c r="D137" s="46"/>
      <c r="E137" s="46"/>
      <c r="K137" s="12"/>
      <c r="L137" s="12"/>
      <c r="M137" s="12"/>
    </row>
    <row r="138">
      <c r="B138" s="46"/>
      <c r="C138" s="46"/>
      <c r="D138" s="46"/>
      <c r="E138" s="46"/>
      <c r="K138" s="12"/>
      <c r="L138" s="12"/>
      <c r="M138" s="12"/>
    </row>
    <row r="139">
      <c r="B139" s="46"/>
      <c r="C139" s="46"/>
      <c r="D139" s="46"/>
      <c r="E139" s="46"/>
      <c r="K139" s="12"/>
      <c r="L139" s="12"/>
      <c r="M139" s="12"/>
    </row>
    <row r="140">
      <c r="B140" s="46"/>
      <c r="C140" s="46"/>
      <c r="D140" s="46"/>
      <c r="E140" s="46"/>
      <c r="K140" s="12"/>
      <c r="L140" s="12"/>
      <c r="M140" s="12"/>
    </row>
    <row r="141">
      <c r="B141" s="46"/>
      <c r="C141" s="46"/>
      <c r="D141" s="46"/>
      <c r="E141" s="46"/>
      <c r="K141" s="12"/>
      <c r="L141" s="12"/>
      <c r="M141" s="12"/>
    </row>
    <row r="142">
      <c r="B142" s="46"/>
      <c r="C142" s="46"/>
      <c r="D142" s="46"/>
      <c r="E142" s="46"/>
      <c r="K142" s="12"/>
      <c r="L142" s="12"/>
      <c r="M142" s="12"/>
    </row>
    <row r="143">
      <c r="B143" s="46"/>
      <c r="C143" s="46"/>
      <c r="D143" s="46"/>
      <c r="E143" s="46"/>
      <c r="K143" s="12"/>
      <c r="L143" s="12"/>
      <c r="M143" s="12"/>
    </row>
    <row r="144">
      <c r="B144" s="46"/>
      <c r="C144" s="46"/>
      <c r="D144" s="46"/>
      <c r="E144" s="46"/>
      <c r="K144" s="12"/>
      <c r="L144" s="12"/>
      <c r="M144" s="12"/>
    </row>
    <row r="145">
      <c r="B145" s="46"/>
      <c r="C145" s="46"/>
      <c r="D145" s="46"/>
      <c r="E145" s="46"/>
      <c r="K145" s="12"/>
      <c r="L145" s="12"/>
      <c r="M145" s="12"/>
    </row>
    <row r="146">
      <c r="B146" s="46"/>
      <c r="C146" s="46"/>
      <c r="D146" s="46"/>
      <c r="E146" s="46"/>
      <c r="K146" s="12"/>
      <c r="L146" s="12"/>
      <c r="M146" s="12"/>
    </row>
    <row r="147">
      <c r="B147" s="46"/>
      <c r="C147" s="46"/>
      <c r="D147" s="46"/>
      <c r="E147" s="46"/>
      <c r="K147" s="12"/>
      <c r="L147" s="12"/>
      <c r="M147" s="12"/>
    </row>
    <row r="148">
      <c r="B148" s="46"/>
      <c r="C148" s="46"/>
      <c r="D148" s="46"/>
      <c r="E148" s="46"/>
      <c r="K148" s="12"/>
      <c r="L148" s="12"/>
      <c r="M148" s="12"/>
    </row>
    <row r="149">
      <c r="B149" s="46"/>
      <c r="C149" s="46"/>
      <c r="D149" s="46"/>
      <c r="E149" s="46"/>
      <c r="K149" s="12"/>
      <c r="L149" s="12"/>
      <c r="M149" s="12"/>
    </row>
    <row r="150">
      <c r="B150" s="46"/>
      <c r="C150" s="46"/>
      <c r="D150" s="46"/>
      <c r="E150" s="46"/>
      <c r="K150" s="12"/>
      <c r="L150" s="12"/>
      <c r="M150" s="12"/>
    </row>
    <row r="151">
      <c r="B151" s="46"/>
      <c r="C151" s="46"/>
      <c r="D151" s="46"/>
      <c r="E151" s="46"/>
      <c r="K151" s="12"/>
      <c r="L151" s="12"/>
      <c r="M151" s="12"/>
    </row>
    <row r="152">
      <c r="B152" s="46"/>
      <c r="C152" s="46"/>
      <c r="D152" s="46"/>
      <c r="E152" s="46"/>
      <c r="K152" s="12"/>
      <c r="L152" s="12"/>
      <c r="M152" s="12"/>
    </row>
    <row r="153">
      <c r="B153" s="46"/>
      <c r="C153" s="46"/>
      <c r="D153" s="46"/>
      <c r="E153" s="46"/>
      <c r="K153" s="12"/>
      <c r="L153" s="12"/>
      <c r="M153" s="12"/>
    </row>
    <row r="154">
      <c r="B154" s="46"/>
      <c r="C154" s="46"/>
      <c r="D154" s="46"/>
      <c r="E154" s="46"/>
      <c r="K154" s="12"/>
      <c r="L154" s="12"/>
      <c r="M154" s="12"/>
    </row>
    <row r="155">
      <c r="B155" s="46"/>
      <c r="C155" s="46"/>
      <c r="D155" s="46"/>
      <c r="E155" s="46"/>
      <c r="K155" s="12"/>
      <c r="L155" s="12"/>
      <c r="M155" s="12"/>
    </row>
    <row r="156">
      <c r="B156" s="46"/>
      <c r="C156" s="46"/>
      <c r="D156" s="46"/>
      <c r="E156" s="46"/>
      <c r="K156" s="12"/>
      <c r="L156" s="12"/>
      <c r="M156" s="12"/>
    </row>
    <row r="157">
      <c r="B157" s="46"/>
      <c r="C157" s="46"/>
      <c r="D157" s="46"/>
      <c r="E157" s="46"/>
      <c r="K157" s="12"/>
      <c r="L157" s="12"/>
      <c r="M157" s="12"/>
    </row>
    <row r="158">
      <c r="B158" s="46"/>
      <c r="C158" s="46"/>
      <c r="D158" s="46"/>
      <c r="E158" s="46"/>
      <c r="K158" s="12"/>
      <c r="L158" s="12"/>
      <c r="M158" s="12"/>
    </row>
    <row r="159">
      <c r="B159" s="46"/>
      <c r="C159" s="46"/>
      <c r="D159" s="46"/>
      <c r="E159" s="46"/>
      <c r="K159" s="12"/>
      <c r="L159" s="12"/>
      <c r="M159" s="12"/>
    </row>
    <row r="160">
      <c r="B160" s="46"/>
      <c r="C160" s="46"/>
      <c r="D160" s="46"/>
      <c r="E160" s="46"/>
      <c r="K160" s="12"/>
      <c r="L160" s="12"/>
      <c r="M160" s="12"/>
    </row>
    <row r="161">
      <c r="B161" s="46"/>
      <c r="C161" s="46"/>
      <c r="D161" s="46"/>
      <c r="E161" s="46"/>
      <c r="K161" s="12"/>
      <c r="L161" s="12"/>
      <c r="M161" s="12"/>
    </row>
    <row r="162">
      <c r="B162" s="46"/>
      <c r="C162" s="46"/>
      <c r="D162" s="46"/>
      <c r="E162" s="46"/>
      <c r="K162" s="12"/>
      <c r="L162" s="12"/>
      <c r="M162" s="12"/>
    </row>
    <row r="163">
      <c r="B163" s="46"/>
      <c r="C163" s="46"/>
      <c r="D163" s="46"/>
      <c r="E163" s="46"/>
      <c r="K163" s="12"/>
      <c r="L163" s="12"/>
      <c r="M163" s="12"/>
    </row>
    <row r="164">
      <c r="B164" s="46"/>
      <c r="C164" s="46"/>
      <c r="D164" s="46"/>
      <c r="E164" s="46"/>
      <c r="K164" s="12"/>
      <c r="L164" s="12"/>
      <c r="M164" s="12"/>
    </row>
    <row r="165">
      <c r="B165" s="46"/>
      <c r="C165" s="46"/>
      <c r="D165" s="46"/>
      <c r="E165" s="46"/>
      <c r="K165" s="12"/>
      <c r="L165" s="12"/>
      <c r="M165" s="12"/>
    </row>
    <row r="166">
      <c r="B166" s="46"/>
      <c r="C166" s="46"/>
      <c r="D166" s="46"/>
      <c r="E166" s="46"/>
      <c r="K166" s="12"/>
      <c r="L166" s="12"/>
      <c r="M166" s="12"/>
    </row>
    <row r="167">
      <c r="B167" s="46"/>
      <c r="C167" s="46"/>
      <c r="D167" s="46"/>
      <c r="E167" s="46"/>
      <c r="K167" s="12"/>
      <c r="L167" s="12"/>
      <c r="M167" s="12"/>
    </row>
    <row r="168">
      <c r="B168" s="46"/>
      <c r="C168" s="46"/>
      <c r="D168" s="46"/>
      <c r="E168" s="46"/>
      <c r="K168" s="12"/>
      <c r="L168" s="12"/>
      <c r="M168" s="12"/>
    </row>
    <row r="169">
      <c r="B169" s="46"/>
      <c r="C169" s="46"/>
      <c r="D169" s="46"/>
      <c r="E169" s="46"/>
      <c r="K169" s="12"/>
      <c r="L169" s="12"/>
      <c r="M169" s="12"/>
    </row>
    <row r="170">
      <c r="B170" s="46"/>
      <c r="C170" s="46"/>
      <c r="D170" s="46"/>
      <c r="E170" s="46"/>
      <c r="K170" s="12"/>
      <c r="L170" s="12"/>
      <c r="M170" s="12"/>
    </row>
    <row r="171">
      <c r="B171" s="46"/>
      <c r="C171" s="46"/>
      <c r="D171" s="46"/>
      <c r="E171" s="46"/>
      <c r="K171" s="12"/>
      <c r="L171" s="12"/>
      <c r="M171" s="12"/>
    </row>
    <row r="172">
      <c r="B172" s="46"/>
      <c r="C172" s="46"/>
      <c r="D172" s="46"/>
      <c r="E172" s="46"/>
      <c r="K172" s="12"/>
      <c r="L172" s="12"/>
      <c r="M172" s="12"/>
    </row>
    <row r="173">
      <c r="B173" s="46"/>
      <c r="C173" s="46"/>
      <c r="D173" s="46"/>
      <c r="E173" s="46"/>
      <c r="K173" s="12"/>
      <c r="L173" s="12"/>
      <c r="M173" s="12"/>
    </row>
    <row r="174">
      <c r="B174" s="46"/>
      <c r="C174" s="46"/>
      <c r="D174" s="46"/>
      <c r="E174" s="46"/>
      <c r="K174" s="12"/>
      <c r="L174" s="12"/>
      <c r="M174" s="12"/>
    </row>
    <row r="175">
      <c r="B175" s="46"/>
      <c r="C175" s="46"/>
      <c r="D175" s="46"/>
      <c r="E175" s="46"/>
      <c r="K175" s="12"/>
      <c r="L175" s="12"/>
      <c r="M175" s="12"/>
    </row>
    <row r="176">
      <c r="B176" s="46"/>
      <c r="C176" s="46"/>
      <c r="D176" s="46"/>
      <c r="E176" s="46"/>
      <c r="K176" s="12"/>
      <c r="L176" s="12"/>
      <c r="M176" s="12"/>
    </row>
    <row r="177">
      <c r="B177" s="46"/>
      <c r="C177" s="46"/>
      <c r="D177" s="46"/>
      <c r="E177" s="46"/>
      <c r="K177" s="12"/>
      <c r="L177" s="12"/>
      <c r="M177" s="12"/>
    </row>
    <row r="178">
      <c r="B178" s="46"/>
      <c r="C178" s="46"/>
      <c r="D178" s="46"/>
      <c r="E178" s="46"/>
      <c r="K178" s="12"/>
      <c r="L178" s="12"/>
      <c r="M178" s="12"/>
    </row>
    <row r="179">
      <c r="B179" s="46"/>
      <c r="C179" s="46"/>
      <c r="D179" s="46"/>
      <c r="E179" s="46"/>
      <c r="K179" s="12"/>
      <c r="L179" s="12"/>
      <c r="M179" s="12"/>
    </row>
    <row r="180">
      <c r="B180" s="46"/>
      <c r="C180" s="46"/>
      <c r="D180" s="46"/>
      <c r="E180" s="46"/>
      <c r="K180" s="12"/>
      <c r="L180" s="12"/>
      <c r="M180" s="12"/>
    </row>
    <row r="181">
      <c r="B181" s="46"/>
      <c r="C181" s="46"/>
      <c r="D181" s="46"/>
      <c r="E181" s="46"/>
      <c r="K181" s="12"/>
      <c r="L181" s="12"/>
      <c r="M181" s="12"/>
    </row>
    <row r="182">
      <c r="B182" s="46"/>
      <c r="C182" s="46"/>
      <c r="D182" s="46"/>
      <c r="E182" s="46"/>
      <c r="K182" s="12"/>
      <c r="L182" s="12"/>
      <c r="M182" s="12"/>
    </row>
    <row r="183">
      <c r="B183" s="46"/>
      <c r="C183" s="46"/>
      <c r="D183" s="46"/>
      <c r="E183" s="46"/>
      <c r="K183" s="12"/>
      <c r="L183" s="12"/>
      <c r="M183" s="12"/>
    </row>
    <row r="184">
      <c r="B184" s="46"/>
      <c r="C184" s="46"/>
      <c r="D184" s="46"/>
      <c r="E184" s="46"/>
      <c r="K184" s="12"/>
      <c r="L184" s="12"/>
      <c r="M184" s="12"/>
    </row>
    <row r="185">
      <c r="B185" s="46"/>
      <c r="C185" s="46"/>
      <c r="D185" s="46"/>
      <c r="E185" s="46"/>
      <c r="K185" s="12"/>
      <c r="L185" s="12"/>
      <c r="M185" s="12"/>
    </row>
    <row r="186">
      <c r="B186" s="46"/>
      <c r="C186" s="46"/>
      <c r="D186" s="46"/>
      <c r="E186" s="46"/>
      <c r="K186" s="12"/>
      <c r="L186" s="12"/>
      <c r="M186" s="12"/>
    </row>
    <row r="187">
      <c r="B187" s="46"/>
      <c r="C187" s="46"/>
      <c r="D187" s="46"/>
      <c r="E187" s="46"/>
      <c r="K187" s="12"/>
      <c r="L187" s="12"/>
      <c r="M187" s="12"/>
    </row>
    <row r="188">
      <c r="B188" s="46"/>
      <c r="C188" s="46"/>
      <c r="D188" s="46"/>
      <c r="E188" s="46"/>
      <c r="K188" s="12"/>
      <c r="L188" s="12"/>
      <c r="M188" s="12"/>
    </row>
    <row r="189">
      <c r="B189" s="46"/>
      <c r="C189" s="46"/>
      <c r="D189" s="46"/>
      <c r="E189" s="46"/>
      <c r="K189" s="12"/>
      <c r="L189" s="12"/>
      <c r="M189" s="12"/>
    </row>
    <row r="190">
      <c r="B190" s="46"/>
      <c r="C190" s="46"/>
      <c r="D190" s="46"/>
      <c r="E190" s="46"/>
      <c r="K190" s="12"/>
      <c r="L190" s="12"/>
      <c r="M190" s="12"/>
    </row>
    <row r="191">
      <c r="B191" s="46"/>
      <c r="C191" s="46"/>
      <c r="D191" s="46"/>
      <c r="E191" s="46"/>
      <c r="K191" s="12"/>
      <c r="L191" s="12"/>
      <c r="M191" s="12"/>
    </row>
    <row r="192">
      <c r="B192" s="46"/>
      <c r="C192" s="46"/>
      <c r="D192" s="46"/>
      <c r="E192" s="46"/>
      <c r="K192" s="12"/>
      <c r="L192" s="12"/>
      <c r="M192" s="12"/>
    </row>
    <row r="193">
      <c r="B193" s="46"/>
      <c r="C193" s="46"/>
      <c r="D193" s="46"/>
      <c r="E193" s="46"/>
      <c r="K193" s="12"/>
      <c r="L193" s="12"/>
      <c r="M193" s="12"/>
    </row>
    <row r="194">
      <c r="B194" s="46"/>
      <c r="C194" s="46"/>
      <c r="D194" s="46"/>
      <c r="E194" s="46"/>
      <c r="K194" s="12"/>
      <c r="L194" s="12"/>
      <c r="M194" s="12"/>
    </row>
    <row r="195">
      <c r="B195" s="46"/>
      <c r="C195" s="46"/>
      <c r="D195" s="46"/>
      <c r="E195" s="46"/>
      <c r="K195" s="12"/>
      <c r="L195" s="12"/>
      <c r="M195" s="12"/>
    </row>
    <row r="196">
      <c r="B196" s="46"/>
      <c r="C196" s="46"/>
      <c r="D196" s="46"/>
      <c r="E196" s="46"/>
      <c r="K196" s="12"/>
      <c r="L196" s="12"/>
      <c r="M196" s="12"/>
    </row>
    <row r="197">
      <c r="B197" s="46"/>
      <c r="C197" s="46"/>
      <c r="D197" s="46"/>
      <c r="E197" s="46"/>
      <c r="K197" s="12"/>
      <c r="L197" s="12"/>
      <c r="M197" s="12"/>
    </row>
    <row r="198">
      <c r="B198" s="46"/>
      <c r="C198" s="46"/>
      <c r="D198" s="46"/>
      <c r="E198" s="46"/>
      <c r="K198" s="12"/>
      <c r="L198" s="12"/>
      <c r="M198" s="12"/>
    </row>
    <row r="199">
      <c r="B199" s="46"/>
      <c r="C199" s="46"/>
      <c r="D199" s="46"/>
      <c r="E199" s="46"/>
      <c r="K199" s="12"/>
      <c r="L199" s="12"/>
      <c r="M199" s="12"/>
    </row>
    <row r="200">
      <c r="B200" s="46"/>
      <c r="C200" s="46"/>
      <c r="D200" s="46"/>
      <c r="E200" s="46"/>
      <c r="K200" s="12"/>
      <c r="L200" s="12"/>
      <c r="M200" s="12"/>
    </row>
    <row r="201">
      <c r="B201" s="46"/>
      <c r="C201" s="46"/>
      <c r="D201" s="46"/>
      <c r="E201" s="46"/>
      <c r="K201" s="12"/>
      <c r="L201" s="12"/>
      <c r="M201" s="12"/>
    </row>
    <row r="202">
      <c r="B202" s="46"/>
      <c r="C202" s="46"/>
      <c r="D202" s="46"/>
      <c r="E202" s="46"/>
      <c r="K202" s="12"/>
      <c r="L202" s="12"/>
      <c r="M202" s="12"/>
    </row>
    <row r="203">
      <c r="B203" s="46"/>
      <c r="C203" s="46"/>
      <c r="D203" s="46"/>
      <c r="E203" s="46"/>
      <c r="K203" s="12"/>
      <c r="L203" s="12"/>
      <c r="M203" s="12"/>
    </row>
    <row r="204">
      <c r="B204" s="46"/>
      <c r="C204" s="46"/>
      <c r="D204" s="46"/>
      <c r="E204" s="46"/>
      <c r="K204" s="12"/>
      <c r="L204" s="12"/>
      <c r="M204" s="12"/>
    </row>
    <row r="205">
      <c r="B205" s="46"/>
      <c r="C205" s="46"/>
      <c r="D205" s="46"/>
      <c r="E205" s="46"/>
      <c r="K205" s="12"/>
      <c r="L205" s="12"/>
      <c r="M205" s="12"/>
    </row>
    <row r="206">
      <c r="B206" s="46"/>
      <c r="C206" s="46"/>
      <c r="D206" s="46"/>
      <c r="E206" s="46"/>
      <c r="K206" s="12"/>
      <c r="L206" s="12"/>
      <c r="M206" s="12"/>
    </row>
    <row r="207">
      <c r="B207" s="46"/>
      <c r="C207" s="46"/>
      <c r="D207" s="46"/>
      <c r="E207" s="46"/>
      <c r="K207" s="12"/>
      <c r="L207" s="12"/>
      <c r="M207" s="12"/>
    </row>
    <row r="208">
      <c r="B208" s="46"/>
      <c r="C208" s="46"/>
      <c r="D208" s="46"/>
      <c r="E208" s="46"/>
      <c r="K208" s="12"/>
      <c r="L208" s="12"/>
      <c r="M208" s="12"/>
    </row>
    <row r="209">
      <c r="B209" s="46"/>
      <c r="C209" s="46"/>
      <c r="D209" s="46"/>
      <c r="E209" s="46"/>
      <c r="K209" s="12"/>
      <c r="L209" s="12"/>
      <c r="M209" s="12"/>
    </row>
    <row r="210">
      <c r="B210" s="46"/>
      <c r="C210" s="46"/>
      <c r="D210" s="46"/>
      <c r="E210" s="46"/>
      <c r="K210" s="12"/>
      <c r="L210" s="12"/>
      <c r="M210" s="12"/>
    </row>
    <row r="211">
      <c r="B211" s="46"/>
      <c r="C211" s="46"/>
      <c r="D211" s="46"/>
      <c r="E211" s="46"/>
      <c r="K211" s="12"/>
      <c r="L211" s="12"/>
      <c r="M211" s="12"/>
    </row>
    <row r="212">
      <c r="B212" s="46"/>
      <c r="C212" s="46"/>
      <c r="D212" s="46"/>
      <c r="E212" s="46"/>
      <c r="K212" s="12"/>
      <c r="L212" s="12"/>
      <c r="M212" s="12"/>
    </row>
    <row r="213">
      <c r="B213" s="46"/>
      <c r="C213" s="46"/>
      <c r="D213" s="46"/>
      <c r="E213" s="46"/>
      <c r="K213" s="12"/>
      <c r="L213" s="12"/>
      <c r="M213" s="12"/>
    </row>
    <row r="214">
      <c r="B214" s="46"/>
      <c r="C214" s="46"/>
      <c r="D214" s="46"/>
      <c r="E214" s="46"/>
      <c r="K214" s="12"/>
      <c r="L214" s="12"/>
      <c r="M214" s="12"/>
    </row>
    <row r="215">
      <c r="B215" s="46"/>
      <c r="C215" s="46"/>
      <c r="D215" s="46"/>
      <c r="E215" s="46"/>
      <c r="K215" s="12"/>
      <c r="L215" s="12"/>
      <c r="M215" s="12"/>
    </row>
    <row r="216">
      <c r="B216" s="46"/>
      <c r="C216" s="46"/>
      <c r="D216" s="46"/>
      <c r="E216" s="46"/>
      <c r="K216" s="12"/>
      <c r="L216" s="12"/>
      <c r="M216" s="12"/>
    </row>
    <row r="217">
      <c r="B217" s="46"/>
      <c r="C217" s="46"/>
      <c r="D217" s="46"/>
      <c r="E217" s="46"/>
      <c r="K217" s="12"/>
      <c r="L217" s="12"/>
      <c r="M217" s="12"/>
    </row>
    <row r="218">
      <c r="B218" s="46"/>
      <c r="C218" s="46"/>
      <c r="D218" s="46"/>
      <c r="E218" s="46"/>
      <c r="K218" s="12"/>
      <c r="L218" s="12"/>
      <c r="M218" s="12"/>
    </row>
    <row r="219">
      <c r="B219" s="46"/>
      <c r="C219" s="46"/>
      <c r="D219" s="46"/>
      <c r="E219" s="46"/>
      <c r="K219" s="12"/>
      <c r="L219" s="12"/>
      <c r="M219" s="12"/>
    </row>
    <row r="220">
      <c r="B220" s="46"/>
      <c r="C220" s="46"/>
      <c r="D220" s="46"/>
      <c r="E220" s="46"/>
      <c r="K220" s="12"/>
      <c r="L220" s="12"/>
      <c r="M220" s="12"/>
    </row>
    <row r="221">
      <c r="B221" s="46"/>
      <c r="C221" s="46"/>
      <c r="D221" s="46"/>
      <c r="E221" s="46"/>
      <c r="K221" s="12"/>
      <c r="L221" s="12"/>
      <c r="M221" s="12"/>
    </row>
    <row r="222">
      <c r="B222" s="46"/>
      <c r="C222" s="46"/>
      <c r="D222" s="46"/>
      <c r="E222" s="46"/>
      <c r="K222" s="12"/>
      <c r="L222" s="12"/>
      <c r="M222" s="12"/>
    </row>
    <row r="223">
      <c r="B223" s="46"/>
      <c r="C223" s="46"/>
      <c r="D223" s="46"/>
      <c r="E223" s="46"/>
      <c r="K223" s="12"/>
      <c r="L223" s="12"/>
      <c r="M223" s="12"/>
    </row>
    <row r="224">
      <c r="B224" s="46"/>
      <c r="C224" s="46"/>
      <c r="D224" s="46"/>
      <c r="E224" s="46"/>
      <c r="K224" s="12"/>
      <c r="L224" s="12"/>
      <c r="M224" s="12"/>
    </row>
    <row r="225">
      <c r="B225" s="46"/>
      <c r="C225" s="46"/>
      <c r="D225" s="46"/>
      <c r="E225" s="46"/>
      <c r="K225" s="12"/>
      <c r="L225" s="12"/>
      <c r="M225" s="12"/>
    </row>
    <row r="226">
      <c r="B226" s="46"/>
      <c r="C226" s="46"/>
      <c r="D226" s="46"/>
      <c r="E226" s="46"/>
      <c r="K226" s="12"/>
      <c r="L226" s="12"/>
      <c r="M226" s="12"/>
    </row>
    <row r="227">
      <c r="B227" s="46"/>
      <c r="C227" s="46"/>
      <c r="D227" s="46"/>
      <c r="E227" s="46"/>
      <c r="K227" s="12"/>
      <c r="L227" s="12"/>
      <c r="M227" s="12"/>
    </row>
    <row r="228">
      <c r="B228" s="46"/>
      <c r="C228" s="46"/>
      <c r="D228" s="46"/>
      <c r="E228" s="46"/>
      <c r="K228" s="12"/>
      <c r="L228" s="12"/>
      <c r="M228" s="12"/>
    </row>
    <row r="229">
      <c r="B229" s="46"/>
      <c r="C229" s="46"/>
      <c r="D229" s="46"/>
      <c r="E229" s="46"/>
      <c r="K229" s="12"/>
      <c r="L229" s="12"/>
      <c r="M229" s="12"/>
    </row>
    <row r="230">
      <c r="B230" s="46"/>
      <c r="C230" s="46"/>
      <c r="D230" s="46"/>
      <c r="E230" s="46"/>
      <c r="K230" s="12"/>
      <c r="L230" s="12"/>
      <c r="M230" s="12"/>
    </row>
    <row r="231">
      <c r="B231" s="46"/>
      <c r="C231" s="46"/>
      <c r="D231" s="46"/>
      <c r="E231" s="46"/>
      <c r="K231" s="12"/>
      <c r="L231" s="12"/>
      <c r="M231" s="12"/>
    </row>
    <row r="232">
      <c r="B232" s="46"/>
      <c r="C232" s="46"/>
      <c r="D232" s="46"/>
      <c r="E232" s="46"/>
      <c r="K232" s="12"/>
      <c r="L232" s="12"/>
      <c r="M232" s="12"/>
    </row>
    <row r="233">
      <c r="B233" s="46"/>
      <c r="C233" s="46"/>
      <c r="D233" s="46"/>
      <c r="E233" s="46"/>
      <c r="K233" s="12"/>
      <c r="L233" s="12"/>
      <c r="M233" s="12"/>
    </row>
    <row r="234">
      <c r="B234" s="46"/>
      <c r="C234" s="46"/>
      <c r="D234" s="46"/>
      <c r="E234" s="46"/>
      <c r="K234" s="12"/>
      <c r="L234" s="12"/>
      <c r="M234" s="12"/>
    </row>
    <row r="235">
      <c r="B235" s="46"/>
      <c r="C235" s="46"/>
      <c r="D235" s="46"/>
      <c r="E235" s="46"/>
      <c r="K235" s="12"/>
      <c r="L235" s="12"/>
      <c r="M235" s="12"/>
    </row>
    <row r="236">
      <c r="B236" s="46"/>
      <c r="C236" s="46"/>
      <c r="D236" s="46"/>
      <c r="E236" s="46"/>
      <c r="K236" s="12"/>
      <c r="L236" s="12"/>
      <c r="M236" s="12"/>
    </row>
    <row r="237">
      <c r="B237" s="46"/>
      <c r="C237" s="46"/>
      <c r="D237" s="46"/>
      <c r="E237" s="46"/>
      <c r="K237" s="12"/>
      <c r="L237" s="12"/>
      <c r="M237" s="12"/>
    </row>
    <row r="238">
      <c r="B238" s="46"/>
      <c r="C238" s="46"/>
      <c r="D238" s="46"/>
      <c r="E238" s="46"/>
      <c r="K238" s="12"/>
      <c r="L238" s="12"/>
      <c r="M238" s="12"/>
    </row>
    <row r="239">
      <c r="B239" s="46"/>
      <c r="C239" s="46"/>
      <c r="D239" s="46"/>
      <c r="E239" s="46"/>
      <c r="K239" s="12"/>
      <c r="L239" s="12"/>
      <c r="M239" s="12"/>
    </row>
    <row r="240">
      <c r="B240" s="46"/>
      <c r="C240" s="46"/>
      <c r="D240" s="46"/>
      <c r="E240" s="46"/>
      <c r="K240" s="12"/>
      <c r="L240" s="12"/>
      <c r="M240" s="12"/>
    </row>
    <row r="241">
      <c r="B241" s="46"/>
      <c r="C241" s="46"/>
      <c r="D241" s="46"/>
      <c r="E241" s="46"/>
      <c r="K241" s="12"/>
      <c r="L241" s="12"/>
      <c r="M241" s="12"/>
    </row>
    <row r="242">
      <c r="B242" s="46"/>
      <c r="C242" s="46"/>
      <c r="D242" s="46"/>
      <c r="E242" s="46"/>
      <c r="K242" s="12"/>
      <c r="L242" s="12"/>
      <c r="M242" s="12"/>
    </row>
    <row r="243">
      <c r="B243" s="46"/>
      <c r="C243" s="46"/>
      <c r="D243" s="46"/>
      <c r="E243" s="46"/>
      <c r="K243" s="12"/>
      <c r="L243" s="12"/>
      <c r="M243" s="12"/>
    </row>
    <row r="244">
      <c r="B244" s="46"/>
      <c r="C244" s="46"/>
      <c r="D244" s="46"/>
      <c r="E244" s="46"/>
      <c r="K244" s="12"/>
      <c r="L244" s="12"/>
      <c r="M244" s="12"/>
    </row>
    <row r="245">
      <c r="B245" s="46"/>
      <c r="C245" s="46"/>
      <c r="D245" s="46"/>
      <c r="E245" s="46"/>
      <c r="K245" s="12"/>
      <c r="L245" s="12"/>
      <c r="M245" s="12"/>
    </row>
    <row r="246">
      <c r="B246" s="46"/>
      <c r="C246" s="46"/>
      <c r="D246" s="46"/>
      <c r="E246" s="46"/>
      <c r="K246" s="12"/>
      <c r="L246" s="12"/>
      <c r="M246" s="12"/>
    </row>
    <row r="247">
      <c r="B247" s="46"/>
      <c r="C247" s="46"/>
      <c r="D247" s="46"/>
      <c r="E247" s="46"/>
      <c r="K247" s="12"/>
      <c r="L247" s="12"/>
      <c r="M247" s="12"/>
    </row>
    <row r="248">
      <c r="B248" s="46"/>
      <c r="C248" s="46"/>
      <c r="D248" s="46"/>
      <c r="E248" s="46"/>
      <c r="K248" s="12"/>
      <c r="L248" s="12"/>
      <c r="M248" s="12"/>
    </row>
    <row r="249">
      <c r="B249" s="46"/>
      <c r="C249" s="46"/>
      <c r="D249" s="46"/>
      <c r="E249" s="46"/>
      <c r="K249" s="12"/>
      <c r="L249" s="12"/>
      <c r="M249" s="12"/>
    </row>
    <row r="250">
      <c r="B250" s="46"/>
      <c r="C250" s="46"/>
      <c r="D250" s="46"/>
      <c r="E250" s="46"/>
      <c r="K250" s="12"/>
      <c r="L250" s="12"/>
      <c r="M250" s="12"/>
    </row>
    <row r="251">
      <c r="B251" s="46"/>
      <c r="C251" s="46"/>
      <c r="D251" s="46"/>
      <c r="E251" s="46"/>
      <c r="K251" s="12"/>
      <c r="L251" s="12"/>
      <c r="M251" s="12"/>
    </row>
    <row r="252">
      <c r="B252" s="46"/>
      <c r="C252" s="46"/>
      <c r="D252" s="46"/>
      <c r="E252" s="46"/>
      <c r="K252" s="12"/>
      <c r="L252" s="12"/>
      <c r="M252" s="12"/>
    </row>
    <row r="253">
      <c r="B253" s="46"/>
      <c r="C253" s="46"/>
      <c r="D253" s="46"/>
      <c r="E253" s="46"/>
      <c r="K253" s="12"/>
      <c r="L253" s="12"/>
      <c r="M253" s="12"/>
    </row>
    <row r="254">
      <c r="B254" s="46"/>
      <c r="C254" s="46"/>
      <c r="D254" s="46"/>
      <c r="E254" s="46"/>
      <c r="K254" s="12"/>
      <c r="L254" s="12"/>
      <c r="M254" s="12"/>
    </row>
    <row r="255">
      <c r="B255" s="46"/>
      <c r="C255" s="46"/>
      <c r="D255" s="46"/>
      <c r="E255" s="46"/>
      <c r="K255" s="12"/>
      <c r="L255" s="12"/>
      <c r="M255" s="12"/>
    </row>
    <row r="256">
      <c r="B256" s="46"/>
      <c r="C256" s="46"/>
      <c r="D256" s="46"/>
      <c r="E256" s="46"/>
      <c r="K256" s="12"/>
      <c r="L256" s="12"/>
      <c r="M256" s="12"/>
    </row>
    <row r="257">
      <c r="B257" s="46"/>
      <c r="C257" s="46"/>
      <c r="D257" s="46"/>
      <c r="E257" s="46"/>
      <c r="K257" s="12"/>
      <c r="L257" s="12"/>
      <c r="M257" s="12"/>
    </row>
    <row r="258">
      <c r="B258" s="46"/>
      <c r="C258" s="46"/>
      <c r="D258" s="46"/>
      <c r="E258" s="46"/>
      <c r="K258" s="12"/>
      <c r="L258" s="12"/>
      <c r="M258" s="12"/>
    </row>
    <row r="259">
      <c r="B259" s="46"/>
      <c r="C259" s="46"/>
      <c r="D259" s="46"/>
      <c r="E259" s="46"/>
      <c r="K259" s="12"/>
      <c r="L259" s="12"/>
      <c r="M259" s="12"/>
    </row>
    <row r="260">
      <c r="B260" s="46"/>
      <c r="C260" s="46"/>
      <c r="D260" s="46"/>
      <c r="E260" s="46"/>
      <c r="K260" s="12"/>
      <c r="L260" s="12"/>
      <c r="M260" s="12"/>
    </row>
    <row r="261">
      <c r="B261" s="46"/>
      <c r="C261" s="46"/>
      <c r="D261" s="46"/>
      <c r="E261" s="46"/>
      <c r="K261" s="12"/>
      <c r="L261" s="12"/>
      <c r="M261" s="12"/>
    </row>
    <row r="262">
      <c r="B262" s="46"/>
      <c r="C262" s="46"/>
      <c r="D262" s="46"/>
      <c r="E262" s="46"/>
      <c r="K262" s="12"/>
      <c r="L262" s="12"/>
      <c r="M262" s="12"/>
    </row>
    <row r="263">
      <c r="B263" s="46"/>
      <c r="C263" s="46"/>
      <c r="D263" s="46"/>
      <c r="E263" s="46"/>
      <c r="K263" s="12"/>
      <c r="L263" s="12"/>
      <c r="M263" s="12"/>
    </row>
    <row r="264">
      <c r="B264" s="46"/>
      <c r="C264" s="46"/>
      <c r="D264" s="46"/>
      <c r="E264" s="46"/>
      <c r="K264" s="12"/>
      <c r="L264" s="12"/>
      <c r="M264" s="12"/>
    </row>
    <row r="265">
      <c r="B265" s="46"/>
      <c r="C265" s="46"/>
      <c r="D265" s="46"/>
      <c r="E265" s="46"/>
      <c r="K265" s="12"/>
      <c r="L265" s="12"/>
      <c r="M265" s="12"/>
    </row>
    <row r="266">
      <c r="B266" s="46"/>
      <c r="C266" s="46"/>
      <c r="D266" s="46"/>
      <c r="E266" s="46"/>
      <c r="K266" s="12"/>
      <c r="L266" s="12"/>
      <c r="M266" s="12"/>
    </row>
    <row r="267">
      <c r="B267" s="46"/>
      <c r="C267" s="46"/>
      <c r="D267" s="46"/>
      <c r="E267" s="46"/>
      <c r="K267" s="12"/>
      <c r="L267" s="12"/>
      <c r="M267" s="12"/>
    </row>
    <row r="268">
      <c r="B268" s="46"/>
      <c r="C268" s="46"/>
      <c r="D268" s="46"/>
      <c r="E268" s="46"/>
      <c r="K268" s="12"/>
      <c r="L268" s="12"/>
      <c r="M268" s="12"/>
    </row>
    <row r="269">
      <c r="B269" s="46"/>
      <c r="C269" s="46"/>
      <c r="D269" s="46"/>
      <c r="E269" s="46"/>
      <c r="K269" s="12"/>
      <c r="L269" s="12"/>
      <c r="M269" s="12"/>
    </row>
    <row r="270">
      <c r="B270" s="46"/>
      <c r="C270" s="46"/>
      <c r="D270" s="46"/>
      <c r="E270" s="46"/>
      <c r="K270" s="12"/>
      <c r="L270" s="12"/>
      <c r="M270" s="12"/>
    </row>
    <row r="271">
      <c r="B271" s="46"/>
      <c r="C271" s="46"/>
      <c r="D271" s="46"/>
      <c r="E271" s="46"/>
      <c r="K271" s="12"/>
      <c r="L271" s="12"/>
      <c r="M271" s="12"/>
    </row>
    <row r="272">
      <c r="B272" s="46"/>
      <c r="C272" s="46"/>
      <c r="D272" s="46"/>
      <c r="E272" s="46"/>
      <c r="K272" s="12"/>
      <c r="L272" s="12"/>
      <c r="M272" s="12"/>
    </row>
    <row r="273">
      <c r="B273" s="46"/>
      <c r="C273" s="46"/>
      <c r="D273" s="46"/>
      <c r="E273" s="46"/>
      <c r="K273" s="12"/>
      <c r="L273" s="12"/>
      <c r="M273" s="12"/>
    </row>
    <row r="274">
      <c r="B274" s="46"/>
      <c r="C274" s="46"/>
      <c r="D274" s="46"/>
      <c r="E274" s="46"/>
      <c r="K274" s="12"/>
      <c r="L274" s="12"/>
      <c r="M274" s="12"/>
    </row>
    <row r="275">
      <c r="B275" s="46"/>
      <c r="C275" s="46"/>
      <c r="D275" s="46"/>
      <c r="E275" s="46"/>
      <c r="K275" s="12"/>
      <c r="L275" s="12"/>
      <c r="M275" s="12"/>
    </row>
    <row r="276">
      <c r="B276" s="46"/>
      <c r="C276" s="46"/>
      <c r="D276" s="46"/>
      <c r="E276" s="46"/>
      <c r="K276" s="12"/>
      <c r="L276" s="12"/>
      <c r="M276" s="12"/>
    </row>
    <row r="277">
      <c r="B277" s="46"/>
      <c r="C277" s="46"/>
      <c r="D277" s="46"/>
      <c r="E277" s="46"/>
      <c r="K277" s="12"/>
      <c r="L277" s="12"/>
      <c r="M277" s="12"/>
    </row>
    <row r="278">
      <c r="B278" s="46"/>
      <c r="C278" s="46"/>
      <c r="D278" s="46"/>
      <c r="E278" s="46"/>
      <c r="K278" s="12"/>
      <c r="L278" s="12"/>
      <c r="M278" s="12"/>
    </row>
    <row r="279">
      <c r="B279" s="46"/>
      <c r="C279" s="46"/>
      <c r="D279" s="46"/>
      <c r="E279" s="46"/>
      <c r="K279" s="12"/>
      <c r="L279" s="12"/>
      <c r="M279" s="12"/>
    </row>
    <row r="280">
      <c r="B280" s="46"/>
      <c r="C280" s="46"/>
      <c r="D280" s="46"/>
      <c r="E280" s="46"/>
      <c r="K280" s="12"/>
      <c r="L280" s="12"/>
      <c r="M280" s="12"/>
    </row>
    <row r="281">
      <c r="B281" s="46"/>
      <c r="C281" s="46"/>
      <c r="D281" s="46"/>
      <c r="E281" s="46"/>
      <c r="K281" s="12"/>
      <c r="L281" s="12"/>
      <c r="M281" s="12"/>
    </row>
    <row r="282">
      <c r="B282" s="46"/>
      <c r="C282" s="46"/>
      <c r="D282" s="46"/>
      <c r="E282" s="46"/>
      <c r="K282" s="12"/>
      <c r="L282" s="12"/>
      <c r="M282" s="12"/>
    </row>
    <row r="283">
      <c r="B283" s="46"/>
      <c r="C283" s="46"/>
      <c r="D283" s="46"/>
      <c r="E283" s="46"/>
      <c r="K283" s="12"/>
      <c r="L283" s="12"/>
      <c r="M283" s="12"/>
    </row>
    <row r="284">
      <c r="B284" s="46"/>
      <c r="C284" s="46"/>
      <c r="D284" s="46"/>
      <c r="E284" s="46"/>
      <c r="K284" s="12"/>
      <c r="L284" s="12"/>
      <c r="M284" s="12"/>
    </row>
    <row r="285">
      <c r="B285" s="46"/>
      <c r="C285" s="46"/>
      <c r="D285" s="46"/>
      <c r="E285" s="46"/>
      <c r="K285" s="12"/>
      <c r="L285" s="12"/>
      <c r="M285" s="12"/>
    </row>
    <row r="286">
      <c r="B286" s="46"/>
      <c r="C286" s="46"/>
      <c r="D286" s="46"/>
      <c r="E286" s="46"/>
      <c r="K286" s="12"/>
      <c r="L286" s="12"/>
      <c r="M286" s="12"/>
    </row>
    <row r="287">
      <c r="B287" s="46"/>
      <c r="C287" s="46"/>
      <c r="D287" s="46"/>
      <c r="E287" s="46"/>
      <c r="K287" s="12"/>
      <c r="L287" s="12"/>
      <c r="M287" s="12"/>
    </row>
    <row r="288">
      <c r="B288" s="46"/>
      <c r="C288" s="46"/>
      <c r="D288" s="46"/>
      <c r="E288" s="46"/>
      <c r="K288" s="12"/>
      <c r="L288" s="12"/>
      <c r="M288" s="12"/>
    </row>
    <row r="289">
      <c r="B289" s="46"/>
      <c r="C289" s="46"/>
      <c r="D289" s="46"/>
      <c r="E289" s="46"/>
      <c r="K289" s="12"/>
      <c r="L289" s="12"/>
      <c r="M289" s="12"/>
    </row>
    <row r="290">
      <c r="B290" s="46"/>
      <c r="C290" s="46"/>
      <c r="D290" s="46"/>
      <c r="E290" s="46"/>
      <c r="K290" s="12"/>
      <c r="L290" s="12"/>
      <c r="M290" s="12"/>
    </row>
    <row r="291">
      <c r="B291" s="46"/>
      <c r="C291" s="46"/>
      <c r="D291" s="46"/>
      <c r="E291" s="46"/>
      <c r="K291" s="12"/>
      <c r="L291" s="12"/>
      <c r="M291" s="12"/>
    </row>
    <row r="292">
      <c r="B292" s="46"/>
      <c r="C292" s="46"/>
      <c r="D292" s="46"/>
      <c r="E292" s="46"/>
      <c r="K292" s="12"/>
      <c r="L292" s="12"/>
      <c r="M292" s="12"/>
    </row>
    <row r="293">
      <c r="B293" s="46"/>
      <c r="C293" s="46"/>
      <c r="D293" s="46"/>
      <c r="E293" s="46"/>
      <c r="K293" s="12"/>
      <c r="L293" s="12"/>
      <c r="M293" s="12"/>
    </row>
    <row r="294">
      <c r="B294" s="46"/>
      <c r="C294" s="46"/>
      <c r="D294" s="46"/>
      <c r="E294" s="46"/>
      <c r="K294" s="12"/>
      <c r="L294" s="12"/>
      <c r="M294" s="12"/>
    </row>
    <row r="295">
      <c r="B295" s="46"/>
      <c r="C295" s="46"/>
      <c r="D295" s="46"/>
      <c r="E295" s="46"/>
      <c r="K295" s="12"/>
      <c r="L295" s="12"/>
      <c r="M295" s="12"/>
    </row>
    <row r="296">
      <c r="B296" s="46"/>
      <c r="C296" s="46"/>
      <c r="D296" s="46"/>
      <c r="E296" s="46"/>
      <c r="K296" s="12"/>
      <c r="L296" s="12"/>
      <c r="M296" s="12"/>
    </row>
    <row r="297">
      <c r="B297" s="46"/>
      <c r="C297" s="46"/>
      <c r="D297" s="46"/>
      <c r="E297" s="46"/>
      <c r="K297" s="12"/>
      <c r="L297" s="12"/>
      <c r="M297" s="12"/>
    </row>
    <row r="298">
      <c r="B298" s="46"/>
      <c r="C298" s="46"/>
      <c r="D298" s="46"/>
      <c r="E298" s="46"/>
      <c r="K298" s="12"/>
      <c r="L298" s="12"/>
      <c r="M298" s="12"/>
    </row>
    <row r="299">
      <c r="B299" s="46"/>
      <c r="C299" s="46"/>
      <c r="D299" s="46"/>
      <c r="E299" s="46"/>
      <c r="K299" s="12"/>
      <c r="L299" s="12"/>
      <c r="M299" s="12"/>
    </row>
    <row r="300">
      <c r="B300" s="46"/>
      <c r="C300" s="46"/>
      <c r="D300" s="46"/>
      <c r="E300" s="46"/>
      <c r="K300" s="12"/>
      <c r="L300" s="12"/>
      <c r="M300" s="12"/>
    </row>
    <row r="301">
      <c r="B301" s="46"/>
      <c r="C301" s="46"/>
      <c r="D301" s="46"/>
      <c r="E301" s="46"/>
      <c r="K301" s="12"/>
      <c r="L301" s="12"/>
      <c r="M301" s="12"/>
    </row>
    <row r="302">
      <c r="B302" s="46"/>
      <c r="C302" s="46"/>
      <c r="D302" s="46"/>
      <c r="E302" s="46"/>
      <c r="K302" s="12"/>
      <c r="L302" s="12"/>
      <c r="M302" s="12"/>
    </row>
    <row r="303">
      <c r="B303" s="46"/>
      <c r="C303" s="46"/>
      <c r="D303" s="46"/>
      <c r="E303" s="46"/>
      <c r="K303" s="12"/>
      <c r="L303" s="12"/>
      <c r="M303" s="12"/>
    </row>
    <row r="304">
      <c r="B304" s="46"/>
      <c r="C304" s="46"/>
      <c r="D304" s="46"/>
      <c r="E304" s="46"/>
      <c r="K304" s="12"/>
      <c r="L304" s="12"/>
      <c r="M304" s="12"/>
    </row>
    <row r="305">
      <c r="B305" s="46"/>
      <c r="C305" s="46"/>
      <c r="D305" s="46"/>
      <c r="E305" s="46"/>
      <c r="K305" s="12"/>
      <c r="L305" s="12"/>
      <c r="M305" s="12"/>
    </row>
    <row r="306">
      <c r="B306" s="46"/>
      <c r="C306" s="46"/>
      <c r="D306" s="46"/>
      <c r="E306" s="46"/>
      <c r="K306" s="12"/>
      <c r="L306" s="12"/>
      <c r="M306" s="12"/>
    </row>
    <row r="307">
      <c r="B307" s="46"/>
      <c r="C307" s="46"/>
      <c r="D307" s="46"/>
      <c r="E307" s="46"/>
      <c r="K307" s="12"/>
      <c r="L307" s="12"/>
      <c r="M307" s="12"/>
    </row>
    <row r="308">
      <c r="B308" s="46"/>
      <c r="C308" s="46"/>
      <c r="D308" s="46"/>
      <c r="E308" s="46"/>
      <c r="K308" s="12"/>
      <c r="L308" s="12"/>
      <c r="M308" s="12"/>
    </row>
    <row r="309">
      <c r="B309" s="46"/>
      <c r="C309" s="46"/>
      <c r="D309" s="46"/>
      <c r="E309" s="46"/>
      <c r="K309" s="12"/>
      <c r="L309" s="12"/>
      <c r="M309" s="12"/>
    </row>
    <row r="310">
      <c r="B310" s="46"/>
      <c r="C310" s="46"/>
      <c r="D310" s="46"/>
      <c r="E310" s="46"/>
      <c r="K310" s="12"/>
      <c r="L310" s="12"/>
      <c r="M310" s="12"/>
    </row>
    <row r="311">
      <c r="B311" s="46"/>
      <c r="C311" s="46"/>
      <c r="D311" s="46"/>
      <c r="E311" s="46"/>
      <c r="K311" s="12"/>
      <c r="L311" s="12"/>
      <c r="M311" s="12"/>
    </row>
    <row r="312">
      <c r="B312" s="46"/>
      <c r="C312" s="46"/>
      <c r="D312" s="46"/>
      <c r="E312" s="46"/>
      <c r="K312" s="12"/>
      <c r="L312" s="12"/>
      <c r="M312" s="12"/>
    </row>
    <row r="313">
      <c r="B313" s="46"/>
      <c r="C313" s="46"/>
      <c r="D313" s="46"/>
      <c r="E313" s="46"/>
      <c r="K313" s="12"/>
      <c r="L313" s="12"/>
      <c r="M313" s="12"/>
    </row>
    <row r="314">
      <c r="B314" s="46"/>
      <c r="C314" s="46"/>
      <c r="D314" s="46"/>
      <c r="E314" s="46"/>
      <c r="K314" s="12"/>
      <c r="L314" s="12"/>
      <c r="M314" s="12"/>
    </row>
    <row r="315">
      <c r="B315" s="46"/>
      <c r="C315" s="46"/>
      <c r="D315" s="46"/>
      <c r="E315" s="46"/>
      <c r="K315" s="12"/>
      <c r="L315" s="12"/>
      <c r="M315" s="12"/>
    </row>
    <row r="316">
      <c r="B316" s="46"/>
      <c r="C316" s="46"/>
      <c r="D316" s="46"/>
      <c r="E316" s="46"/>
      <c r="K316" s="12"/>
      <c r="L316" s="12"/>
      <c r="M316" s="12"/>
    </row>
    <row r="317">
      <c r="B317" s="46"/>
      <c r="C317" s="46"/>
      <c r="D317" s="46"/>
      <c r="E317" s="46"/>
      <c r="K317" s="12"/>
      <c r="L317" s="12"/>
      <c r="M317" s="12"/>
    </row>
    <row r="318">
      <c r="B318" s="46"/>
      <c r="C318" s="46"/>
      <c r="D318" s="46"/>
      <c r="E318" s="46"/>
      <c r="K318" s="12"/>
      <c r="L318" s="12"/>
      <c r="M318" s="12"/>
    </row>
    <row r="319">
      <c r="B319" s="46"/>
      <c r="C319" s="46"/>
      <c r="D319" s="46"/>
      <c r="E319" s="46"/>
      <c r="K319" s="12"/>
      <c r="L319" s="12"/>
      <c r="M319" s="12"/>
    </row>
    <row r="320">
      <c r="B320" s="46"/>
      <c r="C320" s="46"/>
      <c r="D320" s="46"/>
      <c r="E320" s="46"/>
      <c r="K320" s="12"/>
      <c r="L320" s="12"/>
      <c r="M320" s="12"/>
    </row>
    <row r="321">
      <c r="B321" s="46"/>
      <c r="C321" s="46"/>
      <c r="D321" s="46"/>
      <c r="E321" s="46"/>
      <c r="K321" s="12"/>
      <c r="L321" s="12"/>
      <c r="M321" s="12"/>
    </row>
    <row r="322">
      <c r="B322" s="46"/>
      <c r="C322" s="46"/>
      <c r="D322" s="46"/>
      <c r="E322" s="46"/>
      <c r="K322" s="12"/>
      <c r="L322" s="12"/>
      <c r="M322" s="12"/>
    </row>
    <row r="323">
      <c r="B323" s="46"/>
      <c r="C323" s="46"/>
      <c r="D323" s="46"/>
      <c r="E323" s="46"/>
      <c r="K323" s="12"/>
      <c r="L323" s="12"/>
      <c r="M323" s="12"/>
    </row>
    <row r="324">
      <c r="B324" s="46"/>
      <c r="C324" s="46"/>
      <c r="D324" s="46"/>
      <c r="E324" s="46"/>
      <c r="K324" s="12"/>
      <c r="L324" s="12"/>
      <c r="M324" s="12"/>
    </row>
    <row r="325">
      <c r="B325" s="46"/>
      <c r="C325" s="46"/>
      <c r="D325" s="46"/>
      <c r="E325" s="46"/>
      <c r="K325" s="12"/>
      <c r="L325" s="12"/>
      <c r="M325" s="12"/>
    </row>
    <row r="326">
      <c r="B326" s="46"/>
      <c r="C326" s="46"/>
      <c r="D326" s="46"/>
      <c r="E326" s="46"/>
      <c r="K326" s="12"/>
      <c r="L326" s="12"/>
      <c r="M326" s="12"/>
    </row>
    <row r="327">
      <c r="B327" s="46"/>
      <c r="C327" s="46"/>
      <c r="D327" s="46"/>
      <c r="E327" s="46"/>
      <c r="K327" s="12"/>
      <c r="L327" s="12"/>
      <c r="M327" s="12"/>
    </row>
    <row r="328">
      <c r="B328" s="46"/>
      <c r="C328" s="46"/>
      <c r="D328" s="46"/>
      <c r="E328" s="46"/>
      <c r="K328" s="12"/>
      <c r="L328" s="12"/>
      <c r="M328" s="12"/>
    </row>
    <row r="329">
      <c r="B329" s="46"/>
      <c r="C329" s="46"/>
      <c r="D329" s="46"/>
      <c r="E329" s="46"/>
      <c r="K329" s="12"/>
      <c r="L329" s="12"/>
      <c r="M329" s="12"/>
    </row>
    <row r="330">
      <c r="B330" s="46"/>
      <c r="C330" s="46"/>
      <c r="D330" s="46"/>
      <c r="E330" s="46"/>
      <c r="K330" s="12"/>
      <c r="L330" s="12"/>
      <c r="M330" s="12"/>
    </row>
    <row r="331">
      <c r="B331" s="46"/>
      <c r="C331" s="46"/>
      <c r="D331" s="46"/>
      <c r="E331" s="46"/>
      <c r="K331" s="12"/>
      <c r="L331" s="12"/>
      <c r="M331" s="12"/>
    </row>
    <row r="332">
      <c r="B332" s="46"/>
      <c r="C332" s="46"/>
      <c r="D332" s="46"/>
      <c r="E332" s="46"/>
      <c r="K332" s="12"/>
      <c r="L332" s="12"/>
      <c r="M332" s="12"/>
    </row>
    <row r="333">
      <c r="B333" s="46"/>
      <c r="C333" s="46"/>
      <c r="D333" s="46"/>
      <c r="E333" s="46"/>
      <c r="K333" s="12"/>
      <c r="L333" s="12"/>
      <c r="M333" s="12"/>
    </row>
    <row r="334">
      <c r="B334" s="46"/>
      <c r="C334" s="46"/>
      <c r="D334" s="46"/>
      <c r="E334" s="46"/>
      <c r="K334" s="12"/>
      <c r="L334" s="12"/>
      <c r="M334" s="12"/>
    </row>
    <row r="335">
      <c r="B335" s="46"/>
      <c r="C335" s="46"/>
      <c r="D335" s="46"/>
      <c r="E335" s="46"/>
      <c r="K335" s="12"/>
      <c r="L335" s="12"/>
      <c r="M335" s="12"/>
    </row>
    <row r="336">
      <c r="B336" s="46"/>
      <c r="C336" s="46"/>
      <c r="D336" s="46"/>
      <c r="E336" s="46"/>
      <c r="K336" s="12"/>
      <c r="L336" s="12"/>
      <c r="M336" s="12"/>
    </row>
    <row r="337">
      <c r="B337" s="46"/>
      <c r="C337" s="46"/>
      <c r="D337" s="46"/>
      <c r="E337" s="46"/>
      <c r="K337" s="12"/>
      <c r="L337" s="12"/>
      <c r="M337" s="12"/>
    </row>
    <row r="338">
      <c r="B338" s="46"/>
      <c r="C338" s="46"/>
      <c r="D338" s="46"/>
      <c r="E338" s="46"/>
      <c r="K338" s="12"/>
      <c r="L338" s="12"/>
      <c r="M338" s="12"/>
    </row>
    <row r="339">
      <c r="B339" s="46"/>
      <c r="C339" s="46"/>
      <c r="D339" s="46"/>
      <c r="E339" s="46"/>
      <c r="K339" s="12"/>
      <c r="L339" s="12"/>
      <c r="M339" s="12"/>
    </row>
    <row r="340">
      <c r="B340" s="46"/>
      <c r="C340" s="46"/>
      <c r="D340" s="46"/>
      <c r="E340" s="46"/>
      <c r="K340" s="12"/>
      <c r="L340" s="12"/>
      <c r="M340" s="12"/>
    </row>
    <row r="341">
      <c r="B341" s="46"/>
      <c r="C341" s="46"/>
      <c r="D341" s="46"/>
      <c r="E341" s="46"/>
      <c r="K341" s="12"/>
      <c r="L341" s="12"/>
      <c r="M341" s="12"/>
    </row>
    <row r="342">
      <c r="B342" s="46"/>
      <c r="C342" s="46"/>
      <c r="D342" s="46"/>
      <c r="E342" s="46"/>
      <c r="K342" s="12"/>
      <c r="L342" s="12"/>
      <c r="M342" s="12"/>
    </row>
    <row r="343">
      <c r="B343" s="46"/>
      <c r="C343" s="46"/>
      <c r="D343" s="46"/>
      <c r="E343" s="46"/>
      <c r="K343" s="12"/>
      <c r="L343" s="12"/>
      <c r="M343" s="12"/>
    </row>
    <row r="344">
      <c r="B344" s="46"/>
      <c r="C344" s="46"/>
      <c r="D344" s="46"/>
      <c r="E344" s="46"/>
      <c r="K344" s="12"/>
      <c r="L344" s="12"/>
      <c r="M344" s="12"/>
    </row>
    <row r="345">
      <c r="B345" s="46"/>
      <c r="C345" s="46"/>
      <c r="D345" s="46"/>
      <c r="E345" s="46"/>
      <c r="K345" s="12"/>
      <c r="L345" s="12"/>
      <c r="M345" s="12"/>
    </row>
    <row r="346">
      <c r="B346" s="46"/>
      <c r="C346" s="46"/>
      <c r="D346" s="46"/>
      <c r="E346" s="46"/>
      <c r="K346" s="12"/>
      <c r="L346" s="12"/>
      <c r="M346" s="12"/>
    </row>
    <row r="347">
      <c r="B347" s="46"/>
      <c r="C347" s="46"/>
      <c r="D347" s="46"/>
      <c r="E347" s="46"/>
      <c r="K347" s="12"/>
      <c r="L347" s="12"/>
      <c r="M347" s="12"/>
    </row>
    <row r="348">
      <c r="B348" s="46"/>
      <c r="C348" s="46"/>
      <c r="D348" s="46"/>
      <c r="E348" s="46"/>
      <c r="K348" s="12"/>
      <c r="L348" s="12"/>
      <c r="M348" s="12"/>
    </row>
    <row r="349">
      <c r="B349" s="46"/>
      <c r="C349" s="46"/>
      <c r="D349" s="46"/>
      <c r="E349" s="46"/>
      <c r="K349" s="12"/>
      <c r="L349" s="12"/>
      <c r="M349" s="12"/>
    </row>
    <row r="350">
      <c r="B350" s="46"/>
      <c r="C350" s="46"/>
      <c r="D350" s="46"/>
      <c r="E350" s="46"/>
      <c r="K350" s="12"/>
      <c r="L350" s="12"/>
      <c r="M350" s="12"/>
    </row>
    <row r="351">
      <c r="B351" s="46"/>
      <c r="C351" s="46"/>
      <c r="D351" s="46"/>
      <c r="E351" s="46"/>
      <c r="K351" s="12"/>
      <c r="L351" s="12"/>
      <c r="M351" s="12"/>
    </row>
    <row r="352">
      <c r="B352" s="46"/>
      <c r="C352" s="46"/>
      <c r="D352" s="46"/>
      <c r="E352" s="46"/>
      <c r="K352" s="12"/>
      <c r="L352" s="12"/>
      <c r="M352" s="12"/>
    </row>
    <row r="353">
      <c r="B353" s="46"/>
      <c r="C353" s="46"/>
      <c r="D353" s="46"/>
      <c r="E353" s="46"/>
      <c r="K353" s="12"/>
      <c r="L353" s="12"/>
      <c r="M353" s="12"/>
    </row>
    <row r="354">
      <c r="B354" s="46"/>
      <c r="C354" s="46"/>
      <c r="D354" s="46"/>
      <c r="E354" s="46"/>
      <c r="K354" s="12"/>
      <c r="L354" s="12"/>
      <c r="M354" s="12"/>
    </row>
    <row r="355">
      <c r="B355" s="46"/>
      <c r="C355" s="46"/>
      <c r="D355" s="46"/>
      <c r="E355" s="46"/>
      <c r="K355" s="12"/>
      <c r="L355" s="12"/>
      <c r="M355" s="12"/>
    </row>
    <row r="356">
      <c r="B356" s="46"/>
      <c r="C356" s="46"/>
      <c r="D356" s="46"/>
      <c r="E356" s="46"/>
      <c r="K356" s="12"/>
      <c r="L356" s="12"/>
      <c r="M356" s="12"/>
    </row>
    <row r="357">
      <c r="B357" s="46"/>
      <c r="C357" s="46"/>
      <c r="D357" s="46"/>
      <c r="E357" s="46"/>
      <c r="K357" s="12"/>
      <c r="L357" s="12"/>
      <c r="M357" s="12"/>
    </row>
    <row r="358">
      <c r="B358" s="46"/>
      <c r="C358" s="46"/>
      <c r="D358" s="46"/>
      <c r="E358" s="46"/>
      <c r="K358" s="12"/>
      <c r="L358" s="12"/>
      <c r="M358" s="12"/>
    </row>
    <row r="359">
      <c r="B359" s="46"/>
      <c r="C359" s="46"/>
      <c r="D359" s="46"/>
      <c r="E359" s="46"/>
      <c r="K359" s="12"/>
      <c r="L359" s="12"/>
      <c r="M359" s="12"/>
    </row>
    <row r="360">
      <c r="B360" s="46"/>
      <c r="C360" s="46"/>
      <c r="D360" s="46"/>
      <c r="E360" s="46"/>
      <c r="K360" s="12"/>
      <c r="L360" s="12"/>
      <c r="M360" s="12"/>
    </row>
    <row r="361">
      <c r="B361" s="46"/>
      <c r="C361" s="46"/>
      <c r="D361" s="46"/>
      <c r="E361" s="46"/>
      <c r="K361" s="12"/>
      <c r="L361" s="12"/>
      <c r="M361" s="12"/>
    </row>
    <row r="362">
      <c r="B362" s="46"/>
      <c r="C362" s="46"/>
      <c r="D362" s="46"/>
      <c r="E362" s="46"/>
      <c r="K362" s="12"/>
      <c r="L362" s="12"/>
      <c r="M362" s="12"/>
    </row>
    <row r="363">
      <c r="B363" s="46"/>
      <c r="C363" s="46"/>
      <c r="D363" s="46"/>
      <c r="E363" s="46"/>
      <c r="K363" s="12"/>
      <c r="L363" s="12"/>
      <c r="M363" s="12"/>
    </row>
    <row r="364">
      <c r="B364" s="46"/>
      <c r="C364" s="46"/>
      <c r="D364" s="46"/>
      <c r="E364" s="46"/>
      <c r="K364" s="12"/>
      <c r="L364" s="12"/>
      <c r="M364" s="12"/>
    </row>
    <row r="365">
      <c r="B365" s="46"/>
      <c r="C365" s="46"/>
      <c r="D365" s="46"/>
      <c r="E365" s="46"/>
      <c r="K365" s="12"/>
      <c r="L365" s="12"/>
      <c r="M365" s="12"/>
    </row>
    <row r="366">
      <c r="B366" s="46"/>
      <c r="C366" s="46"/>
      <c r="D366" s="46"/>
      <c r="E366" s="46"/>
      <c r="K366" s="12"/>
      <c r="L366" s="12"/>
      <c r="M366" s="12"/>
    </row>
    <row r="367">
      <c r="B367" s="46"/>
      <c r="C367" s="46"/>
      <c r="D367" s="46"/>
      <c r="E367" s="46"/>
      <c r="K367" s="12"/>
      <c r="L367" s="12"/>
      <c r="M367" s="12"/>
    </row>
    <row r="368">
      <c r="B368" s="46"/>
      <c r="C368" s="46"/>
      <c r="D368" s="46"/>
      <c r="E368" s="46"/>
      <c r="K368" s="12"/>
      <c r="L368" s="12"/>
      <c r="M368" s="12"/>
    </row>
    <row r="369">
      <c r="B369" s="46"/>
      <c r="C369" s="46"/>
      <c r="D369" s="46"/>
      <c r="E369" s="46"/>
      <c r="K369" s="12"/>
      <c r="L369" s="12"/>
      <c r="M369" s="12"/>
    </row>
    <row r="370">
      <c r="B370" s="46"/>
      <c r="C370" s="46"/>
      <c r="D370" s="46"/>
      <c r="E370" s="46"/>
      <c r="K370" s="12"/>
      <c r="L370" s="12"/>
      <c r="M370" s="12"/>
    </row>
    <row r="371">
      <c r="B371" s="46"/>
      <c r="C371" s="46"/>
      <c r="D371" s="46"/>
      <c r="E371" s="46"/>
      <c r="K371" s="12"/>
      <c r="L371" s="12"/>
      <c r="M371" s="12"/>
    </row>
    <row r="372">
      <c r="B372" s="46"/>
      <c r="C372" s="46"/>
      <c r="D372" s="46"/>
      <c r="E372" s="46"/>
      <c r="K372" s="12"/>
      <c r="L372" s="12"/>
      <c r="M372" s="12"/>
    </row>
    <row r="373">
      <c r="B373" s="46"/>
      <c r="C373" s="46"/>
      <c r="D373" s="46"/>
      <c r="E373" s="46"/>
      <c r="K373" s="12"/>
      <c r="L373" s="12"/>
      <c r="M373" s="12"/>
    </row>
    <row r="374">
      <c r="B374" s="46"/>
      <c r="C374" s="46"/>
      <c r="D374" s="46"/>
      <c r="E374" s="46"/>
      <c r="K374" s="12"/>
      <c r="L374" s="12"/>
      <c r="M374" s="12"/>
    </row>
    <row r="375">
      <c r="B375" s="46"/>
      <c r="C375" s="46"/>
      <c r="D375" s="46"/>
      <c r="E375" s="46"/>
      <c r="K375" s="12"/>
      <c r="L375" s="12"/>
      <c r="M375" s="12"/>
    </row>
    <row r="376">
      <c r="B376" s="46"/>
      <c r="C376" s="46"/>
      <c r="D376" s="46"/>
      <c r="E376" s="46"/>
      <c r="K376" s="12"/>
      <c r="L376" s="12"/>
      <c r="M376" s="12"/>
    </row>
    <row r="377">
      <c r="B377" s="46"/>
      <c r="C377" s="46"/>
      <c r="D377" s="46"/>
      <c r="E377" s="46"/>
      <c r="K377" s="12"/>
      <c r="L377" s="12"/>
      <c r="M377" s="12"/>
    </row>
    <row r="378">
      <c r="B378" s="46"/>
      <c r="C378" s="46"/>
      <c r="D378" s="46"/>
      <c r="E378" s="46"/>
      <c r="K378" s="12"/>
      <c r="L378" s="12"/>
      <c r="M378" s="12"/>
    </row>
    <row r="379">
      <c r="B379" s="46"/>
      <c r="C379" s="46"/>
      <c r="D379" s="46"/>
      <c r="E379" s="46"/>
      <c r="K379" s="12"/>
      <c r="L379" s="12"/>
      <c r="M379" s="12"/>
    </row>
    <row r="380">
      <c r="B380" s="46"/>
      <c r="C380" s="46"/>
      <c r="D380" s="46"/>
      <c r="E380" s="46"/>
      <c r="K380" s="12"/>
      <c r="L380" s="12"/>
      <c r="M380" s="12"/>
    </row>
    <row r="381">
      <c r="B381" s="46"/>
      <c r="C381" s="46"/>
      <c r="D381" s="46"/>
      <c r="E381" s="46"/>
      <c r="K381" s="12"/>
      <c r="L381" s="12"/>
      <c r="M381" s="12"/>
    </row>
    <row r="382">
      <c r="B382" s="46"/>
      <c r="C382" s="46"/>
      <c r="D382" s="46"/>
      <c r="E382" s="46"/>
      <c r="K382" s="12"/>
      <c r="L382" s="12"/>
      <c r="M382" s="12"/>
    </row>
    <row r="383">
      <c r="B383" s="46"/>
      <c r="C383" s="46"/>
      <c r="D383" s="46"/>
      <c r="E383" s="46"/>
      <c r="K383" s="12"/>
      <c r="L383" s="12"/>
      <c r="M383" s="12"/>
    </row>
    <row r="384">
      <c r="B384" s="46"/>
      <c r="C384" s="46"/>
      <c r="D384" s="46"/>
      <c r="E384" s="46"/>
      <c r="K384" s="12"/>
      <c r="L384" s="12"/>
      <c r="M384" s="12"/>
    </row>
    <row r="385">
      <c r="B385" s="46"/>
      <c r="C385" s="46"/>
      <c r="D385" s="46"/>
      <c r="E385" s="46"/>
      <c r="K385" s="12"/>
      <c r="L385" s="12"/>
      <c r="M385" s="12"/>
    </row>
    <row r="386">
      <c r="B386" s="46"/>
      <c r="C386" s="46"/>
      <c r="D386" s="46"/>
      <c r="E386" s="46"/>
      <c r="K386" s="12"/>
      <c r="L386" s="12"/>
      <c r="M386" s="12"/>
    </row>
    <row r="387">
      <c r="B387" s="46"/>
      <c r="C387" s="46"/>
      <c r="D387" s="46"/>
      <c r="E387" s="46"/>
      <c r="K387" s="12"/>
      <c r="L387" s="12"/>
      <c r="M387" s="12"/>
    </row>
    <row r="388">
      <c r="B388" s="46"/>
      <c r="C388" s="46"/>
      <c r="D388" s="46"/>
      <c r="E388" s="46"/>
      <c r="K388" s="12"/>
      <c r="L388" s="12"/>
      <c r="M388" s="12"/>
    </row>
    <row r="389">
      <c r="B389" s="46"/>
      <c r="C389" s="46"/>
      <c r="D389" s="46"/>
      <c r="E389" s="46"/>
      <c r="K389" s="12"/>
      <c r="L389" s="12"/>
      <c r="M389" s="12"/>
    </row>
    <row r="390">
      <c r="B390" s="46"/>
      <c r="C390" s="46"/>
      <c r="D390" s="46"/>
      <c r="E390" s="46"/>
      <c r="K390" s="12"/>
      <c r="L390" s="12"/>
      <c r="M390" s="12"/>
    </row>
    <row r="391">
      <c r="B391" s="46"/>
      <c r="C391" s="46"/>
      <c r="D391" s="46"/>
      <c r="E391" s="46"/>
      <c r="K391" s="12"/>
      <c r="L391" s="12"/>
      <c r="M391" s="12"/>
    </row>
    <row r="392">
      <c r="B392" s="46"/>
      <c r="C392" s="46"/>
      <c r="D392" s="46"/>
      <c r="E392" s="46"/>
      <c r="K392" s="12"/>
      <c r="L392" s="12"/>
      <c r="M392" s="12"/>
    </row>
    <row r="393">
      <c r="B393" s="46"/>
      <c r="C393" s="46"/>
      <c r="D393" s="46"/>
      <c r="E393" s="46"/>
      <c r="K393" s="12"/>
      <c r="L393" s="12"/>
      <c r="M393" s="12"/>
    </row>
    <row r="394">
      <c r="B394" s="46"/>
      <c r="C394" s="46"/>
      <c r="D394" s="46"/>
      <c r="E394" s="46"/>
      <c r="K394" s="12"/>
      <c r="L394" s="12"/>
      <c r="M394" s="12"/>
    </row>
    <row r="395">
      <c r="B395" s="46"/>
      <c r="C395" s="46"/>
      <c r="D395" s="46"/>
      <c r="E395" s="46"/>
      <c r="K395" s="12"/>
      <c r="L395" s="12"/>
      <c r="M395" s="12"/>
    </row>
    <row r="396">
      <c r="B396" s="46"/>
      <c r="C396" s="46"/>
      <c r="D396" s="46"/>
      <c r="E396" s="46"/>
      <c r="K396" s="12"/>
      <c r="L396" s="12"/>
      <c r="M396" s="12"/>
    </row>
    <row r="397">
      <c r="B397" s="46"/>
      <c r="C397" s="46"/>
      <c r="D397" s="46"/>
      <c r="E397" s="46"/>
      <c r="K397" s="12"/>
      <c r="L397" s="12"/>
      <c r="M397" s="12"/>
    </row>
    <row r="398">
      <c r="B398" s="46"/>
      <c r="C398" s="46"/>
      <c r="D398" s="46"/>
      <c r="E398" s="46"/>
      <c r="K398" s="12"/>
      <c r="L398" s="12"/>
      <c r="M398" s="12"/>
    </row>
    <row r="399">
      <c r="B399" s="46"/>
      <c r="C399" s="46"/>
      <c r="D399" s="46"/>
      <c r="E399" s="46"/>
      <c r="K399" s="12"/>
      <c r="L399" s="12"/>
      <c r="M399" s="12"/>
    </row>
    <row r="400">
      <c r="B400" s="46"/>
      <c r="C400" s="46"/>
      <c r="D400" s="46"/>
      <c r="E400" s="46"/>
      <c r="K400" s="12"/>
      <c r="L400" s="12"/>
      <c r="M400" s="12"/>
    </row>
    <row r="401">
      <c r="B401" s="46"/>
      <c r="C401" s="46"/>
      <c r="D401" s="46"/>
      <c r="E401" s="46"/>
      <c r="K401" s="12"/>
      <c r="L401" s="12"/>
      <c r="M401" s="12"/>
    </row>
    <row r="402">
      <c r="B402" s="46"/>
      <c r="C402" s="46"/>
      <c r="D402" s="46"/>
      <c r="E402" s="46"/>
      <c r="K402" s="12"/>
      <c r="L402" s="12"/>
      <c r="M402" s="12"/>
    </row>
    <row r="403">
      <c r="B403" s="46"/>
      <c r="C403" s="46"/>
      <c r="D403" s="46"/>
      <c r="E403" s="46"/>
      <c r="K403" s="12"/>
      <c r="L403" s="12"/>
      <c r="M403" s="12"/>
    </row>
    <row r="404">
      <c r="B404" s="46"/>
      <c r="C404" s="46"/>
      <c r="D404" s="46"/>
      <c r="E404" s="46"/>
      <c r="K404" s="12"/>
      <c r="L404" s="12"/>
      <c r="M404" s="12"/>
    </row>
    <row r="405">
      <c r="B405" s="46"/>
      <c r="C405" s="46"/>
      <c r="D405" s="46"/>
      <c r="E405" s="46"/>
      <c r="K405" s="12"/>
      <c r="L405" s="12"/>
      <c r="M405" s="12"/>
    </row>
    <row r="406">
      <c r="B406" s="46"/>
      <c r="C406" s="46"/>
      <c r="D406" s="46"/>
      <c r="E406" s="46"/>
      <c r="K406" s="12"/>
      <c r="L406" s="12"/>
      <c r="M406" s="12"/>
    </row>
    <row r="407">
      <c r="B407" s="46"/>
      <c r="C407" s="46"/>
      <c r="D407" s="46"/>
      <c r="E407" s="46"/>
      <c r="K407" s="12"/>
      <c r="L407" s="12"/>
      <c r="M407" s="12"/>
    </row>
    <row r="408">
      <c r="B408" s="46"/>
      <c r="C408" s="46"/>
      <c r="D408" s="46"/>
      <c r="E408" s="46"/>
      <c r="K408" s="12"/>
      <c r="L408" s="12"/>
      <c r="M408" s="12"/>
    </row>
    <row r="409">
      <c r="B409" s="46"/>
      <c r="C409" s="46"/>
      <c r="D409" s="46"/>
      <c r="E409" s="46"/>
      <c r="K409" s="12"/>
      <c r="L409" s="12"/>
      <c r="M409" s="12"/>
    </row>
    <row r="410">
      <c r="B410" s="46"/>
      <c r="C410" s="46"/>
      <c r="D410" s="46"/>
      <c r="E410" s="46"/>
      <c r="K410" s="12"/>
      <c r="L410" s="12"/>
      <c r="M410" s="12"/>
    </row>
    <row r="411">
      <c r="B411" s="46"/>
      <c r="C411" s="46"/>
      <c r="D411" s="46"/>
      <c r="E411" s="46"/>
      <c r="K411" s="12"/>
      <c r="L411" s="12"/>
      <c r="M411" s="12"/>
    </row>
    <row r="412">
      <c r="B412" s="46"/>
      <c r="C412" s="46"/>
      <c r="D412" s="46"/>
      <c r="E412" s="46"/>
      <c r="K412" s="12"/>
      <c r="L412" s="12"/>
      <c r="M412" s="12"/>
    </row>
    <row r="413">
      <c r="B413" s="46"/>
      <c r="C413" s="46"/>
      <c r="D413" s="46"/>
      <c r="E413" s="46"/>
      <c r="K413" s="12"/>
      <c r="L413" s="12"/>
      <c r="M413" s="12"/>
    </row>
    <row r="414">
      <c r="B414" s="46"/>
      <c r="C414" s="46"/>
      <c r="D414" s="46"/>
      <c r="E414" s="46"/>
      <c r="K414" s="12"/>
      <c r="L414" s="12"/>
      <c r="M414" s="12"/>
    </row>
    <row r="415">
      <c r="B415" s="46"/>
      <c r="C415" s="46"/>
      <c r="D415" s="46"/>
      <c r="E415" s="46"/>
      <c r="K415" s="12"/>
      <c r="L415" s="12"/>
      <c r="M415" s="12"/>
    </row>
    <row r="416">
      <c r="B416" s="46"/>
      <c r="C416" s="46"/>
      <c r="D416" s="46"/>
      <c r="E416" s="46"/>
      <c r="K416" s="12"/>
      <c r="L416" s="12"/>
      <c r="M416" s="12"/>
    </row>
    <row r="417">
      <c r="B417" s="46"/>
      <c r="C417" s="46"/>
      <c r="D417" s="46"/>
      <c r="E417" s="46"/>
      <c r="K417" s="12"/>
      <c r="L417" s="12"/>
      <c r="M417" s="12"/>
    </row>
    <row r="418">
      <c r="B418" s="46"/>
      <c r="C418" s="46"/>
      <c r="D418" s="46"/>
      <c r="E418" s="46"/>
      <c r="K418" s="12"/>
      <c r="L418" s="12"/>
      <c r="M418" s="12"/>
    </row>
    <row r="419">
      <c r="B419" s="46"/>
      <c r="C419" s="46"/>
      <c r="D419" s="46"/>
      <c r="E419" s="46"/>
      <c r="K419" s="12"/>
      <c r="L419" s="12"/>
      <c r="M419" s="12"/>
    </row>
    <row r="420">
      <c r="B420" s="46"/>
      <c r="C420" s="46"/>
      <c r="D420" s="46"/>
      <c r="E420" s="46"/>
      <c r="K420" s="12"/>
      <c r="L420" s="12"/>
      <c r="M420" s="12"/>
    </row>
    <row r="421">
      <c r="B421" s="46"/>
      <c r="C421" s="46"/>
      <c r="D421" s="46"/>
      <c r="E421" s="46"/>
      <c r="K421" s="12"/>
      <c r="L421" s="12"/>
      <c r="M421" s="12"/>
    </row>
    <row r="422">
      <c r="B422" s="46"/>
      <c r="C422" s="46"/>
      <c r="D422" s="46"/>
      <c r="E422" s="46"/>
      <c r="K422" s="12"/>
      <c r="L422" s="12"/>
      <c r="M422" s="12"/>
    </row>
    <row r="423">
      <c r="B423" s="46"/>
      <c r="C423" s="46"/>
      <c r="D423" s="46"/>
      <c r="E423" s="46"/>
      <c r="K423" s="12"/>
      <c r="L423" s="12"/>
      <c r="M423" s="12"/>
    </row>
    <row r="424">
      <c r="B424" s="46"/>
      <c r="C424" s="46"/>
      <c r="D424" s="46"/>
      <c r="E424" s="46"/>
      <c r="K424" s="12"/>
      <c r="L424" s="12"/>
      <c r="M424" s="12"/>
    </row>
    <row r="425">
      <c r="B425" s="46"/>
      <c r="C425" s="46"/>
      <c r="D425" s="46"/>
      <c r="E425" s="46"/>
      <c r="K425" s="12"/>
      <c r="L425" s="12"/>
      <c r="M425" s="12"/>
    </row>
    <row r="426">
      <c r="B426" s="46"/>
      <c r="C426" s="46"/>
      <c r="D426" s="46"/>
      <c r="E426" s="46"/>
      <c r="K426" s="12"/>
      <c r="L426" s="12"/>
      <c r="M426" s="12"/>
    </row>
    <row r="427">
      <c r="B427" s="46"/>
      <c r="C427" s="46"/>
      <c r="D427" s="46"/>
      <c r="E427" s="46"/>
      <c r="K427" s="12"/>
      <c r="L427" s="12"/>
      <c r="M427" s="12"/>
    </row>
    <row r="428">
      <c r="B428" s="46"/>
      <c r="C428" s="46"/>
      <c r="D428" s="46"/>
      <c r="E428" s="46"/>
      <c r="K428" s="12"/>
      <c r="L428" s="12"/>
      <c r="M428" s="12"/>
    </row>
    <row r="429">
      <c r="B429" s="46"/>
      <c r="C429" s="46"/>
      <c r="D429" s="46"/>
      <c r="E429" s="46"/>
      <c r="K429" s="12"/>
      <c r="L429" s="12"/>
      <c r="M429" s="12"/>
    </row>
    <row r="430">
      <c r="B430" s="46"/>
      <c r="C430" s="46"/>
      <c r="D430" s="46"/>
      <c r="E430" s="46"/>
      <c r="K430" s="12"/>
      <c r="L430" s="12"/>
      <c r="M430" s="12"/>
    </row>
    <row r="431">
      <c r="B431" s="46"/>
      <c r="C431" s="46"/>
      <c r="D431" s="46"/>
      <c r="E431" s="46"/>
      <c r="K431" s="12"/>
      <c r="L431" s="12"/>
      <c r="M431" s="12"/>
    </row>
    <row r="432">
      <c r="B432" s="46"/>
      <c r="C432" s="46"/>
      <c r="D432" s="46"/>
      <c r="E432" s="46"/>
      <c r="K432" s="12"/>
      <c r="L432" s="12"/>
      <c r="M432" s="12"/>
    </row>
    <row r="433">
      <c r="B433" s="46"/>
      <c r="C433" s="46"/>
      <c r="D433" s="46"/>
      <c r="E433" s="46"/>
      <c r="K433" s="12"/>
      <c r="L433" s="12"/>
      <c r="M433" s="12"/>
    </row>
    <row r="434">
      <c r="B434" s="46"/>
      <c r="C434" s="46"/>
      <c r="D434" s="46"/>
      <c r="E434" s="46"/>
      <c r="K434" s="12"/>
      <c r="L434" s="12"/>
      <c r="M434" s="12"/>
    </row>
    <row r="435">
      <c r="B435" s="46"/>
      <c r="C435" s="46"/>
      <c r="D435" s="46"/>
      <c r="E435" s="46"/>
      <c r="K435" s="12"/>
      <c r="L435" s="12"/>
      <c r="M435" s="12"/>
    </row>
    <row r="436">
      <c r="B436" s="46"/>
      <c r="C436" s="46"/>
      <c r="D436" s="46"/>
      <c r="E436" s="46"/>
      <c r="K436" s="12"/>
      <c r="L436" s="12"/>
      <c r="M436" s="12"/>
    </row>
    <row r="437">
      <c r="B437" s="46"/>
      <c r="C437" s="46"/>
      <c r="D437" s="46"/>
      <c r="E437" s="46"/>
      <c r="K437" s="12"/>
      <c r="L437" s="12"/>
      <c r="M437" s="12"/>
    </row>
    <row r="438">
      <c r="B438" s="46"/>
      <c r="C438" s="46"/>
      <c r="D438" s="46"/>
      <c r="E438" s="46"/>
      <c r="K438" s="12"/>
      <c r="L438" s="12"/>
      <c r="M438" s="12"/>
    </row>
    <row r="439">
      <c r="B439" s="46"/>
      <c r="C439" s="46"/>
      <c r="D439" s="46"/>
      <c r="E439" s="46"/>
      <c r="K439" s="12"/>
      <c r="L439" s="12"/>
      <c r="M439" s="12"/>
    </row>
    <row r="440">
      <c r="B440" s="46"/>
      <c r="C440" s="46"/>
      <c r="D440" s="46"/>
      <c r="E440" s="46"/>
      <c r="K440" s="12"/>
      <c r="L440" s="12"/>
      <c r="M440" s="12"/>
    </row>
    <row r="441">
      <c r="B441" s="46"/>
      <c r="C441" s="46"/>
      <c r="D441" s="46"/>
      <c r="E441" s="46"/>
      <c r="K441" s="12"/>
      <c r="L441" s="12"/>
      <c r="M441" s="12"/>
    </row>
    <row r="442">
      <c r="B442" s="46"/>
      <c r="C442" s="46"/>
      <c r="D442" s="46"/>
      <c r="E442" s="46"/>
      <c r="K442" s="12"/>
      <c r="L442" s="12"/>
      <c r="M442" s="12"/>
    </row>
    <row r="443">
      <c r="B443" s="46"/>
      <c r="C443" s="46"/>
      <c r="D443" s="46"/>
      <c r="E443" s="46"/>
      <c r="K443" s="12"/>
      <c r="L443" s="12"/>
      <c r="M443" s="12"/>
    </row>
    <row r="444">
      <c r="B444" s="46"/>
      <c r="C444" s="46"/>
      <c r="D444" s="46"/>
      <c r="E444" s="46"/>
      <c r="K444" s="12"/>
      <c r="L444" s="12"/>
      <c r="M444" s="12"/>
    </row>
    <row r="445">
      <c r="B445" s="46"/>
      <c r="C445" s="46"/>
      <c r="D445" s="46"/>
      <c r="E445" s="46"/>
      <c r="K445" s="12"/>
      <c r="L445" s="12"/>
      <c r="M445" s="12"/>
    </row>
    <row r="446">
      <c r="B446" s="46"/>
      <c r="C446" s="46"/>
      <c r="D446" s="46"/>
      <c r="E446" s="46"/>
      <c r="K446" s="12"/>
      <c r="L446" s="12"/>
      <c r="M446" s="12"/>
    </row>
    <row r="447">
      <c r="B447" s="46"/>
      <c r="C447" s="46"/>
      <c r="D447" s="46"/>
      <c r="E447" s="46"/>
      <c r="K447" s="12"/>
      <c r="L447" s="12"/>
      <c r="M447" s="12"/>
    </row>
    <row r="448">
      <c r="B448" s="46"/>
      <c r="C448" s="46"/>
      <c r="D448" s="46"/>
      <c r="E448" s="46"/>
      <c r="K448" s="12"/>
      <c r="L448" s="12"/>
      <c r="M448" s="12"/>
    </row>
    <row r="449">
      <c r="B449" s="46"/>
      <c r="C449" s="46"/>
      <c r="D449" s="46"/>
      <c r="E449" s="46"/>
      <c r="K449" s="12"/>
      <c r="L449" s="12"/>
      <c r="M449" s="12"/>
    </row>
    <row r="450">
      <c r="B450" s="46"/>
      <c r="C450" s="46"/>
      <c r="D450" s="46"/>
      <c r="E450" s="46"/>
      <c r="K450" s="12"/>
      <c r="L450" s="12"/>
      <c r="M450" s="12"/>
    </row>
    <row r="451">
      <c r="B451" s="46"/>
      <c r="C451" s="46"/>
      <c r="D451" s="46"/>
      <c r="E451" s="46"/>
      <c r="K451" s="12"/>
      <c r="L451" s="12"/>
      <c r="M451" s="12"/>
    </row>
    <row r="452">
      <c r="B452" s="46"/>
      <c r="C452" s="46"/>
      <c r="D452" s="46"/>
      <c r="E452" s="46"/>
      <c r="K452" s="12"/>
      <c r="L452" s="12"/>
      <c r="M452" s="12"/>
    </row>
    <row r="453">
      <c r="B453" s="46"/>
      <c r="C453" s="46"/>
      <c r="D453" s="46"/>
      <c r="E453" s="46"/>
      <c r="K453" s="12"/>
      <c r="L453" s="12"/>
      <c r="M453" s="12"/>
    </row>
    <row r="454">
      <c r="B454" s="46"/>
      <c r="C454" s="46"/>
      <c r="D454" s="46"/>
      <c r="E454" s="46"/>
      <c r="K454" s="12"/>
      <c r="L454" s="12"/>
      <c r="M454" s="12"/>
    </row>
    <row r="455">
      <c r="B455" s="46"/>
      <c r="C455" s="46"/>
      <c r="D455" s="46"/>
      <c r="E455" s="46"/>
      <c r="K455" s="12"/>
      <c r="L455" s="12"/>
      <c r="M455" s="12"/>
    </row>
    <row r="456">
      <c r="B456" s="46"/>
      <c r="C456" s="46"/>
      <c r="D456" s="46"/>
      <c r="E456" s="46"/>
      <c r="K456" s="12"/>
      <c r="L456" s="12"/>
      <c r="M456" s="12"/>
    </row>
    <row r="457">
      <c r="B457" s="46"/>
      <c r="C457" s="46"/>
      <c r="D457" s="46"/>
      <c r="E457" s="46"/>
      <c r="K457" s="12"/>
      <c r="L457" s="12"/>
      <c r="M457" s="12"/>
    </row>
    <row r="458">
      <c r="B458" s="46"/>
      <c r="C458" s="46"/>
      <c r="D458" s="46"/>
      <c r="E458" s="46"/>
      <c r="K458" s="12"/>
      <c r="L458" s="12"/>
      <c r="M458" s="12"/>
    </row>
    <row r="459">
      <c r="B459" s="46"/>
      <c r="C459" s="46"/>
      <c r="D459" s="46"/>
      <c r="E459" s="46"/>
      <c r="K459" s="12"/>
      <c r="L459" s="12"/>
      <c r="M459" s="12"/>
    </row>
    <row r="460">
      <c r="B460" s="46"/>
      <c r="C460" s="46"/>
      <c r="D460" s="46"/>
      <c r="E460" s="46"/>
      <c r="K460" s="12"/>
      <c r="L460" s="12"/>
      <c r="M460" s="12"/>
    </row>
    <row r="461">
      <c r="B461" s="46"/>
      <c r="C461" s="46"/>
      <c r="D461" s="46"/>
      <c r="E461" s="46"/>
      <c r="K461" s="12"/>
      <c r="L461" s="12"/>
      <c r="M461" s="12"/>
    </row>
    <row r="462">
      <c r="B462" s="46"/>
      <c r="C462" s="46"/>
      <c r="D462" s="46"/>
      <c r="E462" s="46"/>
      <c r="K462" s="12"/>
      <c r="L462" s="12"/>
      <c r="M462" s="12"/>
    </row>
    <row r="463">
      <c r="B463" s="46"/>
      <c r="C463" s="46"/>
      <c r="D463" s="46"/>
      <c r="E463" s="46"/>
      <c r="K463" s="12"/>
      <c r="L463" s="12"/>
      <c r="M463" s="12"/>
    </row>
    <row r="464">
      <c r="B464" s="46"/>
      <c r="C464" s="46"/>
      <c r="D464" s="46"/>
      <c r="E464" s="46"/>
      <c r="K464" s="12"/>
      <c r="L464" s="12"/>
      <c r="M464" s="12"/>
    </row>
    <row r="465">
      <c r="B465" s="46"/>
      <c r="C465" s="46"/>
      <c r="D465" s="46"/>
      <c r="E465" s="46"/>
      <c r="K465" s="12"/>
      <c r="L465" s="12"/>
      <c r="M465" s="12"/>
    </row>
    <row r="466">
      <c r="B466" s="46"/>
      <c r="C466" s="46"/>
      <c r="D466" s="46"/>
      <c r="E466" s="46"/>
      <c r="K466" s="12"/>
      <c r="L466" s="12"/>
      <c r="M466" s="12"/>
    </row>
    <row r="467">
      <c r="B467" s="46"/>
      <c r="C467" s="46"/>
      <c r="D467" s="46"/>
      <c r="E467" s="46"/>
      <c r="K467" s="12"/>
      <c r="L467" s="12"/>
      <c r="M467" s="12"/>
    </row>
    <row r="468">
      <c r="B468" s="46"/>
      <c r="C468" s="46"/>
      <c r="D468" s="46"/>
      <c r="E468" s="46"/>
      <c r="K468" s="12"/>
      <c r="L468" s="12"/>
      <c r="M468" s="12"/>
    </row>
    <row r="469">
      <c r="B469" s="46"/>
      <c r="C469" s="46"/>
      <c r="D469" s="46"/>
      <c r="E469" s="46"/>
      <c r="K469" s="12"/>
      <c r="L469" s="12"/>
      <c r="M469" s="12"/>
    </row>
    <row r="470">
      <c r="B470" s="46"/>
      <c r="C470" s="46"/>
      <c r="D470" s="46"/>
      <c r="E470" s="46"/>
      <c r="K470" s="12"/>
      <c r="L470" s="12"/>
      <c r="M470" s="12"/>
    </row>
    <row r="471">
      <c r="B471" s="46"/>
      <c r="C471" s="46"/>
      <c r="D471" s="46"/>
      <c r="E471" s="46"/>
      <c r="K471" s="12"/>
      <c r="L471" s="12"/>
      <c r="M471" s="12"/>
    </row>
    <row r="472">
      <c r="B472" s="46"/>
      <c r="C472" s="46"/>
      <c r="D472" s="46"/>
      <c r="E472" s="46"/>
      <c r="K472" s="12"/>
      <c r="L472" s="12"/>
      <c r="M472" s="12"/>
    </row>
    <row r="473">
      <c r="B473" s="46"/>
      <c r="C473" s="46"/>
      <c r="D473" s="46"/>
      <c r="E473" s="46"/>
      <c r="K473" s="12"/>
      <c r="L473" s="12"/>
      <c r="M473" s="12"/>
    </row>
    <row r="474">
      <c r="B474" s="46"/>
      <c r="C474" s="46"/>
      <c r="D474" s="46"/>
      <c r="E474" s="46"/>
      <c r="K474" s="12"/>
      <c r="L474" s="12"/>
      <c r="M474" s="12"/>
    </row>
    <row r="475">
      <c r="B475" s="46"/>
      <c r="C475" s="46"/>
      <c r="D475" s="46"/>
      <c r="E475" s="46"/>
      <c r="K475" s="12"/>
      <c r="L475" s="12"/>
      <c r="M475" s="12"/>
    </row>
    <row r="476">
      <c r="B476" s="46"/>
      <c r="C476" s="46"/>
      <c r="D476" s="46"/>
      <c r="E476" s="46"/>
      <c r="K476" s="12"/>
      <c r="L476" s="12"/>
      <c r="M476" s="12"/>
    </row>
    <row r="477">
      <c r="B477" s="46"/>
      <c r="C477" s="46"/>
      <c r="D477" s="46"/>
      <c r="E477" s="46"/>
      <c r="K477" s="12"/>
      <c r="L477" s="12"/>
      <c r="M477" s="12"/>
    </row>
    <row r="478">
      <c r="B478" s="46"/>
      <c r="C478" s="46"/>
      <c r="D478" s="46"/>
      <c r="E478" s="46"/>
      <c r="K478" s="12"/>
      <c r="L478" s="12"/>
      <c r="M478" s="12"/>
    </row>
    <row r="479">
      <c r="B479" s="46"/>
      <c r="C479" s="46"/>
      <c r="D479" s="46"/>
      <c r="E479" s="46"/>
      <c r="K479" s="12"/>
      <c r="L479" s="12"/>
      <c r="M479" s="12"/>
    </row>
    <row r="480">
      <c r="B480" s="46"/>
      <c r="C480" s="46"/>
      <c r="D480" s="46"/>
      <c r="E480" s="46"/>
      <c r="K480" s="12"/>
      <c r="L480" s="12"/>
      <c r="M480" s="12"/>
    </row>
    <row r="481">
      <c r="B481" s="46"/>
      <c r="C481" s="46"/>
      <c r="D481" s="46"/>
      <c r="E481" s="46"/>
      <c r="K481" s="12"/>
      <c r="L481" s="12"/>
      <c r="M481" s="12"/>
    </row>
    <row r="482">
      <c r="B482" s="46"/>
      <c r="C482" s="46"/>
      <c r="D482" s="46"/>
      <c r="E482" s="46"/>
      <c r="K482" s="12"/>
      <c r="L482" s="12"/>
      <c r="M482" s="12"/>
    </row>
    <row r="483">
      <c r="B483" s="46"/>
      <c r="C483" s="46"/>
      <c r="D483" s="46"/>
      <c r="E483" s="46"/>
      <c r="K483" s="12"/>
      <c r="L483" s="12"/>
      <c r="M483" s="12"/>
    </row>
    <row r="484">
      <c r="B484" s="46"/>
      <c r="C484" s="46"/>
      <c r="D484" s="46"/>
      <c r="E484" s="46"/>
      <c r="K484" s="12"/>
      <c r="L484" s="12"/>
      <c r="M484" s="12"/>
    </row>
    <row r="485">
      <c r="B485" s="46"/>
      <c r="C485" s="46"/>
      <c r="D485" s="46"/>
      <c r="E485" s="46"/>
      <c r="K485" s="12"/>
      <c r="L485" s="12"/>
      <c r="M485" s="12"/>
    </row>
    <row r="486">
      <c r="B486" s="46"/>
      <c r="C486" s="46"/>
      <c r="D486" s="46"/>
      <c r="E486" s="46"/>
      <c r="K486" s="12"/>
      <c r="L486" s="12"/>
      <c r="M486" s="12"/>
    </row>
    <row r="487">
      <c r="B487" s="46"/>
      <c r="C487" s="46"/>
      <c r="D487" s="46"/>
      <c r="E487" s="46"/>
      <c r="K487" s="12"/>
      <c r="L487" s="12"/>
      <c r="M487" s="12"/>
    </row>
    <row r="488">
      <c r="B488" s="46"/>
      <c r="C488" s="46"/>
      <c r="D488" s="46"/>
      <c r="E488" s="46"/>
      <c r="K488" s="12"/>
      <c r="L488" s="12"/>
      <c r="M488" s="12"/>
    </row>
    <row r="489">
      <c r="B489" s="46"/>
      <c r="C489" s="46"/>
      <c r="D489" s="46"/>
      <c r="E489" s="46"/>
      <c r="K489" s="12"/>
      <c r="L489" s="12"/>
      <c r="M489" s="12"/>
    </row>
    <row r="490">
      <c r="B490" s="46"/>
      <c r="C490" s="46"/>
      <c r="D490" s="46"/>
      <c r="E490" s="46"/>
      <c r="K490" s="12"/>
      <c r="L490" s="12"/>
      <c r="M490" s="12"/>
    </row>
    <row r="491">
      <c r="B491" s="46"/>
      <c r="C491" s="46"/>
      <c r="D491" s="46"/>
      <c r="E491" s="46"/>
      <c r="K491" s="12"/>
      <c r="L491" s="12"/>
      <c r="M491" s="12"/>
    </row>
    <row r="492">
      <c r="B492" s="46"/>
      <c r="C492" s="46"/>
      <c r="D492" s="46"/>
      <c r="E492" s="46"/>
      <c r="K492" s="12"/>
      <c r="L492" s="12"/>
      <c r="M492" s="12"/>
    </row>
    <row r="493">
      <c r="B493" s="46"/>
      <c r="C493" s="46"/>
      <c r="D493" s="46"/>
      <c r="E493" s="46"/>
      <c r="K493" s="12"/>
      <c r="L493" s="12"/>
      <c r="M493" s="12"/>
    </row>
    <row r="494">
      <c r="B494" s="46"/>
      <c r="C494" s="46"/>
      <c r="D494" s="46"/>
      <c r="E494" s="46"/>
      <c r="K494" s="12"/>
      <c r="L494" s="12"/>
      <c r="M494" s="12"/>
    </row>
    <row r="495">
      <c r="B495" s="46"/>
      <c r="C495" s="46"/>
      <c r="D495" s="46"/>
      <c r="E495" s="46"/>
      <c r="K495" s="12"/>
      <c r="L495" s="12"/>
      <c r="M495" s="12"/>
    </row>
    <row r="496">
      <c r="B496" s="46"/>
      <c r="C496" s="46"/>
      <c r="D496" s="46"/>
      <c r="E496" s="46"/>
      <c r="K496" s="12"/>
      <c r="L496" s="12"/>
      <c r="M496" s="12"/>
    </row>
    <row r="497">
      <c r="B497" s="46"/>
      <c r="C497" s="46"/>
      <c r="D497" s="46"/>
      <c r="E497" s="46"/>
      <c r="K497" s="12"/>
      <c r="L497" s="12"/>
      <c r="M497" s="12"/>
    </row>
    <row r="498">
      <c r="B498" s="46"/>
      <c r="C498" s="46"/>
      <c r="D498" s="46"/>
      <c r="E498" s="46"/>
      <c r="K498" s="12"/>
      <c r="L498" s="12"/>
      <c r="M498" s="12"/>
    </row>
    <row r="499">
      <c r="B499" s="46"/>
      <c r="C499" s="46"/>
      <c r="D499" s="46"/>
      <c r="E499" s="46"/>
      <c r="K499" s="12"/>
      <c r="L499" s="12"/>
      <c r="M499" s="12"/>
    </row>
    <row r="500">
      <c r="B500" s="46"/>
      <c r="C500" s="46"/>
      <c r="D500" s="46"/>
      <c r="E500" s="46"/>
      <c r="K500" s="12"/>
      <c r="L500" s="12"/>
      <c r="M500" s="12"/>
    </row>
    <row r="501">
      <c r="B501" s="46"/>
      <c r="C501" s="46"/>
      <c r="D501" s="46"/>
      <c r="E501" s="46"/>
      <c r="K501" s="12"/>
      <c r="L501" s="12"/>
      <c r="M501" s="12"/>
    </row>
    <row r="502">
      <c r="B502" s="46"/>
      <c r="C502" s="46"/>
      <c r="D502" s="46"/>
      <c r="E502" s="46"/>
      <c r="K502" s="12"/>
      <c r="L502" s="12"/>
      <c r="M502" s="12"/>
    </row>
    <row r="503">
      <c r="B503" s="46"/>
      <c r="C503" s="46"/>
      <c r="D503" s="46"/>
      <c r="E503" s="46"/>
      <c r="K503" s="12"/>
      <c r="L503" s="12"/>
      <c r="M503" s="12"/>
    </row>
    <row r="504">
      <c r="B504" s="46"/>
      <c r="C504" s="46"/>
      <c r="D504" s="46"/>
      <c r="E504" s="46"/>
      <c r="K504" s="12"/>
      <c r="L504" s="12"/>
      <c r="M504" s="12"/>
    </row>
    <row r="505">
      <c r="B505" s="46"/>
      <c r="C505" s="46"/>
      <c r="D505" s="46"/>
      <c r="E505" s="46"/>
      <c r="K505" s="12"/>
      <c r="L505" s="12"/>
      <c r="M505" s="12"/>
    </row>
    <row r="506">
      <c r="B506" s="46"/>
      <c r="C506" s="46"/>
      <c r="D506" s="46"/>
      <c r="E506" s="46"/>
      <c r="K506" s="12"/>
      <c r="L506" s="12"/>
      <c r="M506" s="12"/>
    </row>
    <row r="507">
      <c r="B507" s="46"/>
      <c r="C507" s="46"/>
      <c r="D507" s="46"/>
      <c r="E507" s="46"/>
      <c r="K507" s="12"/>
      <c r="L507" s="12"/>
      <c r="M507" s="12"/>
    </row>
    <row r="508">
      <c r="B508" s="46"/>
      <c r="C508" s="46"/>
      <c r="D508" s="46"/>
      <c r="E508" s="46"/>
      <c r="K508" s="12"/>
      <c r="L508" s="12"/>
      <c r="M508" s="12"/>
    </row>
    <row r="509">
      <c r="B509" s="46"/>
      <c r="C509" s="46"/>
      <c r="D509" s="46"/>
      <c r="E509" s="46"/>
      <c r="K509" s="12"/>
      <c r="L509" s="12"/>
      <c r="M509" s="12"/>
    </row>
    <row r="510">
      <c r="B510" s="46"/>
      <c r="C510" s="46"/>
      <c r="D510" s="46"/>
      <c r="E510" s="46"/>
      <c r="K510" s="12"/>
      <c r="L510" s="12"/>
      <c r="M510" s="12"/>
    </row>
    <row r="511">
      <c r="B511" s="46"/>
      <c r="C511" s="46"/>
      <c r="D511" s="46"/>
      <c r="E511" s="46"/>
      <c r="K511" s="12"/>
      <c r="L511" s="12"/>
      <c r="M511" s="12"/>
    </row>
    <row r="512">
      <c r="B512" s="46"/>
      <c r="C512" s="46"/>
      <c r="D512" s="46"/>
      <c r="E512" s="46"/>
      <c r="K512" s="12"/>
      <c r="L512" s="12"/>
      <c r="M512" s="12"/>
    </row>
    <row r="513">
      <c r="B513" s="46"/>
      <c r="C513" s="46"/>
      <c r="D513" s="46"/>
      <c r="E513" s="46"/>
      <c r="K513" s="12"/>
      <c r="L513" s="12"/>
      <c r="M513" s="12"/>
    </row>
    <row r="514">
      <c r="B514" s="46"/>
      <c r="C514" s="46"/>
      <c r="D514" s="46"/>
      <c r="E514" s="46"/>
      <c r="K514" s="12"/>
      <c r="L514" s="12"/>
      <c r="M514" s="12"/>
    </row>
    <row r="515">
      <c r="B515" s="46"/>
      <c r="C515" s="46"/>
      <c r="D515" s="46"/>
      <c r="E515" s="46"/>
      <c r="K515" s="12"/>
      <c r="L515" s="12"/>
      <c r="M515" s="12"/>
    </row>
    <row r="516">
      <c r="B516" s="46"/>
      <c r="C516" s="46"/>
      <c r="D516" s="46"/>
      <c r="E516" s="46"/>
      <c r="K516" s="12"/>
      <c r="L516" s="12"/>
      <c r="M516" s="12"/>
    </row>
    <row r="517">
      <c r="B517" s="46"/>
      <c r="C517" s="46"/>
      <c r="D517" s="46"/>
      <c r="E517" s="46"/>
      <c r="K517" s="12"/>
      <c r="L517" s="12"/>
      <c r="M517" s="12"/>
    </row>
    <row r="518">
      <c r="B518" s="46"/>
      <c r="C518" s="46"/>
      <c r="D518" s="46"/>
      <c r="E518" s="46"/>
      <c r="K518" s="12"/>
      <c r="L518" s="12"/>
      <c r="M518" s="12"/>
    </row>
    <row r="519">
      <c r="B519" s="46"/>
      <c r="C519" s="46"/>
      <c r="D519" s="46"/>
      <c r="E519" s="46"/>
      <c r="K519" s="12"/>
      <c r="L519" s="12"/>
      <c r="M519" s="12"/>
    </row>
    <row r="520">
      <c r="B520" s="46"/>
      <c r="C520" s="46"/>
      <c r="D520" s="46"/>
      <c r="E520" s="46"/>
      <c r="K520" s="12"/>
      <c r="L520" s="12"/>
      <c r="M520" s="12"/>
    </row>
    <row r="521">
      <c r="B521" s="46"/>
      <c r="C521" s="46"/>
      <c r="D521" s="46"/>
      <c r="E521" s="46"/>
      <c r="K521" s="12"/>
      <c r="L521" s="12"/>
      <c r="M521" s="12"/>
    </row>
    <row r="522">
      <c r="B522" s="46"/>
      <c r="C522" s="46"/>
      <c r="D522" s="46"/>
      <c r="E522" s="46"/>
      <c r="K522" s="12"/>
      <c r="L522" s="12"/>
      <c r="M522" s="12"/>
    </row>
    <row r="523">
      <c r="B523" s="46"/>
      <c r="C523" s="46"/>
      <c r="D523" s="46"/>
      <c r="E523" s="46"/>
      <c r="K523" s="12"/>
      <c r="L523" s="12"/>
      <c r="M523" s="12"/>
    </row>
    <row r="524">
      <c r="B524" s="46"/>
      <c r="C524" s="46"/>
      <c r="D524" s="46"/>
      <c r="E524" s="46"/>
      <c r="K524" s="12"/>
      <c r="L524" s="12"/>
      <c r="M524" s="12"/>
    </row>
    <row r="525">
      <c r="B525" s="46"/>
      <c r="C525" s="46"/>
      <c r="D525" s="46"/>
      <c r="E525" s="46"/>
      <c r="K525" s="12"/>
      <c r="L525" s="12"/>
      <c r="M525" s="12"/>
    </row>
    <row r="526">
      <c r="B526" s="46"/>
      <c r="C526" s="46"/>
      <c r="D526" s="46"/>
      <c r="E526" s="46"/>
      <c r="K526" s="12"/>
      <c r="L526" s="12"/>
      <c r="M526" s="12"/>
    </row>
    <row r="527">
      <c r="B527" s="46"/>
      <c r="C527" s="46"/>
      <c r="D527" s="46"/>
      <c r="E527" s="46"/>
      <c r="K527" s="12"/>
      <c r="L527" s="12"/>
      <c r="M527" s="12"/>
    </row>
    <row r="528">
      <c r="B528" s="46"/>
      <c r="C528" s="46"/>
      <c r="D528" s="46"/>
      <c r="E528" s="46"/>
      <c r="K528" s="12"/>
      <c r="L528" s="12"/>
      <c r="M528" s="12"/>
    </row>
    <row r="529">
      <c r="B529" s="46"/>
      <c r="C529" s="46"/>
      <c r="D529" s="46"/>
      <c r="E529" s="46"/>
      <c r="K529" s="12"/>
      <c r="L529" s="12"/>
      <c r="M529" s="12"/>
    </row>
    <row r="530">
      <c r="B530" s="46"/>
      <c r="C530" s="46"/>
      <c r="D530" s="46"/>
      <c r="E530" s="46"/>
      <c r="K530" s="12"/>
      <c r="L530" s="12"/>
      <c r="M530" s="12"/>
    </row>
    <row r="531">
      <c r="B531" s="46"/>
      <c r="C531" s="46"/>
      <c r="D531" s="46"/>
      <c r="E531" s="46"/>
      <c r="K531" s="12"/>
      <c r="L531" s="12"/>
      <c r="M531" s="12"/>
    </row>
    <row r="532">
      <c r="B532" s="46"/>
      <c r="C532" s="46"/>
      <c r="D532" s="46"/>
      <c r="E532" s="46"/>
      <c r="K532" s="12"/>
      <c r="L532" s="12"/>
      <c r="M532" s="12"/>
    </row>
    <row r="533">
      <c r="B533" s="46"/>
      <c r="C533" s="46"/>
      <c r="D533" s="46"/>
      <c r="E533" s="46"/>
      <c r="K533" s="12"/>
      <c r="L533" s="12"/>
      <c r="M533" s="12"/>
    </row>
    <row r="534">
      <c r="B534" s="46"/>
      <c r="C534" s="46"/>
      <c r="D534" s="46"/>
      <c r="E534" s="46"/>
      <c r="K534" s="12"/>
      <c r="L534" s="12"/>
      <c r="M534" s="12"/>
    </row>
    <row r="535">
      <c r="B535" s="46"/>
      <c r="C535" s="46"/>
      <c r="D535" s="46"/>
      <c r="E535" s="46"/>
      <c r="K535" s="12"/>
      <c r="L535" s="12"/>
      <c r="M535" s="12"/>
    </row>
    <row r="536">
      <c r="B536" s="46"/>
      <c r="C536" s="46"/>
      <c r="D536" s="46"/>
      <c r="E536" s="46"/>
      <c r="K536" s="12"/>
      <c r="L536" s="12"/>
      <c r="M536" s="12"/>
    </row>
    <row r="537">
      <c r="B537" s="46"/>
      <c r="C537" s="46"/>
      <c r="D537" s="46"/>
      <c r="E537" s="46"/>
      <c r="K537" s="12"/>
      <c r="L537" s="12"/>
      <c r="M537" s="12"/>
    </row>
    <row r="538">
      <c r="B538" s="46"/>
      <c r="C538" s="46"/>
      <c r="D538" s="46"/>
      <c r="E538" s="46"/>
      <c r="K538" s="12"/>
      <c r="L538" s="12"/>
      <c r="M538" s="12"/>
    </row>
    <row r="539">
      <c r="B539" s="46"/>
      <c r="C539" s="46"/>
      <c r="D539" s="46"/>
      <c r="E539" s="46"/>
      <c r="K539" s="12"/>
      <c r="L539" s="12"/>
      <c r="M539" s="12"/>
    </row>
    <row r="540">
      <c r="B540" s="46"/>
      <c r="C540" s="46"/>
      <c r="D540" s="46"/>
      <c r="E540" s="46"/>
      <c r="K540" s="12"/>
      <c r="L540" s="12"/>
      <c r="M540" s="12"/>
    </row>
    <row r="541">
      <c r="B541" s="46"/>
      <c r="C541" s="46"/>
      <c r="D541" s="46"/>
      <c r="E541" s="46"/>
      <c r="K541" s="12"/>
      <c r="L541" s="12"/>
      <c r="M541" s="12"/>
    </row>
    <row r="542">
      <c r="B542" s="46"/>
      <c r="C542" s="46"/>
      <c r="D542" s="46"/>
      <c r="E542" s="46"/>
      <c r="K542" s="12"/>
      <c r="L542" s="12"/>
      <c r="M542" s="12"/>
    </row>
    <row r="543">
      <c r="B543" s="46"/>
      <c r="C543" s="46"/>
      <c r="D543" s="46"/>
      <c r="E543" s="46"/>
      <c r="K543" s="12"/>
      <c r="L543" s="12"/>
      <c r="M543" s="12"/>
    </row>
    <row r="544">
      <c r="B544" s="46"/>
      <c r="C544" s="46"/>
      <c r="D544" s="46"/>
      <c r="E544" s="46"/>
      <c r="K544" s="12"/>
      <c r="L544" s="12"/>
      <c r="M544" s="12"/>
    </row>
    <row r="545">
      <c r="B545" s="46"/>
      <c r="C545" s="46"/>
      <c r="D545" s="46"/>
      <c r="E545" s="46"/>
      <c r="K545" s="12"/>
      <c r="L545" s="12"/>
      <c r="M545" s="12"/>
    </row>
    <row r="546">
      <c r="B546" s="46"/>
      <c r="C546" s="46"/>
      <c r="D546" s="46"/>
      <c r="E546" s="46"/>
      <c r="K546" s="12"/>
      <c r="L546" s="12"/>
      <c r="M546" s="12"/>
    </row>
    <row r="547">
      <c r="B547" s="46"/>
      <c r="C547" s="46"/>
      <c r="D547" s="46"/>
      <c r="E547" s="46"/>
      <c r="K547" s="12"/>
      <c r="L547" s="12"/>
      <c r="M547" s="12"/>
    </row>
    <row r="548">
      <c r="B548" s="46"/>
      <c r="C548" s="46"/>
      <c r="D548" s="46"/>
      <c r="E548" s="46"/>
      <c r="K548" s="12"/>
      <c r="L548" s="12"/>
      <c r="M548" s="12"/>
    </row>
    <row r="549">
      <c r="B549" s="46"/>
      <c r="C549" s="46"/>
      <c r="D549" s="46"/>
      <c r="E549" s="46"/>
      <c r="K549" s="12"/>
      <c r="L549" s="12"/>
      <c r="M549" s="12"/>
    </row>
    <row r="550">
      <c r="B550" s="46"/>
      <c r="C550" s="46"/>
      <c r="D550" s="46"/>
      <c r="E550" s="46"/>
      <c r="K550" s="12"/>
      <c r="L550" s="12"/>
      <c r="M550" s="12"/>
    </row>
    <row r="551">
      <c r="B551" s="46"/>
      <c r="C551" s="46"/>
      <c r="D551" s="46"/>
      <c r="E551" s="46"/>
      <c r="K551" s="12"/>
      <c r="L551" s="12"/>
      <c r="M551" s="12"/>
    </row>
    <row r="552">
      <c r="B552" s="46"/>
      <c r="C552" s="46"/>
      <c r="D552" s="46"/>
      <c r="E552" s="46"/>
      <c r="K552" s="12"/>
      <c r="L552" s="12"/>
      <c r="M552" s="12"/>
    </row>
    <row r="553">
      <c r="B553" s="46"/>
      <c r="C553" s="46"/>
      <c r="D553" s="46"/>
      <c r="E553" s="46"/>
      <c r="K553" s="12"/>
      <c r="L553" s="12"/>
      <c r="M553" s="12"/>
    </row>
    <row r="554">
      <c r="B554" s="46"/>
      <c r="C554" s="46"/>
      <c r="D554" s="46"/>
      <c r="E554" s="46"/>
      <c r="K554" s="12"/>
      <c r="L554" s="12"/>
      <c r="M554" s="12"/>
    </row>
    <row r="555">
      <c r="B555" s="46"/>
      <c r="C555" s="46"/>
      <c r="D555" s="46"/>
      <c r="E555" s="46"/>
      <c r="K555" s="12"/>
      <c r="L555" s="12"/>
      <c r="M555" s="12"/>
    </row>
    <row r="556">
      <c r="B556" s="46"/>
      <c r="C556" s="46"/>
      <c r="D556" s="46"/>
      <c r="E556" s="46"/>
      <c r="K556" s="12"/>
      <c r="L556" s="12"/>
      <c r="M556" s="12"/>
    </row>
    <row r="557">
      <c r="B557" s="46"/>
      <c r="C557" s="46"/>
      <c r="D557" s="46"/>
      <c r="E557" s="46"/>
      <c r="K557" s="12"/>
      <c r="L557" s="12"/>
      <c r="M557" s="12"/>
    </row>
    <row r="558">
      <c r="B558" s="46"/>
      <c r="C558" s="46"/>
      <c r="D558" s="46"/>
      <c r="E558" s="46"/>
      <c r="K558" s="12"/>
      <c r="L558" s="12"/>
      <c r="M558" s="12"/>
    </row>
    <row r="559">
      <c r="B559" s="46"/>
      <c r="C559" s="46"/>
      <c r="D559" s="46"/>
      <c r="E559" s="46"/>
      <c r="K559" s="12"/>
      <c r="L559" s="12"/>
      <c r="M559" s="12"/>
    </row>
    <row r="560">
      <c r="B560" s="46"/>
      <c r="C560" s="46"/>
      <c r="D560" s="46"/>
      <c r="E560" s="46"/>
      <c r="K560" s="12"/>
      <c r="L560" s="12"/>
      <c r="M560" s="12"/>
    </row>
    <row r="561">
      <c r="B561" s="46"/>
      <c r="C561" s="46"/>
      <c r="D561" s="46"/>
      <c r="E561" s="46"/>
      <c r="K561" s="12"/>
      <c r="L561" s="12"/>
      <c r="M561" s="12"/>
    </row>
    <row r="562">
      <c r="B562" s="46"/>
      <c r="C562" s="46"/>
      <c r="D562" s="46"/>
      <c r="E562" s="46"/>
      <c r="K562" s="12"/>
      <c r="L562" s="12"/>
      <c r="M562" s="12"/>
    </row>
    <row r="563">
      <c r="B563" s="46"/>
      <c r="C563" s="46"/>
      <c r="D563" s="46"/>
      <c r="E563" s="46"/>
      <c r="K563" s="12"/>
      <c r="L563" s="12"/>
      <c r="M563" s="12"/>
    </row>
    <row r="564">
      <c r="B564" s="46"/>
      <c r="C564" s="46"/>
      <c r="D564" s="46"/>
      <c r="E564" s="46"/>
      <c r="K564" s="12"/>
      <c r="L564" s="12"/>
      <c r="M564" s="12"/>
    </row>
    <row r="565">
      <c r="B565" s="46"/>
      <c r="C565" s="46"/>
      <c r="D565" s="46"/>
      <c r="E565" s="46"/>
      <c r="K565" s="12"/>
      <c r="L565" s="12"/>
      <c r="M565" s="12"/>
    </row>
    <row r="566">
      <c r="B566" s="46"/>
      <c r="C566" s="46"/>
      <c r="D566" s="46"/>
      <c r="E566" s="46"/>
      <c r="K566" s="12"/>
      <c r="L566" s="12"/>
      <c r="M566" s="12"/>
    </row>
    <row r="567">
      <c r="B567" s="46"/>
      <c r="C567" s="46"/>
      <c r="D567" s="46"/>
      <c r="E567" s="46"/>
      <c r="K567" s="12"/>
      <c r="L567" s="12"/>
      <c r="M567" s="12"/>
    </row>
    <row r="568">
      <c r="B568" s="46"/>
      <c r="C568" s="46"/>
      <c r="D568" s="46"/>
      <c r="E568" s="46"/>
      <c r="K568" s="12"/>
      <c r="L568" s="12"/>
      <c r="M568" s="12"/>
    </row>
    <row r="569">
      <c r="B569" s="46"/>
      <c r="C569" s="46"/>
      <c r="D569" s="46"/>
      <c r="E569" s="46"/>
      <c r="K569" s="12"/>
      <c r="L569" s="12"/>
      <c r="M569" s="12"/>
    </row>
    <row r="570">
      <c r="B570" s="46"/>
      <c r="C570" s="46"/>
      <c r="D570" s="46"/>
      <c r="E570" s="46"/>
      <c r="K570" s="12"/>
      <c r="L570" s="12"/>
      <c r="M570" s="12"/>
    </row>
    <row r="571">
      <c r="B571" s="46"/>
      <c r="C571" s="46"/>
      <c r="D571" s="46"/>
      <c r="E571" s="46"/>
      <c r="K571" s="12"/>
      <c r="L571" s="12"/>
      <c r="M571" s="12"/>
    </row>
    <row r="572">
      <c r="B572" s="46"/>
      <c r="C572" s="46"/>
      <c r="D572" s="46"/>
      <c r="E572" s="46"/>
      <c r="K572" s="12"/>
      <c r="L572" s="12"/>
      <c r="M572" s="12"/>
    </row>
    <row r="573">
      <c r="B573" s="46"/>
      <c r="C573" s="46"/>
      <c r="D573" s="46"/>
      <c r="E573" s="46"/>
      <c r="K573" s="12"/>
      <c r="L573" s="12"/>
      <c r="M573" s="12"/>
    </row>
    <row r="574">
      <c r="B574" s="46"/>
      <c r="C574" s="46"/>
      <c r="D574" s="46"/>
      <c r="E574" s="46"/>
      <c r="K574" s="12"/>
      <c r="L574" s="12"/>
      <c r="M574" s="12"/>
    </row>
    <row r="575">
      <c r="B575" s="46"/>
      <c r="C575" s="46"/>
      <c r="D575" s="46"/>
      <c r="E575" s="46"/>
      <c r="K575" s="12"/>
      <c r="L575" s="12"/>
      <c r="M575" s="12"/>
    </row>
    <row r="576">
      <c r="B576" s="46"/>
      <c r="C576" s="46"/>
      <c r="D576" s="46"/>
      <c r="E576" s="46"/>
      <c r="K576" s="12"/>
      <c r="L576" s="12"/>
      <c r="M576" s="12"/>
    </row>
    <row r="577">
      <c r="B577" s="46"/>
      <c r="C577" s="46"/>
      <c r="D577" s="46"/>
      <c r="E577" s="46"/>
      <c r="K577" s="12"/>
      <c r="L577" s="12"/>
      <c r="M577" s="12"/>
    </row>
    <row r="578">
      <c r="B578" s="46"/>
      <c r="C578" s="46"/>
      <c r="D578" s="46"/>
      <c r="E578" s="46"/>
      <c r="K578" s="12"/>
      <c r="L578" s="12"/>
      <c r="M578" s="12"/>
    </row>
    <row r="579">
      <c r="B579" s="46"/>
      <c r="C579" s="46"/>
      <c r="D579" s="46"/>
      <c r="E579" s="46"/>
      <c r="K579" s="12"/>
      <c r="L579" s="12"/>
      <c r="M579" s="12"/>
    </row>
    <row r="580">
      <c r="B580" s="46"/>
      <c r="C580" s="46"/>
      <c r="D580" s="46"/>
      <c r="E580" s="46"/>
      <c r="K580" s="12"/>
      <c r="L580" s="12"/>
      <c r="M580" s="12"/>
    </row>
    <row r="581">
      <c r="B581" s="46"/>
      <c r="C581" s="46"/>
      <c r="D581" s="46"/>
      <c r="E581" s="46"/>
      <c r="K581" s="12"/>
      <c r="L581" s="12"/>
      <c r="M581" s="12"/>
    </row>
    <row r="582">
      <c r="B582" s="46"/>
      <c r="C582" s="46"/>
      <c r="D582" s="46"/>
      <c r="E582" s="46"/>
      <c r="K582" s="12"/>
      <c r="L582" s="12"/>
      <c r="M582" s="12"/>
    </row>
    <row r="583">
      <c r="B583" s="46"/>
      <c r="C583" s="46"/>
      <c r="D583" s="46"/>
      <c r="E583" s="46"/>
      <c r="K583" s="12"/>
      <c r="L583" s="12"/>
      <c r="M583" s="12"/>
    </row>
    <row r="584">
      <c r="B584" s="46"/>
      <c r="C584" s="46"/>
      <c r="D584" s="46"/>
      <c r="E584" s="46"/>
      <c r="K584" s="12"/>
      <c r="L584" s="12"/>
      <c r="M584" s="12"/>
    </row>
    <row r="585">
      <c r="B585" s="46"/>
      <c r="C585" s="46"/>
      <c r="D585" s="46"/>
      <c r="E585" s="46"/>
      <c r="K585" s="12"/>
      <c r="L585" s="12"/>
      <c r="M585" s="12"/>
    </row>
    <row r="586">
      <c r="B586" s="46"/>
      <c r="C586" s="46"/>
      <c r="D586" s="46"/>
      <c r="E586" s="46"/>
      <c r="K586" s="12"/>
      <c r="L586" s="12"/>
      <c r="M586" s="12"/>
    </row>
    <row r="587">
      <c r="B587" s="46"/>
      <c r="C587" s="46"/>
      <c r="D587" s="46"/>
      <c r="E587" s="46"/>
      <c r="K587" s="12"/>
      <c r="L587" s="12"/>
      <c r="M587" s="12"/>
    </row>
    <row r="588">
      <c r="B588" s="46"/>
      <c r="C588" s="46"/>
      <c r="D588" s="46"/>
      <c r="E588" s="46"/>
      <c r="K588" s="12"/>
      <c r="L588" s="12"/>
      <c r="M588" s="12"/>
    </row>
    <row r="589">
      <c r="B589" s="46"/>
      <c r="C589" s="46"/>
      <c r="D589" s="46"/>
      <c r="E589" s="46"/>
      <c r="K589" s="12"/>
      <c r="L589" s="12"/>
      <c r="M589" s="12"/>
    </row>
    <row r="590">
      <c r="B590" s="46"/>
      <c r="C590" s="46"/>
      <c r="D590" s="46"/>
      <c r="E590" s="46"/>
      <c r="K590" s="12"/>
      <c r="L590" s="12"/>
      <c r="M590" s="12"/>
    </row>
    <row r="591">
      <c r="B591" s="46"/>
      <c r="C591" s="46"/>
      <c r="D591" s="46"/>
      <c r="E591" s="46"/>
      <c r="K591" s="12"/>
      <c r="L591" s="12"/>
      <c r="M591" s="12"/>
    </row>
    <row r="592">
      <c r="B592" s="46"/>
      <c r="C592" s="46"/>
      <c r="D592" s="46"/>
      <c r="E592" s="46"/>
      <c r="K592" s="12"/>
      <c r="L592" s="12"/>
      <c r="M592" s="12"/>
    </row>
    <row r="593">
      <c r="B593" s="46"/>
      <c r="C593" s="46"/>
      <c r="D593" s="46"/>
      <c r="E593" s="46"/>
      <c r="K593" s="12"/>
      <c r="L593" s="12"/>
      <c r="M593" s="12"/>
    </row>
    <row r="594">
      <c r="B594" s="46"/>
      <c r="C594" s="46"/>
      <c r="D594" s="46"/>
      <c r="E594" s="46"/>
      <c r="K594" s="12"/>
      <c r="L594" s="12"/>
      <c r="M594" s="12"/>
    </row>
    <row r="595">
      <c r="B595" s="46"/>
      <c r="C595" s="46"/>
      <c r="D595" s="46"/>
      <c r="E595" s="46"/>
      <c r="K595" s="12"/>
      <c r="L595" s="12"/>
      <c r="M595" s="12"/>
    </row>
    <row r="596">
      <c r="B596" s="46"/>
      <c r="C596" s="46"/>
      <c r="D596" s="46"/>
      <c r="E596" s="46"/>
      <c r="K596" s="12"/>
      <c r="L596" s="12"/>
      <c r="M596" s="12"/>
    </row>
    <row r="597">
      <c r="B597" s="46"/>
      <c r="C597" s="46"/>
      <c r="D597" s="46"/>
      <c r="E597" s="46"/>
      <c r="K597" s="12"/>
      <c r="L597" s="12"/>
      <c r="M597" s="12"/>
    </row>
    <row r="598">
      <c r="B598" s="46"/>
      <c r="C598" s="46"/>
      <c r="D598" s="46"/>
      <c r="E598" s="46"/>
      <c r="K598" s="12"/>
      <c r="L598" s="12"/>
      <c r="M598" s="12"/>
    </row>
    <row r="599">
      <c r="B599" s="46"/>
      <c r="C599" s="46"/>
      <c r="D599" s="46"/>
      <c r="E599" s="46"/>
      <c r="K599" s="12"/>
      <c r="L599" s="12"/>
      <c r="M599" s="12"/>
    </row>
    <row r="600">
      <c r="B600" s="46"/>
      <c r="C600" s="46"/>
      <c r="D600" s="46"/>
      <c r="E600" s="46"/>
      <c r="K600" s="12"/>
      <c r="L600" s="12"/>
      <c r="M600" s="12"/>
    </row>
    <row r="601">
      <c r="B601" s="46"/>
      <c r="C601" s="46"/>
      <c r="D601" s="46"/>
      <c r="E601" s="46"/>
      <c r="K601" s="12"/>
      <c r="L601" s="12"/>
      <c r="M601" s="12"/>
    </row>
    <row r="602">
      <c r="B602" s="46"/>
      <c r="C602" s="46"/>
      <c r="D602" s="46"/>
      <c r="E602" s="46"/>
      <c r="K602" s="12"/>
      <c r="L602" s="12"/>
      <c r="M602" s="12"/>
    </row>
    <row r="603">
      <c r="B603" s="46"/>
      <c r="C603" s="46"/>
      <c r="D603" s="46"/>
      <c r="E603" s="46"/>
      <c r="K603" s="12"/>
      <c r="L603" s="12"/>
      <c r="M603" s="12"/>
    </row>
    <row r="604">
      <c r="B604" s="46"/>
      <c r="C604" s="46"/>
      <c r="D604" s="46"/>
      <c r="E604" s="46"/>
      <c r="K604" s="12"/>
      <c r="L604" s="12"/>
      <c r="M604" s="12"/>
    </row>
    <row r="605">
      <c r="B605" s="46"/>
      <c r="C605" s="46"/>
      <c r="D605" s="46"/>
      <c r="E605" s="46"/>
      <c r="K605" s="12"/>
      <c r="L605" s="12"/>
      <c r="M605" s="12"/>
    </row>
    <row r="606">
      <c r="B606" s="46"/>
      <c r="C606" s="46"/>
      <c r="D606" s="46"/>
      <c r="E606" s="46"/>
      <c r="K606" s="12"/>
      <c r="L606" s="12"/>
      <c r="M606" s="12"/>
    </row>
    <row r="607">
      <c r="B607" s="46"/>
      <c r="C607" s="46"/>
      <c r="D607" s="46"/>
      <c r="E607" s="46"/>
      <c r="K607" s="12"/>
      <c r="L607" s="12"/>
      <c r="M607" s="12"/>
    </row>
    <row r="608">
      <c r="B608" s="46"/>
      <c r="C608" s="46"/>
      <c r="D608" s="46"/>
      <c r="E608" s="46"/>
      <c r="K608" s="12"/>
      <c r="L608" s="12"/>
      <c r="M608" s="12"/>
    </row>
    <row r="609">
      <c r="B609" s="46"/>
      <c r="C609" s="46"/>
      <c r="D609" s="46"/>
      <c r="E609" s="46"/>
      <c r="K609" s="12"/>
      <c r="L609" s="12"/>
      <c r="M609" s="12"/>
    </row>
    <row r="610">
      <c r="B610" s="46"/>
      <c r="C610" s="46"/>
      <c r="D610" s="46"/>
      <c r="E610" s="46"/>
      <c r="K610" s="12"/>
      <c r="L610" s="12"/>
      <c r="M610" s="12"/>
    </row>
    <row r="611">
      <c r="B611" s="46"/>
      <c r="C611" s="46"/>
      <c r="D611" s="46"/>
      <c r="E611" s="46"/>
      <c r="K611" s="12"/>
      <c r="L611" s="12"/>
      <c r="M611" s="12"/>
    </row>
    <row r="612">
      <c r="B612" s="46"/>
      <c r="C612" s="46"/>
      <c r="D612" s="46"/>
      <c r="E612" s="46"/>
      <c r="K612" s="12"/>
      <c r="L612" s="12"/>
      <c r="M612" s="12"/>
    </row>
    <row r="613">
      <c r="B613" s="46"/>
      <c r="C613" s="46"/>
      <c r="D613" s="46"/>
      <c r="E613" s="46"/>
      <c r="K613" s="12"/>
      <c r="L613" s="12"/>
      <c r="M613" s="12"/>
    </row>
    <row r="614">
      <c r="B614" s="46"/>
      <c r="C614" s="46"/>
      <c r="D614" s="46"/>
      <c r="E614" s="46"/>
      <c r="K614" s="12"/>
      <c r="L614" s="12"/>
      <c r="M614" s="12"/>
    </row>
    <row r="615">
      <c r="B615" s="46"/>
      <c r="C615" s="46"/>
      <c r="D615" s="46"/>
      <c r="E615" s="46"/>
      <c r="K615" s="12"/>
      <c r="L615" s="12"/>
      <c r="M615" s="12"/>
    </row>
    <row r="616">
      <c r="B616" s="46"/>
      <c r="C616" s="46"/>
      <c r="D616" s="46"/>
      <c r="E616" s="46"/>
      <c r="K616" s="12"/>
      <c r="L616" s="12"/>
      <c r="M616" s="12"/>
    </row>
    <row r="617">
      <c r="B617" s="46"/>
      <c r="C617" s="46"/>
      <c r="D617" s="46"/>
      <c r="E617" s="46"/>
      <c r="K617" s="12"/>
      <c r="L617" s="12"/>
      <c r="M617" s="12"/>
    </row>
    <row r="618">
      <c r="B618" s="46"/>
      <c r="C618" s="46"/>
      <c r="D618" s="46"/>
      <c r="E618" s="46"/>
      <c r="K618" s="12"/>
      <c r="L618" s="12"/>
      <c r="M618" s="12"/>
    </row>
    <row r="619">
      <c r="B619" s="46"/>
      <c r="C619" s="46"/>
      <c r="D619" s="46"/>
      <c r="E619" s="46"/>
      <c r="K619" s="12"/>
      <c r="L619" s="12"/>
      <c r="M619" s="12"/>
    </row>
    <row r="620">
      <c r="B620" s="46"/>
      <c r="C620" s="46"/>
      <c r="D620" s="46"/>
      <c r="E620" s="46"/>
      <c r="K620" s="12"/>
      <c r="L620" s="12"/>
      <c r="M620" s="12"/>
    </row>
    <row r="621">
      <c r="B621" s="46"/>
      <c r="C621" s="46"/>
      <c r="D621" s="46"/>
      <c r="E621" s="46"/>
      <c r="K621" s="12"/>
      <c r="L621" s="12"/>
      <c r="M621" s="12"/>
    </row>
    <row r="622">
      <c r="B622" s="46"/>
      <c r="C622" s="46"/>
      <c r="D622" s="46"/>
      <c r="E622" s="46"/>
      <c r="K622" s="12"/>
      <c r="L622" s="12"/>
      <c r="M622" s="12"/>
    </row>
    <row r="623">
      <c r="B623" s="46"/>
      <c r="C623" s="46"/>
      <c r="D623" s="46"/>
      <c r="E623" s="46"/>
      <c r="K623" s="12"/>
      <c r="L623" s="12"/>
      <c r="M623" s="12"/>
    </row>
    <row r="624">
      <c r="B624" s="46"/>
      <c r="C624" s="46"/>
      <c r="D624" s="46"/>
      <c r="E624" s="46"/>
      <c r="K624" s="12"/>
      <c r="L624" s="12"/>
      <c r="M624" s="12"/>
    </row>
    <row r="625">
      <c r="B625" s="46"/>
      <c r="C625" s="46"/>
      <c r="D625" s="46"/>
      <c r="E625" s="46"/>
      <c r="K625" s="12"/>
      <c r="L625" s="12"/>
      <c r="M625" s="12"/>
    </row>
    <row r="626">
      <c r="B626" s="46"/>
      <c r="C626" s="46"/>
      <c r="D626" s="46"/>
      <c r="E626" s="46"/>
      <c r="K626" s="12"/>
      <c r="L626" s="12"/>
      <c r="M626" s="12"/>
    </row>
    <row r="627">
      <c r="B627" s="46"/>
      <c r="C627" s="46"/>
      <c r="D627" s="46"/>
      <c r="E627" s="46"/>
      <c r="K627" s="12"/>
      <c r="L627" s="12"/>
      <c r="M627" s="12"/>
    </row>
    <row r="628">
      <c r="B628" s="46"/>
      <c r="C628" s="46"/>
      <c r="D628" s="46"/>
      <c r="E628" s="46"/>
      <c r="K628" s="12"/>
      <c r="L628" s="12"/>
      <c r="M628" s="12"/>
    </row>
    <row r="629">
      <c r="B629" s="46"/>
      <c r="C629" s="46"/>
      <c r="D629" s="46"/>
      <c r="E629" s="46"/>
      <c r="K629" s="12"/>
      <c r="L629" s="12"/>
      <c r="M629" s="12"/>
    </row>
    <row r="630">
      <c r="B630" s="46"/>
      <c r="C630" s="46"/>
      <c r="D630" s="46"/>
      <c r="E630" s="46"/>
      <c r="K630" s="12"/>
      <c r="L630" s="12"/>
      <c r="M630" s="12"/>
    </row>
    <row r="631">
      <c r="B631" s="46"/>
      <c r="C631" s="46"/>
      <c r="D631" s="46"/>
      <c r="E631" s="46"/>
      <c r="K631" s="12"/>
      <c r="L631" s="12"/>
      <c r="M631" s="12"/>
    </row>
    <row r="632">
      <c r="B632" s="46"/>
      <c r="C632" s="46"/>
      <c r="D632" s="46"/>
      <c r="E632" s="46"/>
      <c r="K632" s="12"/>
      <c r="L632" s="12"/>
      <c r="M632" s="12"/>
    </row>
    <row r="633">
      <c r="B633" s="46"/>
      <c r="C633" s="46"/>
      <c r="D633" s="46"/>
      <c r="E633" s="46"/>
      <c r="K633" s="12"/>
      <c r="L633" s="12"/>
      <c r="M633" s="12"/>
    </row>
    <row r="634">
      <c r="B634" s="46"/>
      <c r="C634" s="46"/>
      <c r="D634" s="46"/>
      <c r="E634" s="46"/>
      <c r="K634" s="12"/>
      <c r="L634" s="12"/>
      <c r="M634" s="12"/>
    </row>
    <row r="635">
      <c r="B635" s="46"/>
      <c r="C635" s="46"/>
      <c r="D635" s="46"/>
      <c r="E635" s="46"/>
      <c r="K635" s="12"/>
      <c r="L635" s="12"/>
      <c r="M635" s="12"/>
    </row>
    <row r="636">
      <c r="B636" s="46"/>
      <c r="C636" s="46"/>
      <c r="D636" s="46"/>
      <c r="E636" s="46"/>
      <c r="K636" s="12"/>
      <c r="L636" s="12"/>
      <c r="M636" s="12"/>
    </row>
    <row r="637">
      <c r="B637" s="46"/>
      <c r="C637" s="46"/>
      <c r="D637" s="46"/>
      <c r="E637" s="46"/>
      <c r="K637" s="12"/>
      <c r="L637" s="12"/>
      <c r="M637" s="12"/>
    </row>
    <row r="638">
      <c r="B638" s="46"/>
      <c r="C638" s="46"/>
      <c r="D638" s="46"/>
      <c r="E638" s="46"/>
      <c r="K638" s="12"/>
      <c r="L638" s="12"/>
      <c r="M638" s="12"/>
    </row>
    <row r="639">
      <c r="B639" s="46"/>
      <c r="C639" s="46"/>
      <c r="D639" s="46"/>
      <c r="E639" s="46"/>
      <c r="K639" s="12"/>
      <c r="L639" s="12"/>
      <c r="M639" s="12"/>
    </row>
    <row r="640">
      <c r="B640" s="46"/>
      <c r="C640" s="46"/>
      <c r="D640" s="46"/>
      <c r="E640" s="46"/>
      <c r="K640" s="12"/>
      <c r="L640" s="12"/>
      <c r="M640" s="12"/>
    </row>
    <row r="641">
      <c r="B641" s="46"/>
      <c r="C641" s="46"/>
      <c r="D641" s="46"/>
      <c r="E641" s="46"/>
      <c r="K641" s="12"/>
      <c r="L641" s="12"/>
      <c r="M641" s="12"/>
    </row>
    <row r="642">
      <c r="B642" s="46"/>
      <c r="C642" s="46"/>
      <c r="D642" s="46"/>
      <c r="E642" s="46"/>
      <c r="K642" s="12"/>
      <c r="L642" s="12"/>
      <c r="M642" s="12"/>
    </row>
    <row r="643">
      <c r="B643" s="46"/>
      <c r="C643" s="46"/>
      <c r="D643" s="46"/>
      <c r="E643" s="46"/>
      <c r="K643" s="12"/>
      <c r="L643" s="12"/>
      <c r="M643" s="12"/>
    </row>
    <row r="644">
      <c r="B644" s="46"/>
      <c r="C644" s="46"/>
      <c r="D644" s="46"/>
      <c r="E644" s="46"/>
      <c r="K644" s="12"/>
      <c r="L644" s="12"/>
      <c r="M644" s="12"/>
    </row>
    <row r="645">
      <c r="B645" s="46"/>
      <c r="C645" s="46"/>
      <c r="D645" s="46"/>
      <c r="E645" s="46"/>
      <c r="K645" s="12"/>
      <c r="L645" s="12"/>
      <c r="M645" s="12"/>
    </row>
    <row r="646">
      <c r="B646" s="46"/>
      <c r="C646" s="46"/>
      <c r="D646" s="46"/>
      <c r="E646" s="46"/>
      <c r="K646" s="12"/>
      <c r="L646" s="12"/>
      <c r="M646" s="12"/>
    </row>
    <row r="647">
      <c r="B647" s="46"/>
      <c r="C647" s="46"/>
      <c r="D647" s="46"/>
      <c r="E647" s="46"/>
      <c r="K647" s="12"/>
      <c r="L647" s="12"/>
      <c r="M647" s="12"/>
    </row>
    <row r="648">
      <c r="B648" s="46"/>
      <c r="C648" s="46"/>
      <c r="D648" s="46"/>
      <c r="E648" s="46"/>
      <c r="K648" s="12"/>
      <c r="L648" s="12"/>
      <c r="M648" s="12"/>
    </row>
    <row r="649">
      <c r="B649" s="46"/>
      <c r="C649" s="46"/>
      <c r="D649" s="46"/>
      <c r="E649" s="46"/>
      <c r="K649" s="12"/>
      <c r="L649" s="12"/>
      <c r="M649" s="12"/>
    </row>
    <row r="650">
      <c r="B650" s="46"/>
      <c r="C650" s="46"/>
      <c r="D650" s="46"/>
      <c r="E650" s="46"/>
      <c r="K650" s="12"/>
      <c r="L650" s="12"/>
      <c r="M650" s="12"/>
    </row>
    <row r="651">
      <c r="B651" s="46"/>
      <c r="C651" s="46"/>
      <c r="D651" s="46"/>
      <c r="E651" s="46"/>
      <c r="K651" s="12"/>
      <c r="L651" s="12"/>
      <c r="M651" s="12"/>
    </row>
    <row r="652">
      <c r="B652" s="46"/>
      <c r="C652" s="46"/>
      <c r="D652" s="46"/>
      <c r="E652" s="46"/>
      <c r="K652" s="12"/>
      <c r="L652" s="12"/>
      <c r="M652" s="12"/>
    </row>
    <row r="653">
      <c r="B653" s="46"/>
      <c r="C653" s="46"/>
      <c r="D653" s="46"/>
      <c r="E653" s="46"/>
      <c r="K653" s="12"/>
      <c r="L653" s="12"/>
      <c r="M653" s="12"/>
    </row>
    <row r="654">
      <c r="B654" s="46"/>
      <c r="C654" s="46"/>
      <c r="D654" s="46"/>
      <c r="E654" s="46"/>
      <c r="K654" s="12"/>
      <c r="L654" s="12"/>
      <c r="M654" s="12"/>
    </row>
    <row r="655">
      <c r="B655" s="46"/>
      <c r="C655" s="46"/>
      <c r="D655" s="46"/>
      <c r="E655" s="46"/>
      <c r="K655" s="12"/>
      <c r="L655" s="12"/>
      <c r="M655" s="12"/>
    </row>
    <row r="656">
      <c r="B656" s="46"/>
      <c r="C656" s="46"/>
      <c r="D656" s="46"/>
      <c r="E656" s="46"/>
      <c r="K656" s="12"/>
      <c r="L656" s="12"/>
      <c r="M656" s="12"/>
    </row>
    <row r="657">
      <c r="B657" s="46"/>
      <c r="C657" s="46"/>
      <c r="D657" s="46"/>
      <c r="E657" s="46"/>
      <c r="K657" s="12"/>
      <c r="L657" s="12"/>
      <c r="M657" s="12"/>
    </row>
    <row r="658">
      <c r="B658" s="46"/>
      <c r="C658" s="46"/>
      <c r="D658" s="46"/>
      <c r="E658" s="46"/>
      <c r="K658" s="12"/>
      <c r="L658" s="12"/>
      <c r="M658" s="12"/>
    </row>
    <row r="659">
      <c r="B659" s="46"/>
      <c r="C659" s="46"/>
      <c r="D659" s="46"/>
      <c r="E659" s="46"/>
      <c r="K659" s="12"/>
      <c r="L659" s="12"/>
      <c r="M659" s="12"/>
    </row>
    <row r="660">
      <c r="B660" s="46"/>
      <c r="C660" s="46"/>
      <c r="D660" s="46"/>
      <c r="E660" s="46"/>
      <c r="K660" s="12"/>
      <c r="L660" s="12"/>
      <c r="M660" s="12"/>
    </row>
    <row r="661">
      <c r="B661" s="46"/>
      <c r="C661" s="46"/>
      <c r="D661" s="46"/>
      <c r="E661" s="46"/>
      <c r="K661" s="12"/>
      <c r="L661" s="12"/>
      <c r="M661" s="12"/>
    </row>
    <row r="662">
      <c r="B662" s="46"/>
      <c r="C662" s="46"/>
      <c r="D662" s="46"/>
      <c r="E662" s="46"/>
      <c r="K662" s="12"/>
      <c r="L662" s="12"/>
      <c r="M662" s="12"/>
    </row>
    <row r="663">
      <c r="B663" s="46"/>
      <c r="C663" s="46"/>
      <c r="D663" s="46"/>
      <c r="E663" s="46"/>
      <c r="K663" s="12"/>
      <c r="L663" s="12"/>
      <c r="M663" s="12"/>
    </row>
    <row r="664">
      <c r="B664" s="46"/>
      <c r="C664" s="46"/>
      <c r="D664" s="46"/>
      <c r="E664" s="46"/>
      <c r="K664" s="12"/>
      <c r="L664" s="12"/>
      <c r="M664" s="12"/>
    </row>
    <row r="665">
      <c r="B665" s="46"/>
      <c r="C665" s="46"/>
      <c r="D665" s="46"/>
      <c r="E665" s="46"/>
      <c r="K665" s="12"/>
      <c r="L665" s="12"/>
      <c r="M665" s="12"/>
    </row>
    <row r="666">
      <c r="B666" s="46"/>
      <c r="C666" s="46"/>
      <c r="D666" s="46"/>
      <c r="E666" s="46"/>
      <c r="K666" s="12"/>
      <c r="L666" s="12"/>
      <c r="M666" s="12"/>
    </row>
    <row r="667">
      <c r="B667" s="46"/>
      <c r="C667" s="46"/>
      <c r="D667" s="46"/>
      <c r="E667" s="46"/>
      <c r="K667" s="12"/>
      <c r="L667" s="12"/>
      <c r="M667" s="12"/>
    </row>
    <row r="668">
      <c r="B668" s="46"/>
      <c r="C668" s="46"/>
      <c r="D668" s="46"/>
      <c r="E668" s="46"/>
      <c r="K668" s="12"/>
      <c r="L668" s="12"/>
      <c r="M668" s="12"/>
    </row>
    <row r="669">
      <c r="B669" s="46"/>
      <c r="C669" s="46"/>
      <c r="D669" s="46"/>
      <c r="E669" s="46"/>
      <c r="K669" s="12"/>
      <c r="L669" s="12"/>
      <c r="M669" s="12"/>
    </row>
    <row r="670">
      <c r="B670" s="46"/>
      <c r="C670" s="46"/>
      <c r="D670" s="46"/>
      <c r="E670" s="46"/>
      <c r="K670" s="12"/>
      <c r="L670" s="12"/>
      <c r="M670" s="12"/>
    </row>
    <row r="671">
      <c r="B671" s="46"/>
      <c r="C671" s="46"/>
      <c r="D671" s="46"/>
      <c r="E671" s="46"/>
      <c r="K671" s="12"/>
      <c r="L671" s="12"/>
      <c r="M671" s="12"/>
    </row>
    <row r="672">
      <c r="B672" s="46"/>
      <c r="C672" s="46"/>
      <c r="D672" s="46"/>
      <c r="E672" s="46"/>
      <c r="K672" s="12"/>
      <c r="L672" s="12"/>
      <c r="M672" s="12"/>
    </row>
    <row r="673">
      <c r="B673" s="46"/>
      <c r="C673" s="46"/>
      <c r="D673" s="46"/>
      <c r="E673" s="46"/>
      <c r="K673" s="12"/>
      <c r="L673" s="12"/>
      <c r="M673" s="12"/>
    </row>
    <row r="674">
      <c r="B674" s="46"/>
      <c r="C674" s="46"/>
      <c r="D674" s="46"/>
      <c r="E674" s="46"/>
      <c r="K674" s="12"/>
      <c r="L674" s="12"/>
      <c r="M674" s="12"/>
    </row>
    <row r="675">
      <c r="B675" s="46"/>
      <c r="C675" s="46"/>
      <c r="D675" s="46"/>
      <c r="E675" s="46"/>
      <c r="K675" s="12"/>
      <c r="L675" s="12"/>
      <c r="M675" s="12"/>
    </row>
    <row r="676">
      <c r="B676" s="46"/>
      <c r="C676" s="46"/>
      <c r="D676" s="46"/>
      <c r="E676" s="46"/>
      <c r="K676" s="12"/>
      <c r="L676" s="12"/>
      <c r="M676" s="12"/>
    </row>
    <row r="677">
      <c r="B677" s="46"/>
      <c r="C677" s="46"/>
      <c r="D677" s="46"/>
      <c r="E677" s="46"/>
      <c r="K677" s="12"/>
      <c r="L677" s="12"/>
      <c r="M677" s="12"/>
    </row>
    <row r="678">
      <c r="B678" s="46"/>
      <c r="C678" s="46"/>
      <c r="D678" s="46"/>
      <c r="E678" s="46"/>
      <c r="K678" s="12"/>
      <c r="L678" s="12"/>
      <c r="M678" s="12"/>
    </row>
    <row r="679">
      <c r="B679" s="46"/>
      <c r="C679" s="46"/>
      <c r="D679" s="46"/>
      <c r="E679" s="46"/>
      <c r="K679" s="12"/>
      <c r="L679" s="12"/>
      <c r="M679" s="12"/>
    </row>
    <row r="680">
      <c r="B680" s="46"/>
      <c r="C680" s="46"/>
      <c r="D680" s="46"/>
      <c r="E680" s="46"/>
      <c r="K680" s="12"/>
      <c r="L680" s="12"/>
      <c r="M680" s="12"/>
    </row>
    <row r="681">
      <c r="B681" s="46"/>
      <c r="C681" s="46"/>
      <c r="D681" s="46"/>
      <c r="E681" s="46"/>
      <c r="K681" s="12"/>
      <c r="L681" s="12"/>
      <c r="M681" s="12"/>
    </row>
    <row r="682">
      <c r="B682" s="46"/>
      <c r="C682" s="46"/>
      <c r="D682" s="46"/>
      <c r="E682" s="46"/>
      <c r="K682" s="12"/>
      <c r="L682" s="12"/>
      <c r="M682" s="12"/>
    </row>
    <row r="683">
      <c r="B683" s="46"/>
      <c r="C683" s="46"/>
      <c r="D683" s="46"/>
      <c r="E683" s="46"/>
      <c r="K683" s="12"/>
      <c r="L683" s="12"/>
      <c r="M683" s="12"/>
    </row>
    <row r="684">
      <c r="B684" s="46"/>
      <c r="C684" s="46"/>
      <c r="D684" s="46"/>
      <c r="E684" s="46"/>
      <c r="K684" s="12"/>
      <c r="L684" s="12"/>
      <c r="M684" s="12"/>
    </row>
    <row r="685">
      <c r="B685" s="46"/>
      <c r="C685" s="46"/>
      <c r="D685" s="46"/>
      <c r="E685" s="46"/>
      <c r="K685" s="12"/>
      <c r="L685" s="12"/>
      <c r="M685" s="12"/>
    </row>
    <row r="686">
      <c r="B686" s="46"/>
      <c r="C686" s="46"/>
      <c r="D686" s="46"/>
      <c r="E686" s="46"/>
      <c r="K686" s="12"/>
      <c r="L686" s="12"/>
      <c r="M686" s="12"/>
    </row>
    <row r="687">
      <c r="B687" s="46"/>
      <c r="C687" s="46"/>
      <c r="D687" s="46"/>
      <c r="E687" s="46"/>
      <c r="K687" s="12"/>
      <c r="L687" s="12"/>
      <c r="M687" s="12"/>
    </row>
    <row r="688">
      <c r="B688" s="46"/>
      <c r="C688" s="46"/>
      <c r="D688" s="46"/>
      <c r="E688" s="46"/>
      <c r="K688" s="12"/>
      <c r="L688" s="12"/>
      <c r="M688" s="12"/>
    </row>
    <row r="689">
      <c r="B689" s="46"/>
      <c r="C689" s="46"/>
      <c r="D689" s="46"/>
      <c r="E689" s="46"/>
      <c r="K689" s="12"/>
      <c r="L689" s="12"/>
      <c r="M689" s="12"/>
    </row>
    <row r="690">
      <c r="B690" s="46"/>
      <c r="C690" s="46"/>
      <c r="D690" s="46"/>
      <c r="E690" s="46"/>
      <c r="K690" s="12"/>
      <c r="L690" s="12"/>
      <c r="M690" s="12"/>
    </row>
    <row r="691">
      <c r="B691" s="46"/>
      <c r="C691" s="46"/>
      <c r="D691" s="46"/>
      <c r="E691" s="46"/>
      <c r="K691" s="12"/>
      <c r="L691" s="12"/>
      <c r="M691" s="12"/>
    </row>
    <row r="692">
      <c r="B692" s="46"/>
      <c r="C692" s="46"/>
      <c r="D692" s="46"/>
      <c r="E692" s="46"/>
      <c r="K692" s="12"/>
      <c r="L692" s="12"/>
      <c r="M692" s="12"/>
    </row>
    <row r="693">
      <c r="B693" s="46"/>
      <c r="C693" s="46"/>
      <c r="D693" s="46"/>
      <c r="E693" s="46"/>
      <c r="K693" s="12"/>
      <c r="L693" s="12"/>
      <c r="M693" s="12"/>
    </row>
    <row r="694">
      <c r="B694" s="46"/>
      <c r="C694" s="46"/>
      <c r="D694" s="46"/>
      <c r="E694" s="46"/>
      <c r="K694" s="12"/>
      <c r="L694" s="12"/>
      <c r="M694" s="12"/>
    </row>
    <row r="695">
      <c r="B695" s="46"/>
      <c r="C695" s="46"/>
      <c r="D695" s="46"/>
      <c r="E695" s="46"/>
      <c r="K695" s="12"/>
      <c r="L695" s="12"/>
      <c r="M695" s="12"/>
    </row>
    <row r="696">
      <c r="B696" s="46"/>
      <c r="C696" s="46"/>
      <c r="D696" s="46"/>
      <c r="E696" s="46"/>
      <c r="K696" s="12"/>
      <c r="L696" s="12"/>
      <c r="M696" s="12"/>
    </row>
    <row r="697">
      <c r="B697" s="46"/>
      <c r="C697" s="46"/>
      <c r="D697" s="46"/>
      <c r="E697" s="46"/>
      <c r="K697" s="12"/>
      <c r="L697" s="12"/>
      <c r="M697" s="12"/>
    </row>
    <row r="698">
      <c r="B698" s="46"/>
      <c r="C698" s="46"/>
      <c r="D698" s="46"/>
      <c r="E698" s="46"/>
      <c r="K698" s="12"/>
      <c r="L698" s="12"/>
      <c r="M698" s="12"/>
    </row>
    <row r="699">
      <c r="B699" s="46"/>
      <c r="C699" s="46"/>
      <c r="D699" s="46"/>
      <c r="E699" s="46"/>
      <c r="K699" s="12"/>
      <c r="L699" s="12"/>
      <c r="M699" s="12"/>
    </row>
    <row r="700">
      <c r="B700" s="46"/>
      <c r="C700" s="46"/>
      <c r="D700" s="46"/>
      <c r="E700" s="46"/>
      <c r="K700" s="12"/>
      <c r="L700" s="12"/>
      <c r="M700" s="12"/>
    </row>
    <row r="701">
      <c r="B701" s="46"/>
      <c r="C701" s="46"/>
      <c r="D701" s="46"/>
      <c r="E701" s="46"/>
      <c r="K701" s="12"/>
      <c r="L701" s="12"/>
      <c r="M701" s="12"/>
    </row>
    <row r="702">
      <c r="B702" s="46"/>
      <c r="C702" s="46"/>
      <c r="D702" s="46"/>
      <c r="E702" s="46"/>
      <c r="K702" s="12"/>
      <c r="L702" s="12"/>
      <c r="M702" s="12"/>
    </row>
    <row r="703">
      <c r="B703" s="46"/>
      <c r="C703" s="46"/>
      <c r="D703" s="46"/>
      <c r="E703" s="46"/>
      <c r="K703" s="12"/>
      <c r="L703" s="12"/>
      <c r="M703" s="12"/>
    </row>
    <row r="704">
      <c r="B704" s="46"/>
      <c r="C704" s="46"/>
      <c r="D704" s="46"/>
      <c r="E704" s="46"/>
      <c r="K704" s="12"/>
      <c r="L704" s="12"/>
      <c r="M704" s="12"/>
    </row>
    <row r="705">
      <c r="B705" s="46"/>
      <c r="C705" s="46"/>
      <c r="D705" s="46"/>
      <c r="E705" s="46"/>
      <c r="K705" s="12"/>
      <c r="L705" s="12"/>
      <c r="M705" s="12"/>
    </row>
    <row r="706">
      <c r="B706" s="46"/>
      <c r="C706" s="46"/>
      <c r="D706" s="46"/>
      <c r="E706" s="46"/>
      <c r="K706" s="12"/>
      <c r="L706" s="12"/>
      <c r="M706" s="12"/>
    </row>
    <row r="707">
      <c r="B707" s="46"/>
      <c r="C707" s="46"/>
      <c r="D707" s="46"/>
      <c r="E707" s="46"/>
      <c r="K707" s="12"/>
      <c r="L707" s="12"/>
      <c r="M707" s="12"/>
    </row>
    <row r="708">
      <c r="B708" s="46"/>
      <c r="C708" s="46"/>
      <c r="D708" s="46"/>
      <c r="E708" s="46"/>
      <c r="K708" s="12"/>
      <c r="L708" s="12"/>
      <c r="M708" s="12"/>
    </row>
    <row r="709">
      <c r="B709" s="46"/>
      <c r="C709" s="46"/>
      <c r="D709" s="46"/>
      <c r="E709" s="46"/>
      <c r="K709" s="12"/>
      <c r="L709" s="12"/>
      <c r="M709" s="12"/>
    </row>
    <row r="710">
      <c r="B710" s="46"/>
      <c r="C710" s="46"/>
      <c r="D710" s="46"/>
      <c r="E710" s="46"/>
      <c r="K710" s="12"/>
      <c r="L710" s="12"/>
      <c r="M710" s="12"/>
    </row>
    <row r="711">
      <c r="B711" s="46"/>
      <c r="C711" s="46"/>
      <c r="D711" s="46"/>
      <c r="E711" s="46"/>
      <c r="K711" s="12"/>
      <c r="L711" s="12"/>
      <c r="M711" s="12"/>
    </row>
    <row r="712">
      <c r="B712" s="46"/>
      <c r="C712" s="46"/>
      <c r="D712" s="46"/>
      <c r="E712" s="46"/>
      <c r="K712" s="12"/>
      <c r="L712" s="12"/>
      <c r="M712" s="12"/>
    </row>
    <row r="713">
      <c r="B713" s="46"/>
      <c r="C713" s="46"/>
      <c r="D713" s="46"/>
      <c r="E713" s="46"/>
      <c r="K713" s="12"/>
      <c r="L713" s="12"/>
      <c r="M713" s="12"/>
    </row>
    <row r="714">
      <c r="B714" s="46"/>
      <c r="C714" s="46"/>
      <c r="D714" s="46"/>
      <c r="E714" s="46"/>
      <c r="K714" s="12"/>
      <c r="L714" s="12"/>
      <c r="M714" s="12"/>
    </row>
    <row r="715">
      <c r="B715" s="46"/>
      <c r="C715" s="46"/>
      <c r="D715" s="46"/>
      <c r="E715" s="46"/>
      <c r="K715" s="12"/>
      <c r="L715" s="12"/>
      <c r="M715" s="12"/>
    </row>
    <row r="716">
      <c r="B716" s="46"/>
      <c r="C716" s="46"/>
      <c r="D716" s="46"/>
      <c r="E716" s="46"/>
      <c r="K716" s="12"/>
      <c r="L716" s="12"/>
      <c r="M716" s="12"/>
    </row>
    <row r="717">
      <c r="B717" s="46"/>
      <c r="C717" s="46"/>
      <c r="D717" s="46"/>
      <c r="E717" s="46"/>
      <c r="K717" s="12"/>
      <c r="L717" s="12"/>
      <c r="M717" s="12"/>
    </row>
    <row r="718">
      <c r="B718" s="46"/>
      <c r="C718" s="46"/>
      <c r="D718" s="46"/>
      <c r="E718" s="46"/>
      <c r="K718" s="12"/>
      <c r="L718" s="12"/>
      <c r="M718" s="12"/>
    </row>
    <row r="719">
      <c r="B719" s="46"/>
      <c r="C719" s="46"/>
      <c r="D719" s="46"/>
      <c r="E719" s="46"/>
      <c r="K719" s="12"/>
      <c r="L719" s="12"/>
      <c r="M719" s="12"/>
    </row>
    <row r="720">
      <c r="B720" s="46"/>
      <c r="C720" s="46"/>
      <c r="D720" s="46"/>
      <c r="E720" s="46"/>
      <c r="K720" s="12"/>
      <c r="L720" s="12"/>
      <c r="M720" s="12"/>
    </row>
    <row r="721">
      <c r="B721" s="46"/>
      <c r="C721" s="46"/>
      <c r="D721" s="46"/>
      <c r="E721" s="46"/>
      <c r="K721" s="12"/>
      <c r="L721" s="12"/>
      <c r="M721" s="12"/>
    </row>
    <row r="722">
      <c r="B722" s="46"/>
      <c r="C722" s="46"/>
      <c r="D722" s="46"/>
      <c r="E722" s="46"/>
      <c r="K722" s="12"/>
      <c r="L722" s="12"/>
      <c r="M722" s="12"/>
    </row>
    <row r="723">
      <c r="B723" s="46"/>
      <c r="C723" s="46"/>
      <c r="D723" s="46"/>
      <c r="E723" s="46"/>
      <c r="K723" s="12"/>
      <c r="L723" s="12"/>
      <c r="M723" s="12"/>
    </row>
    <row r="724">
      <c r="B724" s="46"/>
      <c r="C724" s="46"/>
      <c r="D724" s="46"/>
      <c r="E724" s="46"/>
      <c r="K724" s="12"/>
      <c r="L724" s="12"/>
      <c r="M724" s="12"/>
    </row>
    <row r="725">
      <c r="B725" s="46"/>
      <c r="C725" s="46"/>
      <c r="D725" s="46"/>
      <c r="E725" s="46"/>
      <c r="K725" s="12"/>
      <c r="L725" s="12"/>
      <c r="M725" s="12"/>
    </row>
    <row r="726">
      <c r="B726" s="46"/>
      <c r="C726" s="46"/>
      <c r="D726" s="46"/>
      <c r="E726" s="46"/>
      <c r="K726" s="12"/>
      <c r="L726" s="12"/>
      <c r="M726" s="12"/>
    </row>
    <row r="727">
      <c r="B727" s="46"/>
      <c r="C727" s="46"/>
      <c r="D727" s="46"/>
      <c r="E727" s="46"/>
      <c r="K727" s="12"/>
      <c r="L727" s="12"/>
      <c r="M727" s="12"/>
    </row>
    <row r="728">
      <c r="B728" s="46"/>
      <c r="C728" s="46"/>
      <c r="D728" s="46"/>
      <c r="E728" s="46"/>
      <c r="K728" s="12"/>
      <c r="L728" s="12"/>
      <c r="M728" s="12"/>
    </row>
    <row r="729">
      <c r="B729" s="46"/>
      <c r="C729" s="46"/>
      <c r="D729" s="46"/>
      <c r="E729" s="46"/>
      <c r="K729" s="12"/>
      <c r="L729" s="12"/>
      <c r="M729" s="12"/>
    </row>
    <row r="730">
      <c r="B730" s="46"/>
      <c r="C730" s="46"/>
      <c r="D730" s="46"/>
      <c r="E730" s="46"/>
      <c r="K730" s="12"/>
      <c r="L730" s="12"/>
      <c r="M730" s="12"/>
    </row>
    <row r="731">
      <c r="B731" s="46"/>
      <c r="C731" s="46"/>
      <c r="D731" s="46"/>
      <c r="E731" s="46"/>
      <c r="K731" s="12"/>
      <c r="L731" s="12"/>
      <c r="M731" s="12"/>
    </row>
    <row r="732">
      <c r="B732" s="46"/>
      <c r="C732" s="46"/>
      <c r="D732" s="46"/>
      <c r="E732" s="46"/>
      <c r="K732" s="12"/>
      <c r="L732" s="12"/>
      <c r="M732" s="12"/>
    </row>
    <row r="733">
      <c r="B733" s="46"/>
      <c r="C733" s="46"/>
      <c r="D733" s="46"/>
      <c r="E733" s="46"/>
      <c r="K733" s="12"/>
      <c r="L733" s="12"/>
      <c r="M733" s="12"/>
    </row>
    <row r="734">
      <c r="B734" s="46"/>
      <c r="C734" s="46"/>
      <c r="D734" s="46"/>
      <c r="E734" s="46"/>
      <c r="K734" s="12"/>
      <c r="L734" s="12"/>
      <c r="M734" s="12"/>
    </row>
    <row r="735">
      <c r="B735" s="46"/>
      <c r="C735" s="46"/>
      <c r="D735" s="46"/>
      <c r="E735" s="46"/>
      <c r="K735" s="12"/>
      <c r="L735" s="12"/>
      <c r="M735" s="12"/>
    </row>
    <row r="736">
      <c r="B736" s="46"/>
      <c r="C736" s="46"/>
      <c r="D736" s="46"/>
      <c r="E736" s="46"/>
      <c r="K736" s="12"/>
      <c r="L736" s="12"/>
      <c r="M736" s="12"/>
    </row>
    <row r="737">
      <c r="B737" s="46"/>
      <c r="C737" s="46"/>
      <c r="D737" s="46"/>
      <c r="E737" s="46"/>
      <c r="K737" s="12"/>
      <c r="L737" s="12"/>
      <c r="M737" s="12"/>
    </row>
    <row r="738">
      <c r="B738" s="46"/>
      <c r="C738" s="46"/>
      <c r="D738" s="46"/>
      <c r="E738" s="46"/>
      <c r="K738" s="12"/>
      <c r="L738" s="12"/>
      <c r="M738" s="12"/>
    </row>
    <row r="739">
      <c r="B739" s="46"/>
      <c r="C739" s="46"/>
      <c r="D739" s="46"/>
      <c r="E739" s="46"/>
      <c r="K739" s="12"/>
      <c r="L739" s="12"/>
      <c r="M739" s="12"/>
    </row>
    <row r="740">
      <c r="B740" s="46"/>
      <c r="C740" s="46"/>
      <c r="D740" s="46"/>
      <c r="E740" s="46"/>
      <c r="K740" s="12"/>
      <c r="L740" s="12"/>
      <c r="M740" s="12"/>
    </row>
    <row r="741">
      <c r="B741" s="46"/>
      <c r="C741" s="46"/>
      <c r="D741" s="46"/>
      <c r="E741" s="46"/>
      <c r="K741" s="12"/>
      <c r="L741" s="12"/>
      <c r="M741" s="12"/>
    </row>
    <row r="742">
      <c r="B742" s="46"/>
      <c r="C742" s="46"/>
      <c r="D742" s="46"/>
      <c r="E742" s="46"/>
      <c r="K742" s="12"/>
      <c r="L742" s="12"/>
      <c r="M742" s="12"/>
    </row>
    <row r="743">
      <c r="B743" s="46"/>
      <c r="C743" s="46"/>
      <c r="D743" s="46"/>
      <c r="E743" s="46"/>
      <c r="K743" s="12"/>
      <c r="L743" s="12"/>
      <c r="M743" s="12"/>
    </row>
    <row r="744">
      <c r="B744" s="46"/>
      <c r="C744" s="46"/>
      <c r="D744" s="46"/>
      <c r="E744" s="46"/>
      <c r="K744" s="12"/>
      <c r="L744" s="12"/>
      <c r="M744" s="12"/>
    </row>
    <row r="745">
      <c r="B745" s="46"/>
      <c r="C745" s="46"/>
      <c r="D745" s="46"/>
      <c r="E745" s="46"/>
      <c r="K745" s="12"/>
      <c r="L745" s="12"/>
      <c r="M745" s="12"/>
    </row>
    <row r="746">
      <c r="B746" s="46"/>
      <c r="C746" s="46"/>
      <c r="D746" s="46"/>
      <c r="E746" s="46"/>
      <c r="K746" s="12"/>
      <c r="L746" s="12"/>
      <c r="M746" s="12"/>
    </row>
    <row r="747">
      <c r="B747" s="46"/>
      <c r="C747" s="46"/>
      <c r="D747" s="46"/>
      <c r="E747" s="46"/>
      <c r="K747" s="12"/>
      <c r="L747" s="12"/>
      <c r="M747" s="12"/>
    </row>
    <row r="748">
      <c r="B748" s="46"/>
      <c r="C748" s="46"/>
      <c r="D748" s="46"/>
      <c r="E748" s="46"/>
      <c r="K748" s="12"/>
      <c r="L748" s="12"/>
      <c r="M748" s="12"/>
    </row>
    <row r="749">
      <c r="B749" s="46"/>
      <c r="C749" s="46"/>
      <c r="D749" s="46"/>
      <c r="E749" s="46"/>
      <c r="K749" s="12"/>
      <c r="L749" s="12"/>
      <c r="M749" s="12"/>
    </row>
    <row r="750">
      <c r="B750" s="46"/>
      <c r="C750" s="46"/>
      <c r="D750" s="46"/>
      <c r="E750" s="46"/>
      <c r="K750" s="12"/>
      <c r="L750" s="12"/>
      <c r="M750" s="12"/>
    </row>
    <row r="751">
      <c r="B751" s="46"/>
      <c r="C751" s="46"/>
      <c r="D751" s="46"/>
      <c r="E751" s="46"/>
      <c r="K751" s="12"/>
      <c r="L751" s="12"/>
      <c r="M751" s="12"/>
    </row>
    <row r="752">
      <c r="B752" s="46"/>
      <c r="C752" s="46"/>
      <c r="D752" s="46"/>
      <c r="E752" s="46"/>
      <c r="K752" s="12"/>
      <c r="L752" s="12"/>
      <c r="M752" s="12"/>
    </row>
    <row r="753">
      <c r="B753" s="46"/>
      <c r="C753" s="46"/>
      <c r="D753" s="46"/>
      <c r="E753" s="46"/>
      <c r="K753" s="12"/>
      <c r="L753" s="12"/>
      <c r="M753" s="12"/>
    </row>
    <row r="754">
      <c r="B754" s="46"/>
      <c r="C754" s="46"/>
      <c r="D754" s="46"/>
      <c r="E754" s="46"/>
      <c r="K754" s="12"/>
      <c r="L754" s="12"/>
      <c r="M754" s="12"/>
    </row>
    <row r="755">
      <c r="B755" s="46"/>
      <c r="C755" s="46"/>
      <c r="D755" s="46"/>
      <c r="E755" s="46"/>
      <c r="K755" s="12"/>
      <c r="L755" s="12"/>
      <c r="M755" s="12"/>
    </row>
    <row r="756">
      <c r="B756" s="46"/>
      <c r="C756" s="46"/>
      <c r="D756" s="46"/>
      <c r="E756" s="46"/>
      <c r="K756" s="12"/>
      <c r="L756" s="12"/>
      <c r="M756" s="12"/>
    </row>
    <row r="757">
      <c r="B757" s="46"/>
      <c r="C757" s="46"/>
      <c r="D757" s="46"/>
      <c r="E757" s="46"/>
      <c r="K757" s="12"/>
      <c r="L757" s="12"/>
      <c r="M757" s="12"/>
    </row>
    <row r="758">
      <c r="B758" s="46"/>
      <c r="C758" s="46"/>
      <c r="D758" s="46"/>
      <c r="E758" s="46"/>
      <c r="K758" s="12"/>
      <c r="L758" s="12"/>
      <c r="M758" s="12"/>
    </row>
    <row r="759">
      <c r="B759" s="46"/>
      <c r="C759" s="46"/>
      <c r="D759" s="46"/>
      <c r="E759" s="46"/>
      <c r="K759" s="12"/>
      <c r="L759" s="12"/>
      <c r="M759" s="12"/>
    </row>
    <row r="760">
      <c r="B760" s="46"/>
      <c r="C760" s="46"/>
      <c r="D760" s="46"/>
      <c r="E760" s="46"/>
      <c r="K760" s="12"/>
      <c r="L760" s="12"/>
      <c r="M760" s="12"/>
    </row>
    <row r="761">
      <c r="B761" s="46"/>
      <c r="C761" s="46"/>
      <c r="D761" s="46"/>
      <c r="E761" s="46"/>
      <c r="K761" s="12"/>
      <c r="L761" s="12"/>
      <c r="M761" s="12"/>
    </row>
    <row r="762">
      <c r="B762" s="46"/>
      <c r="C762" s="46"/>
      <c r="D762" s="46"/>
      <c r="E762" s="46"/>
      <c r="K762" s="12"/>
      <c r="L762" s="12"/>
      <c r="M762" s="12"/>
    </row>
    <row r="763">
      <c r="B763" s="46"/>
      <c r="C763" s="46"/>
      <c r="D763" s="46"/>
      <c r="E763" s="46"/>
      <c r="K763" s="12"/>
      <c r="L763" s="12"/>
      <c r="M763" s="12"/>
    </row>
    <row r="764">
      <c r="B764" s="46"/>
      <c r="C764" s="46"/>
      <c r="D764" s="46"/>
      <c r="E764" s="46"/>
      <c r="K764" s="12"/>
      <c r="L764" s="12"/>
      <c r="M764" s="12"/>
    </row>
    <row r="765">
      <c r="B765" s="46"/>
      <c r="C765" s="46"/>
      <c r="D765" s="46"/>
      <c r="E765" s="46"/>
      <c r="K765" s="12"/>
      <c r="L765" s="12"/>
      <c r="M765" s="12"/>
    </row>
    <row r="766">
      <c r="B766" s="46"/>
      <c r="C766" s="46"/>
      <c r="D766" s="46"/>
      <c r="E766" s="46"/>
      <c r="K766" s="12"/>
      <c r="L766" s="12"/>
      <c r="M766" s="12"/>
    </row>
    <row r="767">
      <c r="B767" s="46"/>
      <c r="C767" s="46"/>
      <c r="D767" s="46"/>
      <c r="E767" s="46"/>
      <c r="K767" s="12"/>
      <c r="L767" s="12"/>
      <c r="M767" s="12"/>
    </row>
    <row r="768">
      <c r="B768" s="46"/>
      <c r="C768" s="46"/>
      <c r="D768" s="46"/>
      <c r="E768" s="46"/>
      <c r="K768" s="12"/>
      <c r="L768" s="12"/>
      <c r="M768" s="12"/>
    </row>
    <row r="769">
      <c r="B769" s="46"/>
      <c r="C769" s="46"/>
      <c r="D769" s="46"/>
      <c r="E769" s="46"/>
      <c r="K769" s="12"/>
      <c r="L769" s="12"/>
      <c r="M769" s="12"/>
    </row>
    <row r="770">
      <c r="B770" s="46"/>
      <c r="C770" s="46"/>
      <c r="D770" s="46"/>
      <c r="E770" s="46"/>
      <c r="K770" s="12"/>
      <c r="L770" s="12"/>
      <c r="M770" s="12"/>
    </row>
    <row r="771">
      <c r="B771" s="46"/>
      <c r="C771" s="46"/>
      <c r="D771" s="46"/>
      <c r="E771" s="46"/>
      <c r="K771" s="12"/>
      <c r="L771" s="12"/>
      <c r="M771" s="12"/>
    </row>
    <row r="772">
      <c r="B772" s="46"/>
      <c r="C772" s="46"/>
      <c r="D772" s="46"/>
      <c r="E772" s="46"/>
      <c r="K772" s="12"/>
      <c r="L772" s="12"/>
      <c r="M772" s="12"/>
    </row>
    <row r="773">
      <c r="B773" s="46"/>
      <c r="C773" s="46"/>
      <c r="D773" s="46"/>
      <c r="E773" s="46"/>
      <c r="K773" s="12"/>
      <c r="L773" s="12"/>
      <c r="M773" s="12"/>
    </row>
    <row r="774">
      <c r="B774" s="46"/>
      <c r="C774" s="46"/>
      <c r="D774" s="46"/>
      <c r="E774" s="46"/>
      <c r="K774" s="12"/>
      <c r="L774" s="12"/>
      <c r="M774" s="12"/>
    </row>
    <row r="775">
      <c r="B775" s="46"/>
      <c r="C775" s="46"/>
      <c r="D775" s="46"/>
      <c r="E775" s="46"/>
      <c r="K775" s="12"/>
      <c r="L775" s="12"/>
      <c r="M775" s="12"/>
    </row>
    <row r="776">
      <c r="B776" s="46"/>
      <c r="C776" s="46"/>
      <c r="D776" s="46"/>
      <c r="E776" s="46"/>
      <c r="K776" s="12"/>
      <c r="L776" s="12"/>
      <c r="M776" s="12"/>
    </row>
    <row r="777">
      <c r="B777" s="46"/>
      <c r="C777" s="46"/>
      <c r="D777" s="46"/>
      <c r="E777" s="46"/>
      <c r="K777" s="12"/>
      <c r="L777" s="12"/>
      <c r="M777" s="12"/>
    </row>
    <row r="778">
      <c r="B778" s="46"/>
      <c r="C778" s="46"/>
      <c r="D778" s="46"/>
      <c r="E778" s="46"/>
      <c r="K778" s="12"/>
      <c r="L778" s="12"/>
      <c r="M778" s="12"/>
    </row>
    <row r="779">
      <c r="B779" s="46"/>
      <c r="C779" s="46"/>
      <c r="D779" s="46"/>
      <c r="E779" s="46"/>
      <c r="K779" s="12"/>
      <c r="L779" s="12"/>
      <c r="M779" s="12"/>
    </row>
    <row r="780">
      <c r="B780" s="46"/>
      <c r="C780" s="46"/>
      <c r="D780" s="46"/>
      <c r="E780" s="46"/>
      <c r="K780" s="12"/>
      <c r="L780" s="12"/>
      <c r="M780" s="12"/>
    </row>
    <row r="781">
      <c r="B781" s="46"/>
      <c r="C781" s="46"/>
      <c r="D781" s="46"/>
      <c r="E781" s="46"/>
      <c r="K781" s="12"/>
      <c r="L781" s="12"/>
      <c r="M781" s="12"/>
    </row>
    <row r="782">
      <c r="B782" s="46"/>
      <c r="C782" s="46"/>
      <c r="D782" s="46"/>
      <c r="E782" s="46"/>
      <c r="K782" s="12"/>
      <c r="L782" s="12"/>
      <c r="M782" s="12"/>
    </row>
    <row r="783">
      <c r="B783" s="46"/>
      <c r="C783" s="46"/>
      <c r="D783" s="46"/>
      <c r="E783" s="46"/>
      <c r="K783" s="12"/>
      <c r="L783" s="12"/>
      <c r="M783" s="12"/>
    </row>
    <row r="784">
      <c r="B784" s="46"/>
      <c r="C784" s="46"/>
      <c r="D784" s="46"/>
      <c r="E784" s="46"/>
      <c r="K784" s="12"/>
      <c r="L784" s="12"/>
      <c r="M784" s="12"/>
    </row>
    <row r="785">
      <c r="B785" s="46"/>
      <c r="C785" s="46"/>
      <c r="D785" s="46"/>
      <c r="E785" s="46"/>
      <c r="K785" s="12"/>
      <c r="L785" s="12"/>
      <c r="M785" s="12"/>
    </row>
    <row r="786">
      <c r="B786" s="46"/>
      <c r="C786" s="46"/>
      <c r="D786" s="46"/>
      <c r="E786" s="46"/>
      <c r="K786" s="12"/>
      <c r="L786" s="12"/>
      <c r="M786" s="12"/>
    </row>
    <row r="787">
      <c r="B787" s="46"/>
      <c r="C787" s="46"/>
      <c r="D787" s="46"/>
      <c r="E787" s="46"/>
      <c r="K787" s="12"/>
      <c r="L787" s="12"/>
      <c r="M787" s="12"/>
    </row>
    <row r="788">
      <c r="B788" s="46"/>
      <c r="C788" s="46"/>
      <c r="D788" s="46"/>
      <c r="E788" s="46"/>
      <c r="K788" s="12"/>
      <c r="L788" s="12"/>
      <c r="M788" s="12"/>
    </row>
    <row r="789">
      <c r="B789" s="46"/>
      <c r="C789" s="46"/>
      <c r="D789" s="46"/>
      <c r="E789" s="46"/>
      <c r="K789" s="12"/>
      <c r="L789" s="12"/>
      <c r="M789" s="12"/>
    </row>
    <row r="790">
      <c r="B790" s="46"/>
      <c r="C790" s="46"/>
      <c r="D790" s="46"/>
      <c r="E790" s="46"/>
      <c r="K790" s="12"/>
      <c r="L790" s="12"/>
      <c r="M790" s="12"/>
    </row>
    <row r="791">
      <c r="B791" s="46"/>
      <c r="C791" s="46"/>
      <c r="D791" s="46"/>
      <c r="E791" s="46"/>
      <c r="K791" s="12"/>
      <c r="L791" s="12"/>
      <c r="M791" s="12"/>
    </row>
    <row r="792">
      <c r="B792" s="46"/>
      <c r="C792" s="46"/>
      <c r="D792" s="46"/>
      <c r="E792" s="46"/>
      <c r="K792" s="12"/>
      <c r="L792" s="12"/>
      <c r="M792" s="12"/>
    </row>
    <row r="793">
      <c r="B793" s="46"/>
      <c r="C793" s="46"/>
      <c r="D793" s="46"/>
      <c r="E793" s="46"/>
      <c r="K793" s="12"/>
      <c r="L793" s="12"/>
      <c r="M793" s="12"/>
    </row>
    <row r="794">
      <c r="B794" s="46"/>
      <c r="C794" s="46"/>
      <c r="D794" s="46"/>
      <c r="E794" s="46"/>
      <c r="K794" s="12"/>
      <c r="L794" s="12"/>
      <c r="M794" s="12"/>
    </row>
    <row r="795">
      <c r="B795" s="46"/>
      <c r="C795" s="46"/>
      <c r="D795" s="46"/>
      <c r="E795" s="46"/>
      <c r="K795" s="12"/>
      <c r="L795" s="12"/>
      <c r="M795" s="12"/>
    </row>
    <row r="796">
      <c r="B796" s="46"/>
      <c r="C796" s="46"/>
      <c r="D796" s="46"/>
      <c r="E796" s="46"/>
      <c r="K796" s="12"/>
      <c r="L796" s="12"/>
      <c r="M796" s="12"/>
    </row>
    <row r="797">
      <c r="B797" s="46"/>
      <c r="C797" s="46"/>
      <c r="D797" s="46"/>
      <c r="E797" s="46"/>
      <c r="K797" s="12"/>
      <c r="L797" s="12"/>
      <c r="M797" s="12"/>
    </row>
    <row r="798">
      <c r="B798" s="46"/>
      <c r="C798" s="46"/>
      <c r="D798" s="46"/>
      <c r="E798" s="46"/>
      <c r="K798" s="12"/>
      <c r="L798" s="12"/>
      <c r="M798" s="12"/>
    </row>
    <row r="799">
      <c r="B799" s="46"/>
      <c r="C799" s="46"/>
      <c r="D799" s="46"/>
      <c r="E799" s="46"/>
      <c r="K799" s="12"/>
      <c r="L799" s="12"/>
      <c r="M799" s="12"/>
    </row>
    <row r="800">
      <c r="B800" s="46"/>
      <c r="C800" s="46"/>
      <c r="D800" s="46"/>
      <c r="E800" s="46"/>
      <c r="K800" s="12"/>
      <c r="L800" s="12"/>
      <c r="M800" s="12"/>
    </row>
    <row r="801">
      <c r="B801" s="46"/>
      <c r="C801" s="46"/>
      <c r="D801" s="46"/>
      <c r="E801" s="46"/>
      <c r="K801" s="12"/>
      <c r="L801" s="12"/>
      <c r="M801" s="12"/>
    </row>
    <row r="802">
      <c r="B802" s="46"/>
      <c r="C802" s="46"/>
      <c r="D802" s="46"/>
      <c r="E802" s="46"/>
      <c r="K802" s="12"/>
      <c r="L802" s="12"/>
      <c r="M802" s="12"/>
    </row>
    <row r="803">
      <c r="B803" s="46"/>
      <c r="C803" s="46"/>
      <c r="D803" s="46"/>
      <c r="E803" s="46"/>
      <c r="K803" s="12"/>
      <c r="L803" s="12"/>
      <c r="M803" s="12"/>
    </row>
    <row r="804">
      <c r="B804" s="46"/>
      <c r="C804" s="46"/>
      <c r="D804" s="46"/>
      <c r="E804" s="46"/>
      <c r="K804" s="12"/>
      <c r="L804" s="12"/>
      <c r="M804" s="12"/>
    </row>
    <row r="805">
      <c r="B805" s="46"/>
      <c r="C805" s="46"/>
      <c r="D805" s="46"/>
      <c r="E805" s="46"/>
      <c r="K805" s="12"/>
      <c r="L805" s="12"/>
      <c r="M805" s="12"/>
    </row>
    <row r="806">
      <c r="B806" s="46"/>
      <c r="C806" s="46"/>
      <c r="D806" s="46"/>
      <c r="E806" s="46"/>
      <c r="K806" s="12"/>
      <c r="L806" s="12"/>
      <c r="M806" s="12"/>
    </row>
    <row r="807">
      <c r="B807" s="46"/>
      <c r="C807" s="46"/>
      <c r="D807" s="46"/>
      <c r="E807" s="46"/>
      <c r="K807" s="12"/>
      <c r="L807" s="12"/>
      <c r="M807" s="12"/>
    </row>
    <row r="808">
      <c r="B808" s="46"/>
      <c r="C808" s="46"/>
      <c r="D808" s="46"/>
      <c r="E808" s="46"/>
      <c r="K808" s="12"/>
      <c r="L808" s="12"/>
      <c r="M808" s="12"/>
    </row>
    <row r="809">
      <c r="B809" s="46"/>
      <c r="C809" s="46"/>
      <c r="D809" s="46"/>
      <c r="E809" s="46"/>
      <c r="K809" s="12"/>
      <c r="L809" s="12"/>
      <c r="M809" s="12"/>
    </row>
    <row r="810">
      <c r="B810" s="46"/>
      <c r="C810" s="46"/>
      <c r="D810" s="46"/>
      <c r="E810" s="46"/>
      <c r="K810" s="12"/>
      <c r="L810" s="12"/>
      <c r="M810" s="12"/>
    </row>
    <row r="811">
      <c r="B811" s="46"/>
      <c r="C811" s="46"/>
      <c r="D811" s="46"/>
      <c r="E811" s="46"/>
      <c r="K811" s="12"/>
      <c r="L811" s="12"/>
      <c r="M811" s="12"/>
    </row>
    <row r="812">
      <c r="B812" s="46"/>
      <c r="C812" s="46"/>
      <c r="D812" s="46"/>
      <c r="E812" s="46"/>
      <c r="K812" s="12"/>
      <c r="L812" s="12"/>
      <c r="M812" s="12"/>
    </row>
    <row r="813">
      <c r="B813" s="46"/>
      <c r="C813" s="46"/>
      <c r="D813" s="46"/>
      <c r="E813" s="46"/>
      <c r="K813" s="12"/>
      <c r="L813" s="12"/>
      <c r="M813" s="12"/>
    </row>
    <row r="814">
      <c r="B814" s="46"/>
      <c r="C814" s="46"/>
      <c r="D814" s="46"/>
      <c r="E814" s="46"/>
      <c r="K814" s="12"/>
      <c r="L814" s="12"/>
      <c r="M814" s="12"/>
    </row>
    <row r="815">
      <c r="B815" s="46"/>
      <c r="C815" s="46"/>
      <c r="D815" s="46"/>
      <c r="E815" s="46"/>
      <c r="K815" s="12"/>
      <c r="L815" s="12"/>
      <c r="M815" s="12"/>
    </row>
    <row r="816">
      <c r="B816" s="46"/>
      <c r="C816" s="46"/>
      <c r="D816" s="46"/>
      <c r="E816" s="46"/>
      <c r="K816" s="12"/>
      <c r="L816" s="12"/>
      <c r="M816" s="12"/>
    </row>
    <row r="817">
      <c r="B817" s="46"/>
      <c r="C817" s="46"/>
      <c r="D817" s="46"/>
      <c r="E817" s="46"/>
      <c r="K817" s="12"/>
      <c r="L817" s="12"/>
      <c r="M817" s="12"/>
    </row>
    <row r="818">
      <c r="B818" s="46"/>
      <c r="C818" s="46"/>
      <c r="D818" s="46"/>
      <c r="E818" s="46"/>
      <c r="K818" s="12"/>
      <c r="L818" s="12"/>
      <c r="M818" s="12"/>
    </row>
    <row r="819">
      <c r="B819" s="46"/>
      <c r="C819" s="46"/>
      <c r="D819" s="46"/>
      <c r="E819" s="46"/>
      <c r="K819" s="12"/>
      <c r="L819" s="12"/>
      <c r="M819" s="12"/>
    </row>
    <row r="820">
      <c r="B820" s="46"/>
      <c r="C820" s="46"/>
      <c r="D820" s="46"/>
      <c r="E820" s="46"/>
      <c r="K820" s="12"/>
      <c r="L820" s="12"/>
      <c r="M820" s="12"/>
    </row>
    <row r="821">
      <c r="B821" s="46"/>
      <c r="C821" s="46"/>
      <c r="D821" s="46"/>
      <c r="E821" s="46"/>
      <c r="K821" s="12"/>
      <c r="L821" s="12"/>
      <c r="M821" s="12"/>
    </row>
    <row r="822">
      <c r="B822" s="46"/>
      <c r="C822" s="46"/>
      <c r="D822" s="46"/>
      <c r="E822" s="46"/>
      <c r="K822" s="12"/>
      <c r="L822" s="12"/>
      <c r="M822" s="12"/>
    </row>
    <row r="823">
      <c r="B823" s="46"/>
      <c r="C823" s="46"/>
      <c r="D823" s="46"/>
      <c r="E823" s="46"/>
      <c r="K823" s="12"/>
      <c r="L823" s="12"/>
      <c r="M823" s="12"/>
    </row>
    <row r="824">
      <c r="B824" s="46"/>
      <c r="C824" s="46"/>
      <c r="D824" s="46"/>
      <c r="E824" s="46"/>
      <c r="K824" s="12"/>
      <c r="L824" s="12"/>
      <c r="M824" s="12"/>
    </row>
    <row r="825">
      <c r="B825" s="46"/>
      <c r="C825" s="46"/>
      <c r="D825" s="46"/>
      <c r="E825" s="46"/>
      <c r="K825" s="12"/>
      <c r="L825" s="12"/>
      <c r="M825" s="12"/>
    </row>
    <row r="826">
      <c r="B826" s="46"/>
      <c r="C826" s="46"/>
      <c r="D826" s="46"/>
      <c r="E826" s="46"/>
      <c r="K826" s="12"/>
      <c r="L826" s="12"/>
      <c r="M826" s="12"/>
    </row>
    <row r="827">
      <c r="B827" s="46"/>
      <c r="C827" s="46"/>
      <c r="D827" s="46"/>
      <c r="E827" s="46"/>
      <c r="K827" s="12"/>
      <c r="L827" s="12"/>
      <c r="M827" s="12"/>
    </row>
    <row r="828">
      <c r="B828" s="46"/>
      <c r="C828" s="46"/>
      <c r="D828" s="46"/>
      <c r="E828" s="46"/>
      <c r="K828" s="12"/>
      <c r="L828" s="12"/>
      <c r="M828" s="12"/>
    </row>
    <row r="829">
      <c r="B829" s="46"/>
      <c r="C829" s="46"/>
      <c r="D829" s="46"/>
      <c r="E829" s="46"/>
      <c r="K829" s="12"/>
      <c r="L829" s="12"/>
      <c r="M829" s="12"/>
    </row>
    <row r="830">
      <c r="B830" s="46"/>
      <c r="C830" s="46"/>
      <c r="D830" s="46"/>
      <c r="E830" s="46"/>
      <c r="K830" s="12"/>
      <c r="L830" s="12"/>
      <c r="M830" s="12"/>
    </row>
    <row r="831">
      <c r="B831" s="46"/>
      <c r="C831" s="46"/>
      <c r="D831" s="46"/>
      <c r="E831" s="46"/>
      <c r="K831" s="12"/>
      <c r="L831" s="12"/>
      <c r="M831" s="12"/>
    </row>
    <row r="832">
      <c r="B832" s="46"/>
      <c r="C832" s="46"/>
      <c r="D832" s="46"/>
      <c r="E832" s="46"/>
      <c r="K832" s="12"/>
      <c r="L832" s="12"/>
      <c r="M832" s="12"/>
    </row>
    <row r="833">
      <c r="B833" s="46"/>
      <c r="C833" s="46"/>
      <c r="D833" s="46"/>
      <c r="E833" s="46"/>
      <c r="K833" s="12"/>
      <c r="L833" s="12"/>
      <c r="M833" s="12"/>
    </row>
    <row r="834">
      <c r="B834" s="46"/>
      <c r="C834" s="46"/>
      <c r="D834" s="46"/>
      <c r="E834" s="46"/>
      <c r="K834" s="12"/>
      <c r="L834" s="12"/>
      <c r="M834" s="12"/>
    </row>
    <row r="835">
      <c r="B835" s="46"/>
      <c r="C835" s="46"/>
      <c r="D835" s="46"/>
      <c r="E835" s="46"/>
      <c r="K835" s="12"/>
      <c r="L835" s="12"/>
      <c r="M835" s="12"/>
    </row>
    <row r="836">
      <c r="B836" s="46"/>
      <c r="C836" s="46"/>
      <c r="D836" s="46"/>
      <c r="E836" s="46"/>
      <c r="K836" s="12"/>
      <c r="L836" s="12"/>
      <c r="M836" s="12"/>
    </row>
    <row r="837">
      <c r="B837" s="46"/>
      <c r="C837" s="46"/>
      <c r="D837" s="46"/>
      <c r="E837" s="46"/>
      <c r="K837" s="12"/>
      <c r="L837" s="12"/>
      <c r="M837" s="12"/>
    </row>
    <row r="838">
      <c r="B838" s="46"/>
      <c r="C838" s="46"/>
      <c r="D838" s="46"/>
      <c r="E838" s="46"/>
      <c r="K838" s="12"/>
      <c r="L838" s="12"/>
      <c r="M838" s="12"/>
    </row>
    <row r="839">
      <c r="B839" s="46"/>
      <c r="C839" s="46"/>
      <c r="D839" s="46"/>
      <c r="E839" s="46"/>
      <c r="K839" s="12"/>
      <c r="L839" s="12"/>
      <c r="M839" s="12"/>
    </row>
    <row r="840">
      <c r="B840" s="46"/>
      <c r="C840" s="46"/>
      <c r="D840" s="46"/>
      <c r="E840" s="46"/>
      <c r="K840" s="12"/>
      <c r="L840" s="12"/>
      <c r="M840" s="12"/>
    </row>
    <row r="841">
      <c r="B841" s="46"/>
      <c r="C841" s="46"/>
      <c r="D841" s="46"/>
      <c r="E841" s="46"/>
      <c r="K841" s="12"/>
      <c r="L841" s="12"/>
      <c r="M841" s="12"/>
    </row>
    <row r="842">
      <c r="B842" s="46"/>
      <c r="C842" s="46"/>
      <c r="D842" s="46"/>
      <c r="E842" s="46"/>
      <c r="K842" s="12"/>
      <c r="L842" s="12"/>
      <c r="M842" s="12"/>
    </row>
    <row r="843">
      <c r="B843" s="46"/>
      <c r="C843" s="46"/>
      <c r="D843" s="46"/>
      <c r="E843" s="46"/>
      <c r="K843" s="12"/>
      <c r="L843" s="12"/>
      <c r="M843" s="12"/>
    </row>
    <row r="844">
      <c r="B844" s="46"/>
      <c r="C844" s="46"/>
      <c r="D844" s="46"/>
      <c r="E844" s="46"/>
      <c r="K844" s="12"/>
      <c r="L844" s="12"/>
      <c r="M844" s="12"/>
    </row>
    <row r="845">
      <c r="B845" s="46"/>
      <c r="C845" s="46"/>
      <c r="D845" s="46"/>
      <c r="E845" s="46"/>
      <c r="K845" s="12"/>
      <c r="L845" s="12"/>
      <c r="M845" s="12"/>
    </row>
    <row r="846">
      <c r="B846" s="46"/>
      <c r="C846" s="46"/>
      <c r="D846" s="46"/>
      <c r="E846" s="46"/>
      <c r="K846" s="12"/>
      <c r="L846" s="12"/>
      <c r="M846" s="12"/>
    </row>
    <row r="847">
      <c r="B847" s="46"/>
      <c r="C847" s="46"/>
      <c r="D847" s="46"/>
      <c r="E847" s="46"/>
      <c r="K847" s="12"/>
      <c r="L847" s="12"/>
      <c r="M847" s="12"/>
    </row>
    <row r="848">
      <c r="B848" s="46"/>
      <c r="C848" s="46"/>
      <c r="D848" s="46"/>
      <c r="E848" s="46"/>
      <c r="K848" s="12"/>
      <c r="L848" s="12"/>
      <c r="M848" s="12"/>
    </row>
    <row r="849">
      <c r="B849" s="46"/>
      <c r="C849" s="46"/>
      <c r="D849" s="46"/>
      <c r="E849" s="46"/>
      <c r="K849" s="12"/>
      <c r="L849" s="12"/>
      <c r="M849" s="12"/>
    </row>
    <row r="850">
      <c r="B850" s="46"/>
      <c r="C850" s="46"/>
      <c r="D850" s="46"/>
      <c r="E850" s="46"/>
      <c r="K850" s="12"/>
      <c r="L850" s="12"/>
      <c r="M850" s="12"/>
    </row>
    <row r="851">
      <c r="B851" s="46"/>
      <c r="C851" s="46"/>
      <c r="D851" s="46"/>
      <c r="E851" s="46"/>
      <c r="K851" s="12"/>
      <c r="L851" s="12"/>
      <c r="M851" s="12"/>
    </row>
    <row r="852">
      <c r="B852" s="46"/>
      <c r="C852" s="46"/>
      <c r="D852" s="46"/>
      <c r="E852" s="46"/>
      <c r="K852" s="12"/>
      <c r="L852" s="12"/>
      <c r="M852" s="12"/>
    </row>
    <row r="853">
      <c r="B853" s="46"/>
      <c r="C853" s="46"/>
      <c r="D853" s="46"/>
      <c r="E853" s="46"/>
      <c r="K853" s="12"/>
      <c r="L853" s="12"/>
      <c r="M853" s="12"/>
    </row>
    <row r="854">
      <c r="B854" s="46"/>
      <c r="C854" s="46"/>
      <c r="D854" s="46"/>
      <c r="E854" s="46"/>
      <c r="K854" s="12"/>
      <c r="L854" s="12"/>
      <c r="M854" s="12"/>
    </row>
    <row r="855">
      <c r="B855" s="46"/>
      <c r="C855" s="46"/>
      <c r="D855" s="46"/>
      <c r="E855" s="46"/>
      <c r="K855" s="12"/>
      <c r="L855" s="12"/>
      <c r="M855" s="12"/>
    </row>
    <row r="856">
      <c r="B856" s="46"/>
      <c r="C856" s="46"/>
      <c r="D856" s="46"/>
      <c r="E856" s="46"/>
      <c r="K856" s="12"/>
      <c r="L856" s="12"/>
      <c r="M856" s="12"/>
    </row>
    <row r="857">
      <c r="B857" s="46"/>
      <c r="C857" s="46"/>
      <c r="D857" s="46"/>
      <c r="E857" s="46"/>
      <c r="K857" s="12"/>
      <c r="L857" s="12"/>
      <c r="M857" s="12"/>
    </row>
    <row r="858">
      <c r="B858" s="46"/>
      <c r="C858" s="46"/>
      <c r="D858" s="46"/>
      <c r="E858" s="46"/>
      <c r="K858" s="12"/>
      <c r="L858" s="12"/>
      <c r="M858" s="12"/>
    </row>
    <row r="859">
      <c r="B859" s="46"/>
      <c r="C859" s="46"/>
      <c r="D859" s="46"/>
      <c r="E859" s="46"/>
      <c r="K859" s="12"/>
      <c r="L859" s="12"/>
      <c r="M859" s="12"/>
    </row>
    <row r="860">
      <c r="B860" s="46"/>
      <c r="C860" s="46"/>
      <c r="D860" s="46"/>
      <c r="E860" s="46"/>
      <c r="K860" s="12"/>
      <c r="L860" s="12"/>
      <c r="M860" s="12"/>
    </row>
    <row r="861">
      <c r="B861" s="46"/>
      <c r="C861" s="46"/>
      <c r="D861" s="46"/>
      <c r="E861" s="46"/>
      <c r="K861" s="12"/>
      <c r="L861" s="12"/>
      <c r="M861" s="12"/>
    </row>
    <row r="862">
      <c r="B862" s="46"/>
      <c r="C862" s="46"/>
      <c r="D862" s="46"/>
      <c r="E862" s="46"/>
      <c r="K862" s="12"/>
      <c r="L862" s="12"/>
      <c r="M862" s="12"/>
    </row>
    <row r="863">
      <c r="B863" s="46"/>
      <c r="C863" s="46"/>
      <c r="D863" s="46"/>
      <c r="E863" s="46"/>
      <c r="K863" s="12"/>
      <c r="L863" s="12"/>
      <c r="M863" s="12"/>
    </row>
    <row r="864">
      <c r="B864" s="46"/>
      <c r="C864" s="46"/>
      <c r="D864" s="46"/>
      <c r="E864" s="46"/>
      <c r="K864" s="12"/>
      <c r="L864" s="12"/>
      <c r="M864" s="12"/>
    </row>
    <row r="865">
      <c r="B865" s="46"/>
      <c r="C865" s="46"/>
      <c r="D865" s="46"/>
      <c r="E865" s="46"/>
      <c r="K865" s="12"/>
      <c r="L865" s="12"/>
      <c r="M865" s="12"/>
    </row>
    <row r="866">
      <c r="B866" s="46"/>
      <c r="C866" s="46"/>
      <c r="D866" s="46"/>
      <c r="E866" s="46"/>
      <c r="K866" s="12"/>
      <c r="L866" s="12"/>
      <c r="M866" s="12"/>
    </row>
    <row r="867">
      <c r="B867" s="46"/>
      <c r="C867" s="46"/>
      <c r="D867" s="46"/>
      <c r="E867" s="46"/>
      <c r="K867" s="12"/>
      <c r="L867" s="12"/>
      <c r="M867" s="12"/>
    </row>
    <row r="868">
      <c r="B868" s="46"/>
      <c r="C868" s="46"/>
      <c r="D868" s="46"/>
      <c r="E868" s="46"/>
      <c r="K868" s="12"/>
      <c r="L868" s="12"/>
      <c r="M868" s="12"/>
    </row>
    <row r="869">
      <c r="B869" s="46"/>
      <c r="C869" s="46"/>
      <c r="D869" s="46"/>
      <c r="E869" s="46"/>
      <c r="K869" s="12"/>
      <c r="L869" s="12"/>
      <c r="M869" s="12"/>
    </row>
    <row r="870">
      <c r="B870" s="46"/>
      <c r="C870" s="46"/>
      <c r="D870" s="46"/>
      <c r="E870" s="46"/>
      <c r="K870" s="12"/>
      <c r="L870" s="12"/>
      <c r="M870" s="12"/>
    </row>
    <row r="871">
      <c r="B871" s="46"/>
      <c r="C871" s="46"/>
      <c r="D871" s="46"/>
      <c r="E871" s="46"/>
      <c r="K871" s="12"/>
      <c r="L871" s="12"/>
      <c r="M871" s="12"/>
    </row>
    <row r="872">
      <c r="B872" s="46"/>
      <c r="C872" s="46"/>
      <c r="D872" s="46"/>
      <c r="E872" s="46"/>
      <c r="K872" s="12"/>
      <c r="L872" s="12"/>
      <c r="M872" s="12"/>
    </row>
    <row r="873">
      <c r="B873" s="46"/>
      <c r="C873" s="46"/>
      <c r="D873" s="46"/>
      <c r="E873" s="46"/>
      <c r="K873" s="12"/>
      <c r="L873" s="12"/>
      <c r="M873" s="12"/>
    </row>
    <row r="874">
      <c r="B874" s="46"/>
      <c r="C874" s="46"/>
      <c r="D874" s="46"/>
      <c r="E874" s="46"/>
      <c r="K874" s="12"/>
      <c r="L874" s="12"/>
      <c r="M874" s="12"/>
    </row>
    <row r="875">
      <c r="B875" s="46"/>
      <c r="C875" s="46"/>
      <c r="D875" s="46"/>
      <c r="E875" s="46"/>
      <c r="K875" s="12"/>
      <c r="L875" s="12"/>
      <c r="M875" s="12"/>
    </row>
    <row r="876">
      <c r="B876" s="46"/>
      <c r="C876" s="46"/>
      <c r="D876" s="46"/>
      <c r="E876" s="46"/>
      <c r="K876" s="12"/>
      <c r="L876" s="12"/>
      <c r="M876" s="12"/>
    </row>
    <row r="877">
      <c r="B877" s="46"/>
      <c r="C877" s="46"/>
      <c r="D877" s="46"/>
      <c r="E877" s="46"/>
      <c r="K877" s="12"/>
      <c r="L877" s="12"/>
      <c r="M877" s="12"/>
    </row>
    <row r="878">
      <c r="B878" s="46"/>
      <c r="C878" s="46"/>
      <c r="D878" s="46"/>
      <c r="E878" s="46"/>
      <c r="K878" s="12"/>
      <c r="L878" s="12"/>
      <c r="M878" s="12"/>
    </row>
    <row r="879">
      <c r="B879" s="46"/>
      <c r="C879" s="46"/>
      <c r="D879" s="46"/>
      <c r="E879" s="46"/>
      <c r="K879" s="12"/>
      <c r="L879" s="12"/>
      <c r="M879" s="12"/>
    </row>
    <row r="880">
      <c r="B880" s="46"/>
      <c r="C880" s="46"/>
      <c r="D880" s="46"/>
      <c r="E880" s="46"/>
      <c r="K880" s="12"/>
      <c r="L880" s="12"/>
      <c r="M880" s="12"/>
    </row>
    <row r="881">
      <c r="B881" s="46"/>
      <c r="C881" s="46"/>
      <c r="D881" s="46"/>
      <c r="E881" s="46"/>
      <c r="K881" s="12"/>
      <c r="L881" s="12"/>
      <c r="M881" s="12"/>
    </row>
    <row r="882">
      <c r="B882" s="46"/>
      <c r="C882" s="46"/>
      <c r="D882" s="46"/>
      <c r="E882" s="46"/>
      <c r="K882" s="12"/>
      <c r="L882" s="12"/>
      <c r="M882" s="12"/>
    </row>
    <row r="883">
      <c r="B883" s="46"/>
      <c r="C883" s="46"/>
      <c r="D883" s="46"/>
      <c r="E883" s="46"/>
      <c r="K883" s="12"/>
      <c r="L883" s="12"/>
      <c r="M883" s="12"/>
    </row>
    <row r="884">
      <c r="B884" s="46"/>
      <c r="C884" s="46"/>
      <c r="D884" s="46"/>
      <c r="E884" s="46"/>
      <c r="K884" s="12"/>
      <c r="L884" s="12"/>
      <c r="M884" s="12"/>
    </row>
    <row r="885">
      <c r="B885" s="46"/>
      <c r="C885" s="46"/>
      <c r="D885" s="46"/>
      <c r="E885" s="46"/>
      <c r="K885" s="12"/>
      <c r="L885" s="12"/>
      <c r="M885" s="12"/>
    </row>
    <row r="886">
      <c r="B886" s="46"/>
      <c r="C886" s="46"/>
      <c r="D886" s="46"/>
      <c r="E886" s="46"/>
      <c r="K886" s="12"/>
      <c r="L886" s="12"/>
      <c r="M886" s="12"/>
    </row>
    <row r="887">
      <c r="B887" s="46"/>
      <c r="C887" s="46"/>
      <c r="D887" s="46"/>
      <c r="E887" s="46"/>
      <c r="K887" s="12"/>
      <c r="L887" s="12"/>
      <c r="M887" s="12"/>
    </row>
    <row r="888">
      <c r="B888" s="46"/>
      <c r="C888" s="46"/>
      <c r="D888" s="46"/>
      <c r="E888" s="46"/>
      <c r="K888" s="12"/>
      <c r="L888" s="12"/>
      <c r="M888" s="12"/>
    </row>
    <row r="889">
      <c r="B889" s="46"/>
      <c r="C889" s="46"/>
      <c r="D889" s="46"/>
      <c r="E889" s="46"/>
      <c r="K889" s="12"/>
      <c r="L889" s="12"/>
      <c r="M889" s="12"/>
    </row>
    <row r="890">
      <c r="B890" s="46"/>
      <c r="C890" s="46"/>
      <c r="D890" s="46"/>
      <c r="E890" s="46"/>
      <c r="K890" s="12"/>
      <c r="L890" s="12"/>
      <c r="M890" s="12"/>
    </row>
    <row r="891">
      <c r="B891" s="46"/>
      <c r="C891" s="46"/>
      <c r="D891" s="46"/>
      <c r="E891" s="46"/>
      <c r="K891" s="12"/>
      <c r="L891" s="12"/>
      <c r="M891" s="12"/>
    </row>
    <row r="892">
      <c r="B892" s="46"/>
      <c r="C892" s="46"/>
      <c r="D892" s="46"/>
      <c r="E892" s="46"/>
      <c r="K892" s="12"/>
      <c r="L892" s="12"/>
      <c r="M892" s="12"/>
    </row>
    <row r="893">
      <c r="B893" s="46"/>
      <c r="C893" s="46"/>
      <c r="D893" s="46"/>
      <c r="E893" s="46"/>
      <c r="K893" s="12"/>
      <c r="L893" s="12"/>
      <c r="M893" s="12"/>
    </row>
    <row r="894">
      <c r="B894" s="46"/>
      <c r="C894" s="46"/>
      <c r="D894" s="46"/>
      <c r="E894" s="46"/>
      <c r="K894" s="12"/>
      <c r="L894" s="12"/>
      <c r="M894" s="12"/>
    </row>
    <row r="895">
      <c r="B895" s="46"/>
      <c r="C895" s="46"/>
      <c r="D895" s="46"/>
      <c r="E895" s="46"/>
      <c r="K895" s="12"/>
      <c r="L895" s="12"/>
      <c r="M895" s="12"/>
    </row>
    <row r="896">
      <c r="B896" s="46"/>
      <c r="C896" s="46"/>
      <c r="D896" s="46"/>
      <c r="E896" s="46"/>
      <c r="K896" s="12"/>
      <c r="L896" s="12"/>
      <c r="M896" s="12"/>
    </row>
    <row r="897">
      <c r="B897" s="46"/>
      <c r="C897" s="46"/>
      <c r="D897" s="46"/>
      <c r="E897" s="46"/>
      <c r="K897" s="12"/>
      <c r="L897" s="12"/>
      <c r="M897" s="12"/>
    </row>
    <row r="898">
      <c r="B898" s="46"/>
      <c r="C898" s="46"/>
      <c r="D898" s="46"/>
      <c r="E898" s="46"/>
      <c r="K898" s="12"/>
      <c r="L898" s="12"/>
      <c r="M898" s="12"/>
    </row>
    <row r="899">
      <c r="B899" s="46"/>
      <c r="C899" s="46"/>
      <c r="D899" s="46"/>
      <c r="E899" s="46"/>
      <c r="K899" s="12"/>
      <c r="L899" s="12"/>
      <c r="M899" s="12"/>
    </row>
    <row r="900">
      <c r="B900" s="46"/>
      <c r="C900" s="46"/>
      <c r="D900" s="46"/>
      <c r="E900" s="46"/>
      <c r="K900" s="12"/>
      <c r="L900" s="12"/>
      <c r="M900" s="12"/>
    </row>
    <row r="901">
      <c r="B901" s="46"/>
      <c r="C901" s="46"/>
      <c r="D901" s="46"/>
      <c r="E901" s="46"/>
      <c r="K901" s="12"/>
      <c r="L901" s="12"/>
      <c r="M901" s="12"/>
    </row>
    <row r="902">
      <c r="B902" s="46"/>
      <c r="C902" s="46"/>
      <c r="D902" s="46"/>
      <c r="E902" s="46"/>
      <c r="K902" s="12"/>
      <c r="L902" s="12"/>
      <c r="M902" s="12"/>
    </row>
    <row r="903">
      <c r="B903" s="46"/>
      <c r="C903" s="46"/>
      <c r="D903" s="46"/>
      <c r="E903" s="46"/>
      <c r="K903" s="12"/>
      <c r="L903" s="12"/>
      <c r="M903" s="12"/>
    </row>
    <row r="904">
      <c r="B904" s="46"/>
      <c r="C904" s="46"/>
      <c r="D904" s="46"/>
      <c r="E904" s="46"/>
      <c r="K904" s="12"/>
      <c r="L904" s="12"/>
      <c r="M904" s="12"/>
    </row>
    <row r="905">
      <c r="B905" s="46"/>
      <c r="C905" s="46"/>
      <c r="D905" s="46"/>
      <c r="E905" s="46"/>
      <c r="K905" s="12"/>
      <c r="L905" s="12"/>
      <c r="M905" s="12"/>
    </row>
    <row r="906">
      <c r="B906" s="46"/>
      <c r="C906" s="46"/>
      <c r="D906" s="46"/>
      <c r="E906" s="46"/>
      <c r="K906" s="12"/>
      <c r="L906" s="12"/>
      <c r="M906" s="12"/>
    </row>
    <row r="907">
      <c r="B907" s="46"/>
      <c r="C907" s="46"/>
      <c r="D907" s="46"/>
      <c r="E907" s="46"/>
      <c r="K907" s="12"/>
      <c r="L907" s="12"/>
      <c r="M907" s="12"/>
    </row>
    <row r="908">
      <c r="B908" s="46"/>
      <c r="C908" s="46"/>
      <c r="D908" s="46"/>
      <c r="E908" s="46"/>
      <c r="K908" s="12"/>
      <c r="L908" s="12"/>
      <c r="M908" s="12"/>
    </row>
    <row r="909">
      <c r="B909" s="46"/>
      <c r="C909" s="46"/>
      <c r="D909" s="46"/>
      <c r="E909" s="46"/>
      <c r="K909" s="12"/>
      <c r="L909" s="12"/>
      <c r="M909" s="12"/>
    </row>
    <row r="910">
      <c r="B910" s="46"/>
      <c r="C910" s="46"/>
      <c r="D910" s="46"/>
      <c r="E910" s="46"/>
      <c r="K910" s="12"/>
      <c r="L910" s="12"/>
      <c r="M910" s="12"/>
    </row>
    <row r="911">
      <c r="B911" s="46"/>
      <c r="C911" s="46"/>
      <c r="D911" s="46"/>
      <c r="E911" s="46"/>
      <c r="K911" s="12"/>
      <c r="L911" s="12"/>
      <c r="M911" s="12"/>
    </row>
    <row r="912">
      <c r="B912" s="46"/>
      <c r="C912" s="46"/>
      <c r="D912" s="46"/>
      <c r="E912" s="46"/>
      <c r="K912" s="12"/>
      <c r="L912" s="12"/>
      <c r="M912" s="12"/>
    </row>
    <row r="913">
      <c r="B913" s="46"/>
      <c r="C913" s="46"/>
      <c r="D913" s="46"/>
      <c r="E913" s="46"/>
      <c r="K913" s="12"/>
      <c r="L913" s="12"/>
      <c r="M913" s="12"/>
    </row>
    <row r="914">
      <c r="B914" s="46"/>
      <c r="C914" s="46"/>
      <c r="D914" s="46"/>
      <c r="E914" s="46"/>
      <c r="K914" s="12"/>
      <c r="L914" s="12"/>
      <c r="M914" s="12"/>
    </row>
    <row r="915">
      <c r="B915" s="46"/>
      <c r="C915" s="46"/>
      <c r="D915" s="46"/>
      <c r="E915" s="46"/>
      <c r="K915" s="12"/>
      <c r="L915" s="12"/>
      <c r="M915" s="12"/>
    </row>
    <row r="916">
      <c r="B916" s="46"/>
      <c r="C916" s="46"/>
      <c r="D916" s="46"/>
      <c r="E916" s="46"/>
      <c r="K916" s="12"/>
      <c r="L916" s="12"/>
      <c r="M916" s="12"/>
    </row>
    <row r="917">
      <c r="B917" s="46"/>
      <c r="C917" s="46"/>
      <c r="D917" s="46"/>
      <c r="E917" s="46"/>
      <c r="K917" s="12"/>
      <c r="L917" s="12"/>
      <c r="M917" s="12"/>
    </row>
    <row r="918">
      <c r="B918" s="46"/>
      <c r="C918" s="46"/>
      <c r="D918" s="46"/>
      <c r="E918" s="46"/>
      <c r="K918" s="12"/>
      <c r="L918" s="12"/>
      <c r="M918" s="12"/>
    </row>
    <row r="919">
      <c r="B919" s="46"/>
      <c r="C919" s="46"/>
      <c r="D919" s="46"/>
      <c r="E919" s="46"/>
      <c r="K919" s="12"/>
      <c r="L919" s="12"/>
      <c r="M919" s="12"/>
    </row>
    <row r="920">
      <c r="B920" s="46"/>
      <c r="C920" s="46"/>
      <c r="D920" s="46"/>
      <c r="E920" s="46"/>
      <c r="K920" s="12"/>
      <c r="L920" s="12"/>
      <c r="M920" s="12"/>
    </row>
    <row r="921">
      <c r="B921" s="46"/>
      <c r="C921" s="46"/>
      <c r="D921" s="46"/>
      <c r="E921" s="46"/>
      <c r="K921" s="12"/>
      <c r="L921" s="12"/>
      <c r="M921" s="12"/>
    </row>
    <row r="922">
      <c r="B922" s="46"/>
      <c r="C922" s="46"/>
      <c r="D922" s="46"/>
      <c r="E922" s="46"/>
      <c r="K922" s="12"/>
      <c r="L922" s="12"/>
      <c r="M922" s="12"/>
    </row>
    <row r="923">
      <c r="B923" s="46"/>
      <c r="C923" s="46"/>
      <c r="D923" s="46"/>
      <c r="E923" s="46"/>
      <c r="K923" s="12"/>
      <c r="L923" s="12"/>
      <c r="M923" s="12"/>
    </row>
    <row r="924">
      <c r="B924" s="46"/>
      <c r="C924" s="46"/>
      <c r="D924" s="46"/>
      <c r="E924" s="46"/>
      <c r="K924" s="12"/>
      <c r="L924" s="12"/>
      <c r="M924" s="12"/>
    </row>
    <row r="925">
      <c r="B925" s="46"/>
      <c r="C925" s="46"/>
      <c r="D925" s="46"/>
      <c r="E925" s="46"/>
      <c r="K925" s="12"/>
      <c r="L925" s="12"/>
      <c r="M925" s="12"/>
    </row>
    <row r="926">
      <c r="B926" s="46"/>
      <c r="C926" s="46"/>
      <c r="D926" s="46"/>
      <c r="E926" s="46"/>
      <c r="K926" s="12"/>
      <c r="L926" s="12"/>
      <c r="M926" s="12"/>
    </row>
    <row r="927">
      <c r="B927" s="46"/>
      <c r="C927" s="46"/>
      <c r="D927" s="46"/>
      <c r="E927" s="46"/>
      <c r="K927" s="12"/>
      <c r="L927" s="12"/>
      <c r="M927" s="12"/>
    </row>
    <row r="928">
      <c r="B928" s="46"/>
      <c r="C928" s="46"/>
      <c r="D928" s="46"/>
      <c r="E928" s="46"/>
      <c r="K928" s="12"/>
      <c r="L928" s="12"/>
      <c r="M928" s="12"/>
    </row>
    <row r="929">
      <c r="B929" s="46"/>
      <c r="C929" s="46"/>
      <c r="D929" s="46"/>
      <c r="E929" s="46"/>
      <c r="K929" s="12"/>
      <c r="L929" s="12"/>
      <c r="M929" s="12"/>
    </row>
    <row r="930">
      <c r="B930" s="46"/>
      <c r="C930" s="46"/>
      <c r="D930" s="46"/>
      <c r="E930" s="46"/>
      <c r="K930" s="12"/>
      <c r="L930" s="12"/>
      <c r="M930" s="12"/>
    </row>
    <row r="931">
      <c r="B931" s="46"/>
      <c r="C931" s="46"/>
      <c r="D931" s="46"/>
      <c r="E931" s="46"/>
      <c r="K931" s="12"/>
      <c r="L931" s="12"/>
      <c r="M931" s="12"/>
    </row>
    <row r="932">
      <c r="B932" s="46"/>
      <c r="C932" s="46"/>
      <c r="D932" s="46"/>
      <c r="E932" s="46"/>
      <c r="K932" s="12"/>
      <c r="L932" s="12"/>
      <c r="M932" s="12"/>
    </row>
    <row r="933">
      <c r="B933" s="46"/>
      <c r="C933" s="46"/>
      <c r="D933" s="46"/>
      <c r="E933" s="46"/>
      <c r="K933" s="12"/>
      <c r="L933" s="12"/>
      <c r="M933" s="12"/>
    </row>
    <row r="934">
      <c r="B934" s="46"/>
      <c r="C934" s="46"/>
      <c r="D934" s="46"/>
      <c r="E934" s="46"/>
      <c r="K934" s="12"/>
      <c r="L934" s="12"/>
      <c r="M934" s="12"/>
    </row>
    <row r="935">
      <c r="B935" s="46"/>
      <c r="C935" s="46"/>
      <c r="D935" s="46"/>
      <c r="E935" s="46"/>
      <c r="K935" s="12"/>
      <c r="L935" s="12"/>
      <c r="M935" s="12"/>
    </row>
    <row r="936">
      <c r="B936" s="46"/>
      <c r="C936" s="46"/>
      <c r="D936" s="46"/>
      <c r="E936" s="46"/>
      <c r="K936" s="12"/>
      <c r="L936" s="12"/>
      <c r="M936" s="12"/>
    </row>
    <row r="937">
      <c r="B937" s="46"/>
      <c r="C937" s="46"/>
      <c r="D937" s="46"/>
      <c r="E937" s="46"/>
      <c r="K937" s="12"/>
      <c r="L937" s="12"/>
      <c r="M937" s="12"/>
    </row>
    <row r="938">
      <c r="B938" s="46"/>
      <c r="C938" s="46"/>
      <c r="D938" s="46"/>
      <c r="E938" s="46"/>
      <c r="K938" s="12"/>
      <c r="L938" s="12"/>
      <c r="M938" s="12"/>
    </row>
    <row r="939">
      <c r="B939" s="46"/>
      <c r="C939" s="46"/>
      <c r="D939" s="46"/>
      <c r="E939" s="46"/>
      <c r="K939" s="12"/>
      <c r="L939" s="12"/>
      <c r="M939" s="12"/>
    </row>
    <row r="940">
      <c r="B940" s="46"/>
      <c r="C940" s="46"/>
      <c r="D940" s="46"/>
      <c r="E940" s="46"/>
      <c r="K940" s="12"/>
      <c r="L940" s="12"/>
      <c r="M940" s="12"/>
    </row>
    <row r="941">
      <c r="B941" s="46"/>
      <c r="C941" s="46"/>
      <c r="D941" s="46"/>
      <c r="E941" s="46"/>
      <c r="K941" s="12"/>
      <c r="L941" s="12"/>
      <c r="M941" s="12"/>
    </row>
    <row r="942">
      <c r="B942" s="46"/>
      <c r="C942" s="46"/>
      <c r="D942" s="46"/>
      <c r="E942" s="46"/>
      <c r="K942" s="12"/>
      <c r="L942" s="12"/>
      <c r="M942" s="12"/>
    </row>
    <row r="943">
      <c r="B943" s="46"/>
      <c r="C943" s="46"/>
      <c r="D943" s="46"/>
      <c r="E943" s="46"/>
      <c r="K943" s="12"/>
      <c r="L943" s="12"/>
      <c r="M943" s="12"/>
    </row>
    <row r="944">
      <c r="B944" s="46"/>
      <c r="C944" s="46"/>
      <c r="D944" s="46"/>
      <c r="E944" s="46"/>
      <c r="K944" s="12"/>
      <c r="L944" s="12"/>
      <c r="M944" s="12"/>
    </row>
    <row r="945">
      <c r="B945" s="46"/>
      <c r="C945" s="46"/>
      <c r="D945" s="46"/>
      <c r="E945" s="46"/>
      <c r="K945" s="12"/>
      <c r="L945" s="12"/>
      <c r="M945" s="12"/>
    </row>
    <row r="946">
      <c r="B946" s="46"/>
      <c r="C946" s="46"/>
      <c r="D946" s="46"/>
      <c r="E946" s="46"/>
      <c r="K946" s="12"/>
      <c r="L946" s="12"/>
      <c r="M946" s="12"/>
    </row>
    <row r="947">
      <c r="B947" s="46"/>
      <c r="C947" s="46"/>
      <c r="D947" s="46"/>
      <c r="E947" s="46"/>
      <c r="K947" s="12"/>
      <c r="L947" s="12"/>
      <c r="M947" s="12"/>
    </row>
    <row r="948">
      <c r="B948" s="46"/>
      <c r="C948" s="46"/>
      <c r="D948" s="46"/>
      <c r="E948" s="46"/>
      <c r="K948" s="12"/>
      <c r="L948" s="12"/>
      <c r="M948" s="12"/>
    </row>
    <row r="949">
      <c r="B949" s="46"/>
      <c r="C949" s="46"/>
      <c r="D949" s="46"/>
      <c r="E949" s="46"/>
      <c r="K949" s="12"/>
      <c r="L949" s="12"/>
      <c r="M949" s="12"/>
    </row>
    <row r="950">
      <c r="B950" s="46"/>
      <c r="C950" s="46"/>
      <c r="D950" s="46"/>
      <c r="E950" s="46"/>
      <c r="K950" s="12"/>
      <c r="L950" s="12"/>
      <c r="M950" s="12"/>
    </row>
    <row r="951">
      <c r="B951" s="46"/>
      <c r="C951" s="46"/>
      <c r="D951" s="46"/>
      <c r="E951" s="46"/>
      <c r="K951" s="12"/>
      <c r="L951" s="12"/>
      <c r="M951" s="12"/>
    </row>
    <row r="952">
      <c r="B952" s="46"/>
      <c r="C952" s="46"/>
      <c r="D952" s="46"/>
      <c r="E952" s="46"/>
      <c r="K952" s="12"/>
      <c r="L952" s="12"/>
      <c r="M952" s="12"/>
    </row>
    <row r="953">
      <c r="B953" s="46"/>
      <c r="C953" s="46"/>
      <c r="D953" s="46"/>
      <c r="E953" s="46"/>
      <c r="K953" s="12"/>
      <c r="L953" s="12"/>
      <c r="M953" s="12"/>
    </row>
    <row r="954">
      <c r="B954" s="46"/>
      <c r="C954" s="46"/>
      <c r="D954" s="46"/>
      <c r="E954" s="46"/>
      <c r="K954" s="12"/>
      <c r="L954" s="12"/>
      <c r="M954" s="12"/>
    </row>
    <row r="955">
      <c r="B955" s="46"/>
      <c r="C955" s="46"/>
      <c r="D955" s="46"/>
      <c r="E955" s="46"/>
      <c r="K955" s="12"/>
      <c r="L955" s="12"/>
      <c r="M955" s="12"/>
    </row>
    <row r="956">
      <c r="B956" s="46"/>
      <c r="C956" s="46"/>
      <c r="D956" s="46"/>
      <c r="E956" s="46"/>
      <c r="K956" s="12"/>
      <c r="L956" s="12"/>
      <c r="M956" s="12"/>
    </row>
    <row r="957">
      <c r="B957" s="46"/>
      <c r="C957" s="46"/>
      <c r="D957" s="46"/>
      <c r="E957" s="46"/>
      <c r="K957" s="12"/>
      <c r="L957" s="12"/>
      <c r="M957" s="12"/>
    </row>
    <row r="958">
      <c r="B958" s="46"/>
      <c r="C958" s="46"/>
      <c r="D958" s="46"/>
      <c r="E958" s="46"/>
      <c r="K958" s="12"/>
      <c r="L958" s="12"/>
      <c r="M958" s="12"/>
    </row>
    <row r="959">
      <c r="B959" s="46"/>
      <c r="C959" s="46"/>
      <c r="D959" s="46"/>
      <c r="E959" s="46"/>
      <c r="K959" s="12"/>
      <c r="L959" s="12"/>
      <c r="M959" s="12"/>
    </row>
    <row r="960">
      <c r="B960" s="46"/>
      <c r="C960" s="46"/>
      <c r="D960" s="46"/>
      <c r="E960" s="46"/>
      <c r="K960" s="12"/>
      <c r="L960" s="12"/>
      <c r="M960" s="12"/>
    </row>
    <row r="961">
      <c r="B961" s="46"/>
      <c r="C961" s="46"/>
      <c r="D961" s="46"/>
      <c r="E961" s="46"/>
      <c r="K961" s="12"/>
      <c r="L961" s="12"/>
      <c r="M961" s="12"/>
    </row>
    <row r="962">
      <c r="B962" s="46"/>
      <c r="C962" s="46"/>
      <c r="D962" s="46"/>
      <c r="E962" s="46"/>
      <c r="K962" s="12"/>
      <c r="L962" s="12"/>
      <c r="M962" s="12"/>
    </row>
    <row r="963">
      <c r="B963" s="46"/>
      <c r="C963" s="46"/>
      <c r="D963" s="46"/>
      <c r="E963" s="46"/>
      <c r="K963" s="12"/>
      <c r="L963" s="12"/>
      <c r="M963" s="12"/>
    </row>
    <row r="964">
      <c r="B964" s="46"/>
      <c r="C964" s="46"/>
      <c r="D964" s="46"/>
      <c r="E964" s="46"/>
      <c r="K964" s="12"/>
      <c r="L964" s="12"/>
      <c r="M964" s="12"/>
    </row>
    <row r="965">
      <c r="B965" s="46"/>
      <c r="C965" s="46"/>
      <c r="D965" s="46"/>
      <c r="E965" s="46"/>
      <c r="K965" s="12"/>
      <c r="L965" s="12"/>
      <c r="M965" s="12"/>
    </row>
    <row r="966">
      <c r="B966" s="46"/>
      <c r="C966" s="46"/>
      <c r="D966" s="46"/>
      <c r="E966" s="46"/>
    </row>
    <row r="967">
      <c r="B967" s="46"/>
      <c r="C967" s="46"/>
      <c r="D967" s="46"/>
      <c r="E967" s="46"/>
    </row>
    <row r="968">
      <c r="B968" s="46"/>
      <c r="C968" s="46"/>
      <c r="D968" s="46"/>
      <c r="E968" s="46"/>
    </row>
    <row r="969">
      <c r="B969" s="46"/>
      <c r="C969" s="46"/>
      <c r="D969" s="46"/>
      <c r="E969" s="46"/>
    </row>
    <row r="970">
      <c r="B970" s="46"/>
      <c r="C970" s="46"/>
      <c r="D970" s="46"/>
      <c r="E970" s="46"/>
    </row>
    <row r="971">
      <c r="B971" s="46"/>
      <c r="C971" s="46"/>
      <c r="D971" s="46"/>
      <c r="E971" s="46"/>
    </row>
    <row r="972">
      <c r="B972" s="46"/>
      <c r="C972" s="46"/>
      <c r="D972" s="46"/>
      <c r="E972" s="46"/>
    </row>
    <row r="973">
      <c r="B973" s="46"/>
      <c r="C973" s="46"/>
      <c r="D973" s="46"/>
      <c r="E973" s="46"/>
    </row>
    <row r="974">
      <c r="B974" s="46"/>
      <c r="C974" s="46"/>
      <c r="D974" s="46"/>
      <c r="E974" s="46"/>
    </row>
    <row r="975">
      <c r="B975" s="46"/>
      <c r="C975" s="46"/>
      <c r="D975" s="46"/>
      <c r="E975" s="46"/>
    </row>
    <row r="976">
      <c r="B976" s="46"/>
      <c r="C976" s="46"/>
      <c r="D976" s="46"/>
      <c r="E976" s="46"/>
    </row>
    <row r="977">
      <c r="B977" s="46"/>
      <c r="C977" s="46"/>
      <c r="D977" s="46"/>
      <c r="E977" s="46"/>
    </row>
    <row r="978">
      <c r="B978" s="46"/>
      <c r="C978" s="46"/>
      <c r="D978" s="46"/>
      <c r="E978" s="46"/>
    </row>
    <row r="979">
      <c r="B979" s="46"/>
      <c r="C979" s="46"/>
      <c r="D979" s="46"/>
      <c r="E979" s="46"/>
    </row>
    <row r="980">
      <c r="B980" s="46"/>
      <c r="C980" s="46"/>
      <c r="D980" s="46"/>
      <c r="E980" s="46"/>
    </row>
    <row r="981">
      <c r="B981" s="46"/>
      <c r="C981" s="46"/>
      <c r="D981" s="46"/>
      <c r="E981" s="46"/>
    </row>
    <row r="982">
      <c r="B982" s="46"/>
      <c r="C982" s="46"/>
      <c r="D982" s="46"/>
      <c r="E982" s="46"/>
    </row>
    <row r="983">
      <c r="B983" s="46"/>
      <c r="C983" s="46"/>
      <c r="D983" s="46"/>
      <c r="E983" s="46"/>
    </row>
    <row r="984">
      <c r="B984" s="46"/>
      <c r="C984" s="46"/>
      <c r="D984" s="46"/>
      <c r="E984" s="46"/>
    </row>
    <row r="985">
      <c r="B985" s="46"/>
      <c r="C985" s="46"/>
      <c r="D985" s="46"/>
      <c r="E985" s="46"/>
    </row>
    <row r="986">
      <c r="B986" s="46"/>
      <c r="C986" s="46"/>
      <c r="D986" s="46"/>
      <c r="E986" s="46"/>
    </row>
    <row r="987">
      <c r="B987" s="46"/>
      <c r="C987" s="46"/>
      <c r="D987" s="46"/>
      <c r="E987" s="46"/>
    </row>
    <row r="988">
      <c r="B988" s="46"/>
      <c r="C988" s="46"/>
      <c r="D988" s="46"/>
      <c r="E988" s="46"/>
    </row>
    <row r="989">
      <c r="B989" s="46"/>
      <c r="C989" s="46"/>
      <c r="D989" s="46"/>
      <c r="E989" s="46"/>
    </row>
    <row r="990">
      <c r="B990" s="46"/>
      <c r="C990" s="46"/>
      <c r="D990" s="46"/>
      <c r="E990" s="46"/>
    </row>
    <row r="991">
      <c r="B991" s="46"/>
      <c r="C991" s="46"/>
      <c r="D991" s="46"/>
      <c r="E991" s="46"/>
    </row>
    <row r="992">
      <c r="B992" s="46"/>
      <c r="C992" s="46"/>
      <c r="D992" s="46"/>
      <c r="E992" s="46"/>
    </row>
    <row r="993">
      <c r="B993" s="46"/>
      <c r="C993" s="46"/>
      <c r="D993" s="46"/>
      <c r="E993" s="46"/>
    </row>
    <row r="994">
      <c r="B994" s="46"/>
      <c r="C994" s="46"/>
      <c r="D994" s="46"/>
      <c r="E994" s="46"/>
    </row>
    <row r="995">
      <c r="B995" s="46"/>
      <c r="C995" s="46"/>
      <c r="D995" s="46"/>
      <c r="E995" s="46"/>
    </row>
    <row r="996">
      <c r="B996" s="46"/>
      <c r="C996" s="46"/>
      <c r="D996" s="46"/>
      <c r="E996" s="46"/>
    </row>
    <row r="997">
      <c r="B997" s="46"/>
      <c r="C997" s="46"/>
      <c r="D997" s="46"/>
      <c r="E997" s="46"/>
    </row>
    <row r="998">
      <c r="B998" s="46"/>
      <c r="C998" s="46"/>
      <c r="D998" s="46"/>
      <c r="E998" s="46"/>
    </row>
  </sheetData>
  <mergeCells count="1">
    <mergeCell ref="K1:M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5" max="5" width="24.63"/>
  </cols>
  <sheetData>
    <row r="1">
      <c r="A1" s="18" t="s">
        <v>0</v>
      </c>
      <c r="B1" s="18" t="s">
        <v>1</v>
      </c>
      <c r="C1" s="48" t="s">
        <v>2</v>
      </c>
      <c r="D1" s="48" t="s">
        <v>3</v>
      </c>
      <c r="E1" s="48" t="s">
        <v>4</v>
      </c>
      <c r="F1" s="18" t="s">
        <v>5</v>
      </c>
      <c r="K1" s="6" t="s">
        <v>6</v>
      </c>
    </row>
    <row r="2">
      <c r="A2" s="18">
        <v>1.0</v>
      </c>
      <c r="B2" s="18" t="s">
        <v>1989</v>
      </c>
      <c r="C2" s="48" t="s">
        <v>1990</v>
      </c>
      <c r="D2" s="48" t="s">
        <v>1991</v>
      </c>
      <c r="E2" s="48" t="s">
        <v>1992</v>
      </c>
      <c r="F2" s="18" t="s">
        <v>11</v>
      </c>
      <c r="K2" s="12" t="str">
        <f>IFERROR(__xludf.DUMMYFUNCTION("FILTER(B2:B994, F2:F994&lt;&gt;""✅"")"),"結構")</f>
        <v>結構</v>
      </c>
      <c r="L2" s="12" t="str">
        <f>IFERROR(__xludf.DUMMYFUNCTION("FILTER(C2:C994, F2:F994&lt;&gt;""✅"")"),"けっこう")</f>
        <v>けっこう</v>
      </c>
      <c r="M2" s="12" t="str">
        <f>IFERROR(__xludf.DUMMYFUNCTION("FILTER(E2:E994, F2:F994&lt;&gt;""✅"")"),"splendid, enough")</f>
        <v>splendid, enough</v>
      </c>
    </row>
    <row r="3">
      <c r="A3" s="18">
        <v>2.0</v>
      </c>
      <c r="B3" s="18" t="s">
        <v>1682</v>
      </c>
      <c r="C3" s="48" t="s">
        <v>1683</v>
      </c>
      <c r="D3" s="48" t="s">
        <v>1684</v>
      </c>
      <c r="E3" s="48" t="s">
        <v>1993</v>
      </c>
      <c r="F3" s="18" t="s">
        <v>11</v>
      </c>
      <c r="H3" s="18" t="s">
        <v>16</v>
      </c>
      <c r="K3" s="12" t="str">
        <f>IFERROR(__xludf.DUMMYFUNCTION("""COMPUTED_VALUE"""),"賑やか")</f>
        <v>賑やか</v>
      </c>
      <c r="L3" s="12" t="str">
        <f>IFERROR(__xludf.DUMMYFUNCTION("""COMPUTED_VALUE"""),"にぎやか")</f>
        <v>にぎやか</v>
      </c>
      <c r="M3" s="12" t="str">
        <f>IFERROR(__xludf.DUMMYFUNCTION("""COMPUTED_VALUE"""),"bustling, busy")</f>
        <v>bustling, busy</v>
      </c>
    </row>
    <row r="4">
      <c r="A4" s="18">
        <v>3.0</v>
      </c>
      <c r="B4" s="18" t="s">
        <v>1994</v>
      </c>
      <c r="C4" s="48" t="s">
        <v>1995</v>
      </c>
      <c r="D4" s="48" t="s">
        <v>1996</v>
      </c>
      <c r="E4" s="48" t="s">
        <v>1997</v>
      </c>
      <c r="F4" s="18" t="s">
        <v>11</v>
      </c>
      <c r="H4" s="18" t="s">
        <v>21</v>
      </c>
      <c r="I4" s="18">
        <f>COUNTIF(K3:K994, "&lt;&gt;")</f>
        <v>1</v>
      </c>
      <c r="K4" s="12"/>
      <c r="L4" s="12"/>
      <c r="M4" s="12"/>
    </row>
    <row r="5">
      <c r="A5" s="18">
        <v>4.0</v>
      </c>
      <c r="B5" s="18" t="s">
        <v>258</v>
      </c>
      <c r="C5" s="48" t="s">
        <v>259</v>
      </c>
      <c r="D5" s="48" t="s">
        <v>260</v>
      </c>
      <c r="E5" s="48" t="s">
        <v>261</v>
      </c>
      <c r="F5" s="18" t="s">
        <v>11</v>
      </c>
      <c r="H5" s="18" t="s">
        <v>24</v>
      </c>
      <c r="I5" s="12">
        <f>COUNTIF(B2:B994, "&lt;&gt;")</f>
        <v>24</v>
      </c>
      <c r="K5" s="12"/>
      <c r="L5" s="12"/>
      <c r="M5" s="12"/>
    </row>
    <row r="6">
      <c r="A6" s="18">
        <v>5.0</v>
      </c>
      <c r="B6" s="18" t="s">
        <v>374</v>
      </c>
      <c r="C6" s="48" t="s">
        <v>375</v>
      </c>
      <c r="D6" s="48" t="s">
        <v>376</v>
      </c>
      <c r="E6" s="48" t="s">
        <v>377</v>
      </c>
      <c r="F6" s="18" t="s">
        <v>11</v>
      </c>
      <c r="I6" s="12">
        <f>TRUNC((I4/I5)*100, 1)</f>
        <v>4.1</v>
      </c>
      <c r="K6" s="12"/>
      <c r="L6" s="12"/>
      <c r="M6" s="12"/>
    </row>
    <row r="7">
      <c r="A7" s="18">
        <v>6.0</v>
      </c>
      <c r="B7" s="18" t="s">
        <v>394</v>
      </c>
      <c r="C7" s="48" t="s">
        <v>395</v>
      </c>
      <c r="D7" s="48" t="s">
        <v>396</v>
      </c>
      <c r="E7" s="48" t="s">
        <v>397</v>
      </c>
      <c r="F7" s="18" t="s">
        <v>11</v>
      </c>
      <c r="H7" s="18" t="s">
        <v>33</v>
      </c>
      <c r="I7" s="12">
        <f>100-I6</f>
        <v>95.9</v>
      </c>
      <c r="K7" s="12"/>
      <c r="L7" s="12"/>
      <c r="M7" s="12"/>
    </row>
    <row r="8">
      <c r="A8" s="18">
        <v>7.0</v>
      </c>
      <c r="B8" s="18" t="s">
        <v>429</v>
      </c>
      <c r="C8" s="48" t="s">
        <v>430</v>
      </c>
      <c r="D8" s="48" t="s">
        <v>431</v>
      </c>
      <c r="E8" s="48" t="s">
        <v>1998</v>
      </c>
      <c r="F8" s="18" t="s">
        <v>11</v>
      </c>
      <c r="H8" s="18" t="s">
        <v>38</v>
      </c>
      <c r="K8" s="12"/>
      <c r="L8" s="12"/>
      <c r="M8" s="12"/>
    </row>
    <row r="9">
      <c r="A9" s="18">
        <v>8.0</v>
      </c>
      <c r="B9" s="18" t="s">
        <v>487</v>
      </c>
      <c r="C9" s="48" t="s">
        <v>488</v>
      </c>
      <c r="D9" s="48" t="s">
        <v>489</v>
      </c>
      <c r="E9" s="48" t="s">
        <v>490</v>
      </c>
      <c r="F9" s="18" t="s">
        <v>11</v>
      </c>
      <c r="K9" s="12"/>
      <c r="L9" s="12"/>
      <c r="M9" s="12"/>
    </row>
    <row r="10">
      <c r="A10" s="18">
        <v>9.0</v>
      </c>
      <c r="B10" s="18" t="s">
        <v>510</v>
      </c>
      <c r="C10" s="48" t="s">
        <v>511</v>
      </c>
      <c r="D10" s="48" t="s">
        <v>512</v>
      </c>
      <c r="E10" s="48" t="s">
        <v>513</v>
      </c>
      <c r="F10" s="18" t="s">
        <v>11</v>
      </c>
      <c r="K10" s="12"/>
      <c r="L10" s="12"/>
      <c r="M10" s="12"/>
    </row>
    <row r="11">
      <c r="A11" s="18">
        <v>10.0</v>
      </c>
      <c r="B11" s="18" t="s">
        <v>1999</v>
      </c>
      <c r="C11" s="48" t="s">
        <v>2000</v>
      </c>
      <c r="D11" s="48" t="s">
        <v>2001</v>
      </c>
      <c r="E11" s="48" t="s">
        <v>2002</v>
      </c>
      <c r="F11" s="18" t="s">
        <v>11</v>
      </c>
      <c r="K11" s="12"/>
      <c r="L11" s="12"/>
      <c r="M11" s="12"/>
    </row>
    <row r="12">
      <c r="A12" s="18">
        <v>11.0</v>
      </c>
      <c r="B12" s="18" t="s">
        <v>533</v>
      </c>
      <c r="C12" s="48" t="s">
        <v>534</v>
      </c>
      <c r="D12" s="48" t="s">
        <v>535</v>
      </c>
      <c r="E12" s="48" t="s">
        <v>536</v>
      </c>
      <c r="F12" s="18" t="s">
        <v>11</v>
      </c>
      <c r="K12" s="12"/>
      <c r="L12" s="12"/>
      <c r="M12" s="12"/>
    </row>
    <row r="13">
      <c r="A13" s="18">
        <v>12.0</v>
      </c>
      <c r="B13" s="18" t="s">
        <v>633</v>
      </c>
      <c r="C13" s="48" t="s">
        <v>634</v>
      </c>
      <c r="D13" s="48" t="s">
        <v>635</v>
      </c>
      <c r="E13" s="48" t="s">
        <v>636</v>
      </c>
      <c r="K13" s="12"/>
      <c r="L13" s="12"/>
      <c r="M13" s="12"/>
    </row>
    <row r="14">
      <c r="A14" s="18">
        <v>13.0</v>
      </c>
      <c r="B14" s="18" t="s">
        <v>657</v>
      </c>
      <c r="C14" s="48" t="s">
        <v>658</v>
      </c>
      <c r="D14" s="48" t="s">
        <v>659</v>
      </c>
      <c r="E14" s="48" t="s">
        <v>660</v>
      </c>
      <c r="F14" s="18" t="s">
        <v>11</v>
      </c>
      <c r="K14" s="12"/>
      <c r="L14" s="12"/>
      <c r="M14" s="12"/>
    </row>
    <row r="15">
      <c r="A15" s="18">
        <v>14.0</v>
      </c>
      <c r="B15" s="18" t="s">
        <v>2003</v>
      </c>
      <c r="C15" s="48" t="s">
        <v>2004</v>
      </c>
      <c r="D15" s="48" t="s">
        <v>2005</v>
      </c>
      <c r="E15" s="48" t="s">
        <v>2006</v>
      </c>
      <c r="F15" s="18" t="s">
        <v>11</v>
      </c>
      <c r="K15" s="12"/>
      <c r="L15" s="12"/>
      <c r="M15" s="12"/>
    </row>
    <row r="16">
      <c r="A16" s="18">
        <v>15.0</v>
      </c>
      <c r="B16" s="18" t="s">
        <v>854</v>
      </c>
      <c r="C16" s="48" t="s">
        <v>855</v>
      </c>
      <c r="D16" s="48" t="s">
        <v>856</v>
      </c>
      <c r="E16" s="48" t="s">
        <v>2007</v>
      </c>
      <c r="F16" s="18" t="s">
        <v>11</v>
      </c>
      <c r="K16" s="12"/>
      <c r="L16" s="12"/>
      <c r="M16" s="12"/>
    </row>
    <row r="17">
      <c r="A17" s="18">
        <v>16.0</v>
      </c>
      <c r="B17" s="18" t="s">
        <v>2008</v>
      </c>
      <c r="C17" s="48" t="s">
        <v>2009</v>
      </c>
      <c r="D17" s="48" t="s">
        <v>2010</v>
      </c>
      <c r="E17" s="48" t="s">
        <v>2011</v>
      </c>
      <c r="K17" s="12"/>
      <c r="L17" s="12"/>
      <c r="M17" s="12"/>
    </row>
    <row r="18">
      <c r="A18" s="18">
        <v>17.0</v>
      </c>
      <c r="B18" s="18" t="s">
        <v>2012</v>
      </c>
      <c r="C18" s="48" t="s">
        <v>2013</v>
      </c>
      <c r="D18" s="48" t="s">
        <v>2014</v>
      </c>
      <c r="E18" s="48" t="s">
        <v>2015</v>
      </c>
      <c r="F18" s="18" t="s">
        <v>11</v>
      </c>
      <c r="K18" s="12"/>
      <c r="L18" s="12"/>
      <c r="M18" s="12"/>
    </row>
    <row r="19">
      <c r="A19" s="18">
        <v>18.0</v>
      </c>
      <c r="B19" s="18" t="s">
        <v>2016</v>
      </c>
      <c r="C19" s="48" t="s">
        <v>2017</v>
      </c>
      <c r="D19" s="48" t="s">
        <v>2018</v>
      </c>
      <c r="E19" s="48" t="s">
        <v>2019</v>
      </c>
      <c r="F19" s="18" t="s">
        <v>11</v>
      </c>
      <c r="K19" s="12"/>
      <c r="L19" s="12"/>
      <c r="M19" s="12"/>
    </row>
    <row r="20">
      <c r="A20" s="18">
        <v>19.0</v>
      </c>
      <c r="B20" s="18" t="s">
        <v>1354</v>
      </c>
      <c r="C20" s="48" t="s">
        <v>1355</v>
      </c>
      <c r="D20" s="48" t="s">
        <v>1356</v>
      </c>
      <c r="E20" s="48" t="s">
        <v>1357</v>
      </c>
      <c r="F20" s="18" t="s">
        <v>11</v>
      </c>
      <c r="K20" s="12"/>
      <c r="L20" s="12"/>
      <c r="M20" s="12"/>
    </row>
    <row r="21">
      <c r="A21" s="18">
        <v>20.0</v>
      </c>
      <c r="B21" s="18" t="s">
        <v>1745</v>
      </c>
      <c r="C21" s="48" t="s">
        <v>1746</v>
      </c>
      <c r="D21" s="48" t="s">
        <v>1747</v>
      </c>
      <c r="E21" s="48" t="s">
        <v>1748</v>
      </c>
      <c r="F21" s="18" t="s">
        <v>11</v>
      </c>
      <c r="K21" s="12"/>
      <c r="L21" s="12"/>
      <c r="M21" s="12"/>
    </row>
    <row r="22">
      <c r="A22" s="18">
        <v>21.0</v>
      </c>
      <c r="B22" s="18" t="s">
        <v>1377</v>
      </c>
      <c r="C22" s="48" t="s">
        <v>1378</v>
      </c>
      <c r="D22" s="48" t="s">
        <v>1379</v>
      </c>
      <c r="E22" s="48" t="s">
        <v>1380</v>
      </c>
      <c r="F22" s="18" t="s">
        <v>11</v>
      </c>
      <c r="K22" s="12"/>
      <c r="L22" s="12"/>
      <c r="M22" s="12"/>
    </row>
    <row r="23">
      <c r="A23" s="18">
        <v>22.0</v>
      </c>
      <c r="B23" s="18" t="s">
        <v>1381</v>
      </c>
      <c r="C23" s="48" t="s">
        <v>1382</v>
      </c>
      <c r="D23" s="48" t="s">
        <v>1383</v>
      </c>
      <c r="E23" s="48" t="s">
        <v>2020</v>
      </c>
      <c r="F23" s="18" t="s">
        <v>11</v>
      </c>
      <c r="K23" s="12"/>
      <c r="L23" s="12"/>
      <c r="M23" s="12"/>
    </row>
    <row r="24">
      <c r="A24" s="18">
        <v>23.0</v>
      </c>
      <c r="B24" s="18" t="s">
        <v>1389</v>
      </c>
      <c r="C24" s="48" t="s">
        <v>1390</v>
      </c>
      <c r="D24" s="48" t="s">
        <v>1391</v>
      </c>
      <c r="E24" s="48" t="s">
        <v>1392</v>
      </c>
      <c r="F24" s="18" t="s">
        <v>11</v>
      </c>
      <c r="K24" s="12"/>
      <c r="L24" s="12"/>
      <c r="M24" s="12"/>
    </row>
    <row r="25">
      <c r="A25" s="18">
        <v>24.0</v>
      </c>
      <c r="B25" s="18" t="s">
        <v>1585</v>
      </c>
      <c r="C25" s="48" t="s">
        <v>1586</v>
      </c>
      <c r="D25" s="48" t="s">
        <v>1587</v>
      </c>
      <c r="E25" s="48" t="s">
        <v>1588</v>
      </c>
      <c r="F25" s="18" t="s">
        <v>11</v>
      </c>
      <c r="K25" s="12"/>
      <c r="L25" s="12"/>
      <c r="M25" s="12"/>
    </row>
    <row r="26">
      <c r="C26" s="46"/>
      <c r="D26" s="46"/>
      <c r="E26" s="46"/>
      <c r="K26" s="12"/>
      <c r="L26" s="12"/>
      <c r="M26" s="12"/>
    </row>
    <row r="27">
      <c r="C27" s="46"/>
      <c r="D27" s="46"/>
      <c r="E27" s="46"/>
      <c r="K27" s="12"/>
      <c r="L27" s="12"/>
      <c r="M27" s="12"/>
    </row>
    <row r="28">
      <c r="C28" s="46"/>
      <c r="D28" s="46"/>
      <c r="E28" s="46"/>
      <c r="K28" s="12"/>
      <c r="L28" s="12"/>
      <c r="M28" s="12"/>
    </row>
    <row r="29">
      <c r="C29" s="46"/>
      <c r="D29" s="46"/>
      <c r="E29" s="46"/>
      <c r="K29" s="12"/>
      <c r="L29" s="12"/>
      <c r="M29" s="12"/>
    </row>
    <row r="30">
      <c r="C30" s="46"/>
      <c r="D30" s="46"/>
      <c r="E30" s="46"/>
      <c r="K30" s="12"/>
      <c r="L30" s="12"/>
      <c r="M30" s="12"/>
    </row>
    <row r="31">
      <c r="C31" s="46"/>
      <c r="D31" s="46"/>
      <c r="E31" s="46"/>
      <c r="K31" s="12"/>
      <c r="L31" s="12"/>
      <c r="M31" s="12"/>
    </row>
    <row r="32">
      <c r="C32" s="46"/>
      <c r="D32" s="46"/>
      <c r="E32" s="46"/>
      <c r="K32" s="12"/>
      <c r="L32" s="12"/>
      <c r="M32" s="12"/>
    </row>
    <row r="33">
      <c r="C33" s="46"/>
      <c r="D33" s="46"/>
      <c r="E33" s="46"/>
      <c r="K33" s="12"/>
      <c r="L33" s="12"/>
      <c r="M33" s="12"/>
    </row>
    <row r="34">
      <c r="C34" s="46"/>
      <c r="D34" s="46"/>
      <c r="E34" s="46"/>
      <c r="K34" s="12"/>
      <c r="L34" s="12"/>
      <c r="M34" s="12"/>
    </row>
    <row r="35">
      <c r="C35" s="46"/>
      <c r="D35" s="46"/>
      <c r="E35" s="46"/>
      <c r="K35" s="12"/>
      <c r="L35" s="12"/>
      <c r="M35" s="12"/>
    </row>
    <row r="36">
      <c r="C36" s="46"/>
      <c r="D36" s="46"/>
      <c r="E36" s="46"/>
      <c r="K36" s="12"/>
      <c r="L36" s="12"/>
      <c r="M36" s="12"/>
    </row>
    <row r="37">
      <c r="C37" s="46"/>
      <c r="D37" s="46"/>
      <c r="E37" s="46"/>
      <c r="K37" s="12"/>
      <c r="L37" s="12"/>
      <c r="M37" s="12"/>
    </row>
    <row r="38">
      <c r="C38" s="46"/>
      <c r="D38" s="46"/>
      <c r="E38" s="46"/>
      <c r="K38" s="12"/>
      <c r="L38" s="12"/>
      <c r="M38" s="12"/>
    </row>
    <row r="39">
      <c r="C39" s="46"/>
      <c r="D39" s="46"/>
      <c r="E39" s="46"/>
      <c r="K39" s="12"/>
      <c r="L39" s="12"/>
      <c r="M39" s="12"/>
    </row>
    <row r="40">
      <c r="C40" s="46"/>
      <c r="D40" s="46"/>
      <c r="E40" s="46"/>
      <c r="K40" s="12"/>
      <c r="L40" s="12"/>
      <c r="M40" s="12"/>
    </row>
    <row r="41">
      <c r="C41" s="46"/>
      <c r="D41" s="46"/>
      <c r="E41" s="46"/>
      <c r="K41" s="12"/>
      <c r="L41" s="12"/>
      <c r="M41" s="12"/>
    </row>
    <row r="42">
      <c r="C42" s="46"/>
      <c r="D42" s="46"/>
      <c r="E42" s="46"/>
      <c r="K42" s="12"/>
      <c r="L42" s="12"/>
      <c r="M42" s="12"/>
    </row>
    <row r="43">
      <c r="C43" s="46"/>
      <c r="D43" s="46"/>
      <c r="E43" s="46"/>
      <c r="K43" s="12"/>
      <c r="L43" s="12"/>
      <c r="M43" s="12"/>
    </row>
    <row r="44">
      <c r="C44" s="46"/>
      <c r="D44" s="46"/>
      <c r="E44" s="46"/>
      <c r="K44" s="12"/>
      <c r="L44" s="12"/>
      <c r="M44" s="12"/>
    </row>
    <row r="45">
      <c r="C45" s="46"/>
      <c r="D45" s="46"/>
      <c r="E45" s="46"/>
      <c r="K45" s="12"/>
      <c r="L45" s="12"/>
      <c r="M45" s="12"/>
    </row>
    <row r="46">
      <c r="C46" s="46"/>
      <c r="D46" s="46"/>
      <c r="E46" s="46"/>
      <c r="K46" s="12"/>
      <c r="L46" s="12"/>
      <c r="M46" s="12"/>
    </row>
    <row r="47">
      <c r="C47" s="46"/>
      <c r="D47" s="46"/>
      <c r="E47" s="46"/>
      <c r="K47" s="12"/>
      <c r="L47" s="12"/>
      <c r="M47" s="12"/>
    </row>
    <row r="48">
      <c r="C48" s="46"/>
      <c r="D48" s="46"/>
      <c r="E48" s="46"/>
      <c r="K48" s="12"/>
      <c r="L48" s="12"/>
      <c r="M48" s="12"/>
    </row>
    <row r="49">
      <c r="C49" s="46"/>
      <c r="D49" s="46"/>
      <c r="E49" s="46"/>
      <c r="K49" s="12"/>
      <c r="L49" s="12"/>
      <c r="M49" s="12"/>
    </row>
    <row r="50">
      <c r="C50" s="46"/>
      <c r="D50" s="46"/>
      <c r="E50" s="46"/>
      <c r="K50" s="12"/>
      <c r="L50" s="12"/>
      <c r="M50" s="12"/>
    </row>
    <row r="51">
      <c r="C51" s="46"/>
      <c r="D51" s="46"/>
      <c r="E51" s="46"/>
      <c r="K51" s="12"/>
      <c r="L51" s="12"/>
      <c r="M51" s="12"/>
    </row>
    <row r="52">
      <c r="C52" s="46"/>
      <c r="D52" s="46"/>
      <c r="E52" s="46"/>
      <c r="K52" s="12"/>
      <c r="L52" s="12"/>
      <c r="M52" s="12"/>
    </row>
    <row r="53">
      <c r="C53" s="46"/>
      <c r="D53" s="46"/>
      <c r="E53" s="46"/>
      <c r="K53" s="12"/>
      <c r="L53" s="12"/>
      <c r="M53" s="12"/>
    </row>
    <row r="54">
      <c r="C54" s="46"/>
      <c r="D54" s="46"/>
      <c r="E54" s="46"/>
      <c r="K54" s="12"/>
      <c r="L54" s="12"/>
      <c r="M54" s="12"/>
    </row>
    <row r="55">
      <c r="C55" s="46"/>
      <c r="D55" s="46"/>
      <c r="E55" s="46"/>
      <c r="K55" s="12"/>
      <c r="L55" s="12"/>
      <c r="M55" s="12"/>
    </row>
    <row r="56">
      <c r="C56" s="46"/>
      <c r="D56" s="46"/>
      <c r="E56" s="46"/>
      <c r="K56" s="12"/>
      <c r="L56" s="12"/>
      <c r="M56" s="12"/>
    </row>
    <row r="57">
      <c r="C57" s="46"/>
      <c r="D57" s="46"/>
      <c r="E57" s="46"/>
      <c r="K57" s="12"/>
      <c r="L57" s="12"/>
      <c r="M57" s="12"/>
    </row>
    <row r="58">
      <c r="C58" s="46"/>
      <c r="D58" s="46"/>
      <c r="E58" s="46"/>
      <c r="K58" s="12"/>
      <c r="L58" s="12"/>
      <c r="M58" s="12"/>
    </row>
    <row r="59">
      <c r="C59" s="46"/>
      <c r="D59" s="46"/>
      <c r="E59" s="46"/>
      <c r="K59" s="12"/>
      <c r="L59" s="12"/>
      <c r="M59" s="12"/>
    </row>
    <row r="60">
      <c r="C60" s="46"/>
      <c r="D60" s="46"/>
      <c r="E60" s="46"/>
      <c r="K60" s="12"/>
      <c r="L60" s="12"/>
      <c r="M60" s="12"/>
    </row>
    <row r="61">
      <c r="C61" s="46"/>
      <c r="D61" s="46"/>
      <c r="E61" s="46"/>
      <c r="K61" s="12"/>
      <c r="L61" s="12"/>
      <c r="M61" s="12"/>
    </row>
    <row r="62">
      <c r="C62" s="46"/>
      <c r="D62" s="46"/>
      <c r="E62" s="46"/>
      <c r="K62" s="12"/>
      <c r="L62" s="12"/>
      <c r="M62" s="12"/>
    </row>
    <row r="63">
      <c r="C63" s="46"/>
      <c r="D63" s="46"/>
      <c r="E63" s="46"/>
      <c r="K63" s="12"/>
      <c r="L63" s="12"/>
      <c r="M63" s="12"/>
    </row>
    <row r="64">
      <c r="C64" s="46"/>
      <c r="D64" s="46"/>
      <c r="E64" s="46"/>
      <c r="K64" s="12"/>
      <c r="L64" s="12"/>
      <c r="M64" s="12"/>
    </row>
    <row r="65">
      <c r="C65" s="46"/>
      <c r="D65" s="46"/>
      <c r="E65" s="46"/>
      <c r="K65" s="12"/>
      <c r="L65" s="12"/>
      <c r="M65" s="12"/>
    </row>
    <row r="66">
      <c r="C66" s="46"/>
      <c r="D66" s="46"/>
      <c r="E66" s="46"/>
      <c r="K66" s="12"/>
      <c r="L66" s="12"/>
      <c r="M66" s="12"/>
    </row>
    <row r="67">
      <c r="C67" s="46"/>
      <c r="D67" s="46"/>
      <c r="E67" s="46"/>
      <c r="K67" s="12"/>
      <c r="L67" s="12"/>
      <c r="M67" s="12"/>
    </row>
    <row r="68">
      <c r="C68" s="46"/>
      <c r="D68" s="46"/>
      <c r="E68" s="46"/>
      <c r="K68" s="12"/>
      <c r="L68" s="12"/>
      <c r="M68" s="12"/>
    </row>
    <row r="69">
      <c r="C69" s="46"/>
      <c r="D69" s="46"/>
      <c r="E69" s="46"/>
      <c r="K69" s="12"/>
      <c r="L69" s="12"/>
      <c r="M69" s="12"/>
    </row>
    <row r="70">
      <c r="C70" s="46"/>
      <c r="D70" s="46"/>
      <c r="E70" s="46"/>
      <c r="K70" s="12"/>
      <c r="L70" s="12"/>
      <c r="M70" s="12"/>
    </row>
    <row r="71">
      <c r="C71" s="46"/>
      <c r="D71" s="46"/>
      <c r="E71" s="46"/>
      <c r="K71" s="12"/>
      <c r="L71" s="12"/>
      <c r="M71" s="12"/>
    </row>
    <row r="72">
      <c r="C72" s="46"/>
      <c r="D72" s="46"/>
      <c r="E72" s="46"/>
      <c r="K72" s="12"/>
      <c r="L72" s="12"/>
      <c r="M72" s="12"/>
    </row>
    <row r="73">
      <c r="C73" s="46"/>
      <c r="D73" s="46"/>
      <c r="E73" s="46"/>
      <c r="K73" s="12"/>
      <c r="L73" s="12"/>
      <c r="M73" s="12"/>
    </row>
    <row r="74">
      <c r="C74" s="46"/>
      <c r="D74" s="46"/>
      <c r="E74" s="46"/>
      <c r="K74" s="12"/>
      <c r="L74" s="12"/>
      <c r="M74" s="12"/>
    </row>
    <row r="75">
      <c r="C75" s="46"/>
      <c r="D75" s="46"/>
      <c r="E75" s="46"/>
      <c r="K75" s="12"/>
      <c r="L75" s="12"/>
      <c r="M75" s="12"/>
    </row>
    <row r="76">
      <c r="C76" s="46"/>
      <c r="D76" s="46"/>
      <c r="E76" s="46"/>
      <c r="K76" s="12"/>
      <c r="L76" s="12"/>
      <c r="M76" s="12"/>
    </row>
    <row r="77">
      <c r="C77" s="46"/>
      <c r="D77" s="46"/>
      <c r="E77" s="46"/>
      <c r="K77" s="12"/>
      <c r="L77" s="12"/>
      <c r="M77" s="12"/>
    </row>
    <row r="78">
      <c r="C78" s="46"/>
      <c r="D78" s="46"/>
      <c r="E78" s="46"/>
      <c r="K78" s="12"/>
      <c r="L78" s="12"/>
      <c r="M78" s="12"/>
    </row>
    <row r="79">
      <c r="C79" s="46"/>
      <c r="D79" s="46"/>
      <c r="E79" s="46"/>
      <c r="K79" s="12"/>
      <c r="L79" s="12"/>
      <c r="M79" s="12"/>
    </row>
    <row r="80">
      <c r="C80" s="46"/>
      <c r="D80" s="46"/>
      <c r="E80" s="46"/>
      <c r="K80" s="12"/>
      <c r="L80" s="12"/>
      <c r="M80" s="12"/>
    </row>
    <row r="81">
      <c r="C81" s="46"/>
      <c r="D81" s="46"/>
      <c r="E81" s="46"/>
      <c r="K81" s="12"/>
      <c r="L81" s="12"/>
      <c r="M81" s="12"/>
    </row>
    <row r="82">
      <c r="C82" s="46"/>
      <c r="D82" s="46"/>
      <c r="E82" s="46"/>
      <c r="K82" s="12"/>
      <c r="L82" s="12"/>
      <c r="M82" s="12"/>
    </row>
    <row r="83">
      <c r="C83" s="46"/>
      <c r="D83" s="46"/>
      <c r="E83" s="46"/>
      <c r="K83" s="12"/>
      <c r="L83" s="12"/>
      <c r="M83" s="12"/>
    </row>
    <row r="84">
      <c r="C84" s="46"/>
      <c r="D84" s="46"/>
      <c r="E84" s="46"/>
      <c r="K84" s="12"/>
      <c r="L84" s="12"/>
      <c r="M84" s="12"/>
    </row>
    <row r="85">
      <c r="C85" s="46"/>
      <c r="D85" s="46"/>
      <c r="E85" s="46"/>
      <c r="K85" s="12"/>
      <c r="L85" s="12"/>
      <c r="M85" s="12"/>
    </row>
    <row r="86">
      <c r="C86" s="46"/>
      <c r="D86" s="46"/>
      <c r="E86" s="46"/>
      <c r="K86" s="12"/>
      <c r="L86" s="12"/>
      <c r="M86" s="12"/>
    </row>
    <row r="87">
      <c r="C87" s="46"/>
      <c r="D87" s="46"/>
      <c r="E87" s="46"/>
      <c r="K87" s="12"/>
      <c r="L87" s="12"/>
      <c r="M87" s="12"/>
    </row>
    <row r="88">
      <c r="C88" s="46"/>
      <c r="D88" s="46"/>
      <c r="E88" s="46"/>
      <c r="K88" s="12"/>
      <c r="L88" s="12"/>
      <c r="M88" s="12"/>
    </row>
    <row r="89">
      <c r="C89" s="46"/>
      <c r="D89" s="46"/>
      <c r="E89" s="46"/>
      <c r="K89" s="12"/>
      <c r="L89" s="12"/>
      <c r="M89" s="12"/>
    </row>
    <row r="90">
      <c r="C90" s="46"/>
      <c r="D90" s="46"/>
      <c r="E90" s="46"/>
      <c r="K90" s="12"/>
      <c r="L90" s="12"/>
      <c r="M90" s="12"/>
    </row>
    <row r="91">
      <c r="C91" s="46"/>
      <c r="D91" s="46"/>
      <c r="E91" s="46"/>
      <c r="K91" s="12"/>
      <c r="L91" s="12"/>
      <c r="M91" s="12"/>
    </row>
    <row r="92">
      <c r="C92" s="46"/>
      <c r="D92" s="46"/>
      <c r="E92" s="46"/>
      <c r="K92" s="12"/>
      <c r="L92" s="12"/>
      <c r="M92" s="12"/>
    </row>
    <row r="93">
      <c r="C93" s="46"/>
      <c r="D93" s="46"/>
      <c r="E93" s="46"/>
      <c r="K93" s="12"/>
      <c r="L93" s="12"/>
      <c r="M93" s="12"/>
    </row>
    <row r="94">
      <c r="C94" s="46"/>
      <c r="D94" s="46"/>
      <c r="E94" s="46"/>
      <c r="K94" s="12"/>
      <c r="L94" s="12"/>
      <c r="M94" s="12"/>
    </row>
    <row r="95">
      <c r="C95" s="46"/>
      <c r="D95" s="46"/>
      <c r="E95" s="46"/>
      <c r="K95" s="12"/>
      <c r="L95" s="12"/>
      <c r="M95" s="12"/>
    </row>
    <row r="96">
      <c r="C96" s="46"/>
      <c r="D96" s="46"/>
      <c r="E96" s="46"/>
      <c r="K96" s="12"/>
      <c r="L96" s="12"/>
      <c r="M96" s="12"/>
    </row>
    <row r="97">
      <c r="C97" s="46"/>
      <c r="D97" s="46"/>
      <c r="E97" s="46"/>
      <c r="K97" s="12"/>
      <c r="L97" s="12"/>
      <c r="M97" s="12"/>
    </row>
    <row r="98">
      <c r="C98" s="46"/>
      <c r="D98" s="46"/>
      <c r="E98" s="46"/>
      <c r="K98" s="12"/>
      <c r="L98" s="12"/>
      <c r="M98" s="12"/>
    </row>
    <row r="99">
      <c r="C99" s="46"/>
      <c r="D99" s="46"/>
      <c r="E99" s="46"/>
      <c r="K99" s="12"/>
      <c r="L99" s="12"/>
      <c r="M99" s="12"/>
    </row>
    <row r="100">
      <c r="C100" s="46"/>
      <c r="D100" s="46"/>
      <c r="E100" s="46"/>
      <c r="K100" s="12"/>
      <c r="L100" s="12"/>
      <c r="M100" s="12"/>
    </row>
    <row r="101">
      <c r="C101" s="46"/>
      <c r="D101" s="46"/>
      <c r="E101" s="46"/>
      <c r="K101" s="12"/>
      <c r="L101" s="12"/>
      <c r="M101" s="12"/>
    </row>
    <row r="102">
      <c r="C102" s="46"/>
      <c r="D102" s="46"/>
      <c r="E102" s="46"/>
      <c r="K102" s="12"/>
      <c r="L102" s="12"/>
      <c r="M102" s="12"/>
    </row>
    <row r="103">
      <c r="C103" s="46"/>
      <c r="D103" s="46"/>
      <c r="E103" s="46"/>
      <c r="K103" s="12"/>
      <c r="L103" s="12"/>
      <c r="M103" s="12"/>
    </row>
    <row r="104">
      <c r="C104" s="46"/>
      <c r="D104" s="46"/>
      <c r="E104" s="46"/>
      <c r="K104" s="12"/>
      <c r="L104" s="12"/>
      <c r="M104" s="12"/>
    </row>
    <row r="105">
      <c r="C105" s="46"/>
      <c r="D105" s="46"/>
      <c r="E105" s="46"/>
      <c r="K105" s="12"/>
      <c r="L105" s="12"/>
      <c r="M105" s="12"/>
    </row>
    <row r="106">
      <c r="C106" s="46"/>
      <c r="D106" s="46"/>
      <c r="E106" s="46"/>
      <c r="K106" s="12"/>
      <c r="L106" s="12"/>
      <c r="M106" s="12"/>
    </row>
    <row r="107">
      <c r="C107" s="46"/>
      <c r="D107" s="46"/>
      <c r="E107" s="46"/>
      <c r="K107" s="12"/>
      <c r="L107" s="12"/>
      <c r="M107" s="12"/>
    </row>
    <row r="108">
      <c r="C108" s="46"/>
      <c r="D108" s="46"/>
      <c r="E108" s="46"/>
      <c r="K108" s="12"/>
      <c r="L108" s="12"/>
      <c r="M108" s="12"/>
    </row>
    <row r="109">
      <c r="C109" s="46"/>
      <c r="D109" s="46"/>
      <c r="E109" s="46"/>
      <c r="K109" s="12"/>
      <c r="L109" s="12"/>
      <c r="M109" s="12"/>
    </row>
    <row r="110">
      <c r="C110" s="46"/>
      <c r="D110" s="46"/>
      <c r="E110" s="46"/>
      <c r="K110" s="12"/>
      <c r="L110" s="12"/>
      <c r="M110" s="12"/>
    </row>
    <row r="111">
      <c r="C111" s="46"/>
      <c r="D111" s="46"/>
      <c r="E111" s="46"/>
      <c r="K111" s="12"/>
      <c r="L111" s="12"/>
      <c r="M111" s="12"/>
    </row>
    <row r="112">
      <c r="C112" s="46"/>
      <c r="D112" s="46"/>
      <c r="E112" s="46"/>
      <c r="K112" s="12"/>
      <c r="L112" s="12"/>
      <c r="M112" s="12"/>
    </row>
    <row r="113">
      <c r="C113" s="46"/>
      <c r="D113" s="46"/>
      <c r="E113" s="46"/>
      <c r="K113" s="12"/>
      <c r="L113" s="12"/>
      <c r="M113" s="12"/>
    </row>
    <row r="114">
      <c r="C114" s="46"/>
      <c r="D114" s="46"/>
      <c r="E114" s="46"/>
      <c r="K114" s="12"/>
      <c r="L114" s="12"/>
      <c r="M114" s="12"/>
    </row>
    <row r="115">
      <c r="C115" s="46"/>
      <c r="D115" s="46"/>
      <c r="E115" s="46"/>
      <c r="K115" s="12"/>
      <c r="L115" s="12"/>
      <c r="M115" s="12"/>
    </row>
    <row r="116">
      <c r="C116" s="46"/>
      <c r="D116" s="46"/>
      <c r="E116" s="46"/>
      <c r="K116" s="12"/>
      <c r="L116" s="12"/>
      <c r="M116" s="12"/>
    </row>
    <row r="117">
      <c r="C117" s="46"/>
      <c r="D117" s="46"/>
      <c r="E117" s="46"/>
      <c r="K117" s="12"/>
      <c r="L117" s="12"/>
      <c r="M117" s="12"/>
    </row>
    <row r="118">
      <c r="C118" s="46"/>
      <c r="D118" s="46"/>
      <c r="E118" s="46"/>
      <c r="K118" s="12"/>
      <c r="L118" s="12"/>
      <c r="M118" s="12"/>
    </row>
    <row r="119">
      <c r="C119" s="46"/>
      <c r="D119" s="46"/>
      <c r="E119" s="46"/>
      <c r="K119" s="12"/>
      <c r="L119" s="12"/>
      <c r="M119" s="12"/>
    </row>
    <row r="120">
      <c r="C120" s="46"/>
      <c r="D120" s="46"/>
      <c r="E120" s="46"/>
      <c r="K120" s="12"/>
      <c r="L120" s="12"/>
      <c r="M120" s="12"/>
    </row>
    <row r="121">
      <c r="C121" s="46"/>
      <c r="D121" s="46"/>
      <c r="E121" s="46"/>
      <c r="K121" s="12"/>
      <c r="L121" s="12"/>
      <c r="M121" s="12"/>
    </row>
    <row r="122">
      <c r="C122" s="46"/>
      <c r="D122" s="46"/>
      <c r="E122" s="46"/>
      <c r="K122" s="12"/>
      <c r="L122" s="12"/>
      <c r="M122" s="12"/>
    </row>
    <row r="123">
      <c r="C123" s="46"/>
      <c r="D123" s="46"/>
      <c r="E123" s="46"/>
      <c r="K123" s="12"/>
      <c r="L123" s="12"/>
      <c r="M123" s="12"/>
    </row>
    <row r="124">
      <c r="C124" s="46"/>
      <c r="D124" s="46"/>
      <c r="E124" s="46"/>
      <c r="K124" s="12"/>
      <c r="L124" s="12"/>
      <c r="M124" s="12"/>
    </row>
    <row r="125">
      <c r="C125" s="46"/>
      <c r="D125" s="46"/>
      <c r="E125" s="46"/>
      <c r="K125" s="12"/>
      <c r="L125" s="12"/>
      <c r="M125" s="12"/>
    </row>
    <row r="126">
      <c r="C126" s="46"/>
      <c r="D126" s="46"/>
      <c r="E126" s="46"/>
      <c r="K126" s="12"/>
      <c r="L126" s="12"/>
      <c r="M126" s="12"/>
    </row>
    <row r="127">
      <c r="C127" s="46"/>
      <c r="D127" s="46"/>
      <c r="E127" s="46"/>
      <c r="K127" s="12"/>
      <c r="L127" s="12"/>
      <c r="M127" s="12"/>
    </row>
    <row r="128">
      <c r="C128" s="46"/>
      <c r="D128" s="46"/>
      <c r="E128" s="46"/>
      <c r="K128" s="12"/>
      <c r="L128" s="12"/>
      <c r="M128" s="12"/>
    </row>
    <row r="129">
      <c r="C129" s="46"/>
      <c r="D129" s="46"/>
      <c r="E129" s="46"/>
      <c r="K129" s="12"/>
      <c r="L129" s="12"/>
      <c r="M129" s="12"/>
    </row>
    <row r="130">
      <c r="C130" s="46"/>
      <c r="D130" s="46"/>
      <c r="E130" s="46"/>
      <c r="K130" s="12"/>
      <c r="L130" s="12"/>
      <c r="M130" s="12"/>
    </row>
    <row r="131">
      <c r="C131" s="46"/>
      <c r="D131" s="46"/>
      <c r="E131" s="46"/>
      <c r="K131" s="12"/>
      <c r="L131" s="12"/>
      <c r="M131" s="12"/>
    </row>
    <row r="132">
      <c r="C132" s="46"/>
      <c r="D132" s="46"/>
      <c r="E132" s="46"/>
      <c r="K132" s="12"/>
      <c r="L132" s="12"/>
      <c r="M132" s="12"/>
    </row>
    <row r="133">
      <c r="C133" s="46"/>
      <c r="D133" s="46"/>
      <c r="E133" s="46"/>
      <c r="K133" s="12"/>
      <c r="L133" s="12"/>
      <c r="M133" s="12"/>
    </row>
    <row r="134">
      <c r="C134" s="46"/>
      <c r="D134" s="46"/>
      <c r="E134" s="46"/>
      <c r="K134" s="12"/>
      <c r="L134" s="12"/>
      <c r="M134" s="12"/>
    </row>
    <row r="135">
      <c r="C135" s="46"/>
      <c r="D135" s="46"/>
      <c r="E135" s="46"/>
      <c r="K135" s="12"/>
      <c r="L135" s="12"/>
      <c r="M135" s="12"/>
    </row>
    <row r="136">
      <c r="C136" s="46"/>
      <c r="D136" s="46"/>
      <c r="E136" s="46"/>
      <c r="K136" s="12"/>
      <c r="L136" s="12"/>
      <c r="M136" s="12"/>
    </row>
    <row r="137">
      <c r="C137" s="46"/>
      <c r="D137" s="46"/>
      <c r="E137" s="46"/>
      <c r="K137" s="12"/>
      <c r="L137" s="12"/>
      <c r="M137" s="12"/>
    </row>
    <row r="138">
      <c r="C138" s="46"/>
      <c r="D138" s="46"/>
      <c r="E138" s="46"/>
      <c r="K138" s="12"/>
      <c r="L138" s="12"/>
      <c r="M138" s="12"/>
    </row>
    <row r="139">
      <c r="C139" s="46"/>
      <c r="D139" s="46"/>
      <c r="E139" s="46"/>
      <c r="K139" s="12"/>
      <c r="L139" s="12"/>
      <c r="M139" s="12"/>
    </row>
    <row r="140">
      <c r="C140" s="46"/>
      <c r="D140" s="46"/>
      <c r="E140" s="46"/>
      <c r="K140" s="12"/>
      <c r="L140" s="12"/>
      <c r="M140" s="12"/>
    </row>
    <row r="141">
      <c r="C141" s="46"/>
      <c r="D141" s="46"/>
      <c r="E141" s="46"/>
      <c r="K141" s="12"/>
      <c r="L141" s="12"/>
      <c r="M141" s="12"/>
    </row>
    <row r="142">
      <c r="C142" s="46"/>
      <c r="D142" s="46"/>
      <c r="E142" s="46"/>
      <c r="K142" s="12"/>
      <c r="L142" s="12"/>
      <c r="M142" s="12"/>
    </row>
    <row r="143">
      <c r="C143" s="46"/>
      <c r="D143" s="46"/>
      <c r="E143" s="46"/>
      <c r="K143" s="12"/>
      <c r="L143" s="12"/>
      <c r="M143" s="12"/>
    </row>
    <row r="144">
      <c r="C144" s="46"/>
      <c r="D144" s="46"/>
      <c r="E144" s="46"/>
      <c r="K144" s="12"/>
      <c r="L144" s="12"/>
      <c r="M144" s="12"/>
    </row>
    <row r="145">
      <c r="C145" s="46"/>
      <c r="D145" s="46"/>
      <c r="E145" s="46"/>
      <c r="K145" s="12"/>
      <c r="L145" s="12"/>
      <c r="M145" s="12"/>
    </row>
    <row r="146">
      <c r="C146" s="46"/>
      <c r="D146" s="46"/>
      <c r="E146" s="46"/>
      <c r="K146" s="12"/>
      <c r="L146" s="12"/>
      <c r="M146" s="12"/>
    </row>
    <row r="147">
      <c r="C147" s="46"/>
      <c r="D147" s="46"/>
      <c r="E147" s="46"/>
      <c r="K147" s="12"/>
      <c r="L147" s="12"/>
      <c r="M147" s="12"/>
    </row>
    <row r="148">
      <c r="C148" s="46"/>
      <c r="D148" s="46"/>
      <c r="E148" s="46"/>
      <c r="K148" s="12"/>
      <c r="L148" s="12"/>
      <c r="M148" s="12"/>
    </row>
    <row r="149">
      <c r="C149" s="46"/>
      <c r="D149" s="46"/>
      <c r="E149" s="46"/>
      <c r="K149" s="12"/>
      <c r="L149" s="12"/>
      <c r="M149" s="12"/>
    </row>
    <row r="150">
      <c r="C150" s="46"/>
      <c r="D150" s="46"/>
      <c r="E150" s="46"/>
      <c r="K150" s="12"/>
      <c r="L150" s="12"/>
      <c r="M150" s="12"/>
    </row>
    <row r="151">
      <c r="C151" s="46"/>
      <c r="D151" s="46"/>
      <c r="E151" s="46"/>
      <c r="K151" s="12"/>
      <c r="L151" s="12"/>
      <c r="M151" s="12"/>
    </row>
    <row r="152">
      <c r="C152" s="46"/>
      <c r="D152" s="46"/>
      <c r="E152" s="46"/>
      <c r="K152" s="12"/>
      <c r="L152" s="12"/>
      <c r="M152" s="12"/>
    </row>
    <row r="153">
      <c r="C153" s="46"/>
      <c r="D153" s="46"/>
      <c r="E153" s="46"/>
      <c r="K153" s="12"/>
      <c r="L153" s="12"/>
      <c r="M153" s="12"/>
    </row>
    <row r="154">
      <c r="C154" s="46"/>
      <c r="D154" s="46"/>
      <c r="E154" s="46"/>
      <c r="K154" s="12"/>
      <c r="L154" s="12"/>
      <c r="M154" s="12"/>
    </row>
    <row r="155">
      <c r="C155" s="46"/>
      <c r="D155" s="46"/>
      <c r="E155" s="46"/>
      <c r="K155" s="12"/>
      <c r="L155" s="12"/>
      <c r="M155" s="12"/>
    </row>
    <row r="156">
      <c r="C156" s="46"/>
      <c r="D156" s="46"/>
      <c r="E156" s="46"/>
      <c r="K156" s="12"/>
      <c r="L156" s="12"/>
      <c r="M156" s="12"/>
    </row>
    <row r="157">
      <c r="C157" s="46"/>
      <c r="D157" s="46"/>
      <c r="E157" s="46"/>
      <c r="K157" s="12"/>
      <c r="L157" s="12"/>
      <c r="M157" s="12"/>
    </row>
    <row r="158">
      <c r="C158" s="46"/>
      <c r="D158" s="46"/>
      <c r="E158" s="46"/>
      <c r="K158" s="12"/>
      <c r="L158" s="12"/>
      <c r="M158" s="12"/>
    </row>
    <row r="159">
      <c r="C159" s="46"/>
      <c r="D159" s="46"/>
      <c r="E159" s="46"/>
      <c r="K159" s="12"/>
      <c r="L159" s="12"/>
      <c r="M159" s="12"/>
    </row>
    <row r="160">
      <c r="C160" s="46"/>
      <c r="D160" s="46"/>
      <c r="E160" s="46"/>
      <c r="K160" s="12"/>
      <c r="L160" s="12"/>
      <c r="M160" s="12"/>
    </row>
    <row r="161">
      <c r="C161" s="46"/>
      <c r="D161" s="46"/>
      <c r="E161" s="46"/>
      <c r="K161" s="12"/>
      <c r="L161" s="12"/>
      <c r="M161" s="12"/>
    </row>
    <row r="162">
      <c r="C162" s="46"/>
      <c r="D162" s="46"/>
      <c r="E162" s="46"/>
      <c r="K162" s="12"/>
      <c r="L162" s="12"/>
      <c r="M162" s="12"/>
    </row>
    <row r="163">
      <c r="C163" s="46"/>
      <c r="D163" s="46"/>
      <c r="E163" s="46"/>
      <c r="K163" s="12"/>
      <c r="L163" s="12"/>
      <c r="M163" s="12"/>
    </row>
    <row r="164">
      <c r="C164" s="46"/>
      <c r="D164" s="46"/>
      <c r="E164" s="46"/>
      <c r="K164" s="12"/>
      <c r="L164" s="12"/>
      <c r="M164" s="12"/>
    </row>
    <row r="165">
      <c r="C165" s="46"/>
      <c r="D165" s="46"/>
      <c r="E165" s="46"/>
      <c r="K165" s="12"/>
      <c r="L165" s="12"/>
      <c r="M165" s="12"/>
    </row>
    <row r="166">
      <c r="C166" s="46"/>
      <c r="D166" s="46"/>
      <c r="E166" s="46"/>
      <c r="K166" s="12"/>
      <c r="L166" s="12"/>
      <c r="M166" s="12"/>
    </row>
    <row r="167">
      <c r="C167" s="46"/>
      <c r="D167" s="46"/>
      <c r="E167" s="46"/>
      <c r="K167" s="12"/>
      <c r="L167" s="12"/>
      <c r="M167" s="12"/>
    </row>
    <row r="168">
      <c r="C168" s="46"/>
      <c r="D168" s="46"/>
      <c r="E168" s="46"/>
      <c r="K168" s="12"/>
      <c r="L168" s="12"/>
      <c r="M168" s="12"/>
    </row>
    <row r="169">
      <c r="C169" s="46"/>
      <c r="D169" s="46"/>
      <c r="E169" s="46"/>
      <c r="K169" s="12"/>
      <c r="L169" s="12"/>
      <c r="M169" s="12"/>
    </row>
    <row r="170">
      <c r="C170" s="46"/>
      <c r="D170" s="46"/>
      <c r="E170" s="46"/>
      <c r="K170" s="12"/>
      <c r="L170" s="12"/>
      <c r="M170" s="12"/>
    </row>
    <row r="171">
      <c r="C171" s="46"/>
      <c r="D171" s="46"/>
      <c r="E171" s="46"/>
      <c r="K171" s="12"/>
      <c r="L171" s="12"/>
      <c r="M171" s="12"/>
    </row>
    <row r="172">
      <c r="C172" s="46"/>
      <c r="D172" s="46"/>
      <c r="E172" s="46"/>
      <c r="K172" s="12"/>
      <c r="L172" s="12"/>
      <c r="M172" s="12"/>
    </row>
    <row r="173">
      <c r="C173" s="46"/>
      <c r="D173" s="46"/>
      <c r="E173" s="46"/>
      <c r="K173" s="12"/>
      <c r="L173" s="12"/>
      <c r="M173" s="12"/>
    </row>
    <row r="174">
      <c r="C174" s="46"/>
      <c r="D174" s="46"/>
      <c r="E174" s="46"/>
      <c r="K174" s="12"/>
      <c r="L174" s="12"/>
      <c r="M174" s="12"/>
    </row>
    <row r="175">
      <c r="C175" s="46"/>
      <c r="D175" s="46"/>
      <c r="E175" s="46"/>
      <c r="K175" s="12"/>
      <c r="L175" s="12"/>
      <c r="M175" s="12"/>
    </row>
    <row r="176">
      <c r="C176" s="46"/>
      <c r="D176" s="46"/>
      <c r="E176" s="46"/>
      <c r="K176" s="12"/>
      <c r="L176" s="12"/>
      <c r="M176" s="12"/>
    </row>
    <row r="177">
      <c r="C177" s="46"/>
      <c r="D177" s="46"/>
      <c r="E177" s="46"/>
      <c r="K177" s="12"/>
      <c r="L177" s="12"/>
      <c r="M177" s="12"/>
    </row>
    <row r="178">
      <c r="C178" s="46"/>
      <c r="D178" s="46"/>
      <c r="E178" s="46"/>
      <c r="K178" s="12"/>
      <c r="L178" s="12"/>
      <c r="M178" s="12"/>
    </row>
    <row r="179">
      <c r="C179" s="46"/>
      <c r="D179" s="46"/>
      <c r="E179" s="46"/>
      <c r="K179" s="12"/>
      <c r="L179" s="12"/>
      <c r="M179" s="12"/>
    </row>
    <row r="180">
      <c r="C180" s="46"/>
      <c r="D180" s="46"/>
      <c r="E180" s="46"/>
      <c r="K180" s="12"/>
      <c r="L180" s="12"/>
      <c r="M180" s="12"/>
    </row>
    <row r="181">
      <c r="C181" s="46"/>
      <c r="D181" s="46"/>
      <c r="E181" s="46"/>
      <c r="K181" s="12"/>
      <c r="L181" s="12"/>
      <c r="M181" s="12"/>
    </row>
    <row r="182">
      <c r="C182" s="46"/>
      <c r="D182" s="46"/>
      <c r="E182" s="46"/>
      <c r="K182" s="12"/>
      <c r="L182" s="12"/>
      <c r="M182" s="12"/>
    </row>
    <row r="183">
      <c r="C183" s="46"/>
      <c r="D183" s="46"/>
      <c r="E183" s="46"/>
      <c r="K183" s="12"/>
      <c r="L183" s="12"/>
      <c r="M183" s="12"/>
    </row>
    <row r="184">
      <c r="C184" s="46"/>
      <c r="D184" s="46"/>
      <c r="E184" s="46"/>
      <c r="K184" s="12"/>
      <c r="L184" s="12"/>
      <c r="M184" s="12"/>
    </row>
    <row r="185">
      <c r="C185" s="46"/>
      <c r="D185" s="46"/>
      <c r="E185" s="46"/>
      <c r="K185" s="12"/>
      <c r="L185" s="12"/>
      <c r="M185" s="12"/>
    </row>
    <row r="186">
      <c r="C186" s="46"/>
      <c r="D186" s="46"/>
      <c r="E186" s="46"/>
      <c r="K186" s="12"/>
      <c r="L186" s="12"/>
      <c r="M186" s="12"/>
    </row>
    <row r="187">
      <c r="C187" s="46"/>
      <c r="D187" s="46"/>
      <c r="E187" s="46"/>
      <c r="K187" s="12"/>
      <c r="L187" s="12"/>
      <c r="M187" s="12"/>
    </row>
    <row r="188">
      <c r="C188" s="46"/>
      <c r="D188" s="46"/>
      <c r="E188" s="46"/>
      <c r="K188" s="12"/>
      <c r="L188" s="12"/>
      <c r="M188" s="12"/>
    </row>
    <row r="189">
      <c r="C189" s="46"/>
      <c r="D189" s="46"/>
      <c r="E189" s="46"/>
      <c r="K189" s="12"/>
      <c r="L189" s="12"/>
      <c r="M189" s="12"/>
    </row>
    <row r="190">
      <c r="C190" s="46"/>
      <c r="D190" s="46"/>
      <c r="E190" s="46"/>
      <c r="K190" s="12"/>
      <c r="L190" s="12"/>
      <c r="M190" s="12"/>
    </row>
    <row r="191">
      <c r="C191" s="46"/>
      <c r="D191" s="46"/>
      <c r="E191" s="46"/>
      <c r="K191" s="12"/>
      <c r="L191" s="12"/>
      <c r="M191" s="12"/>
    </row>
    <row r="192">
      <c r="C192" s="46"/>
      <c r="D192" s="46"/>
      <c r="E192" s="46"/>
      <c r="K192" s="12"/>
      <c r="L192" s="12"/>
      <c r="M192" s="12"/>
    </row>
    <row r="193">
      <c r="C193" s="46"/>
      <c r="D193" s="46"/>
      <c r="E193" s="46"/>
      <c r="K193" s="12"/>
      <c r="L193" s="12"/>
      <c r="M193" s="12"/>
    </row>
    <row r="194">
      <c r="C194" s="46"/>
      <c r="D194" s="46"/>
      <c r="E194" s="46"/>
      <c r="K194" s="12"/>
      <c r="L194" s="12"/>
      <c r="M194" s="12"/>
    </row>
    <row r="195">
      <c r="C195" s="46"/>
      <c r="D195" s="46"/>
      <c r="E195" s="46"/>
      <c r="K195" s="12"/>
      <c r="L195" s="12"/>
      <c r="M195" s="12"/>
    </row>
    <row r="196">
      <c r="C196" s="46"/>
      <c r="D196" s="46"/>
      <c r="E196" s="46"/>
      <c r="K196" s="12"/>
      <c r="L196" s="12"/>
      <c r="M196" s="12"/>
    </row>
    <row r="197">
      <c r="C197" s="46"/>
      <c r="D197" s="46"/>
      <c r="E197" s="46"/>
      <c r="K197" s="12"/>
      <c r="L197" s="12"/>
      <c r="M197" s="12"/>
    </row>
    <row r="198">
      <c r="C198" s="46"/>
      <c r="D198" s="46"/>
      <c r="E198" s="46"/>
      <c r="K198" s="12"/>
      <c r="L198" s="12"/>
      <c r="M198" s="12"/>
    </row>
    <row r="199">
      <c r="C199" s="46"/>
      <c r="D199" s="46"/>
      <c r="E199" s="46"/>
      <c r="K199" s="12"/>
      <c r="L199" s="12"/>
      <c r="M199" s="12"/>
    </row>
    <row r="200">
      <c r="C200" s="46"/>
      <c r="D200" s="46"/>
      <c r="E200" s="46"/>
      <c r="K200" s="12"/>
      <c r="L200" s="12"/>
      <c r="M200" s="12"/>
    </row>
    <row r="201">
      <c r="C201" s="46"/>
      <c r="D201" s="46"/>
      <c r="E201" s="46"/>
      <c r="K201" s="12"/>
      <c r="L201" s="12"/>
      <c r="M201" s="12"/>
    </row>
    <row r="202">
      <c r="C202" s="46"/>
      <c r="D202" s="46"/>
      <c r="E202" s="46"/>
      <c r="K202" s="12"/>
      <c r="L202" s="12"/>
      <c r="M202" s="12"/>
    </row>
    <row r="203">
      <c r="C203" s="46"/>
      <c r="D203" s="46"/>
      <c r="E203" s="46"/>
      <c r="K203" s="12"/>
      <c r="L203" s="12"/>
      <c r="M203" s="12"/>
    </row>
    <row r="204">
      <c r="C204" s="46"/>
      <c r="D204" s="46"/>
      <c r="E204" s="46"/>
      <c r="K204" s="12"/>
      <c r="L204" s="12"/>
      <c r="M204" s="12"/>
    </row>
    <row r="205">
      <c r="C205" s="46"/>
      <c r="D205" s="46"/>
      <c r="E205" s="46"/>
      <c r="K205" s="12"/>
      <c r="L205" s="12"/>
      <c r="M205" s="12"/>
    </row>
    <row r="206">
      <c r="C206" s="46"/>
      <c r="D206" s="46"/>
      <c r="E206" s="46"/>
      <c r="K206" s="12"/>
      <c r="L206" s="12"/>
      <c r="M206" s="12"/>
    </row>
    <row r="207">
      <c r="C207" s="46"/>
      <c r="D207" s="46"/>
      <c r="E207" s="46"/>
      <c r="K207" s="12"/>
      <c r="L207" s="12"/>
      <c r="M207" s="12"/>
    </row>
    <row r="208">
      <c r="C208" s="46"/>
      <c r="D208" s="46"/>
      <c r="E208" s="46"/>
      <c r="K208" s="12"/>
      <c r="L208" s="12"/>
      <c r="M208" s="12"/>
    </row>
    <row r="209">
      <c r="C209" s="46"/>
      <c r="D209" s="46"/>
      <c r="E209" s="46"/>
      <c r="K209" s="12"/>
      <c r="L209" s="12"/>
      <c r="M209" s="12"/>
    </row>
    <row r="210">
      <c r="C210" s="46"/>
      <c r="D210" s="46"/>
      <c r="E210" s="46"/>
      <c r="K210" s="12"/>
      <c r="L210" s="12"/>
      <c r="M210" s="12"/>
    </row>
    <row r="211">
      <c r="C211" s="46"/>
      <c r="D211" s="46"/>
      <c r="E211" s="46"/>
      <c r="K211" s="12"/>
      <c r="L211" s="12"/>
      <c r="M211" s="12"/>
    </row>
    <row r="212">
      <c r="C212" s="46"/>
      <c r="D212" s="46"/>
      <c r="E212" s="46"/>
      <c r="K212" s="12"/>
      <c r="L212" s="12"/>
      <c r="M212" s="12"/>
    </row>
    <row r="213">
      <c r="C213" s="46"/>
      <c r="D213" s="46"/>
      <c r="E213" s="46"/>
      <c r="K213" s="12"/>
      <c r="L213" s="12"/>
      <c r="M213" s="12"/>
    </row>
    <row r="214">
      <c r="C214" s="46"/>
      <c r="D214" s="46"/>
      <c r="E214" s="46"/>
      <c r="K214" s="12"/>
      <c r="L214" s="12"/>
      <c r="M214" s="12"/>
    </row>
    <row r="215">
      <c r="C215" s="46"/>
      <c r="D215" s="46"/>
      <c r="E215" s="46"/>
      <c r="K215" s="12"/>
      <c r="L215" s="12"/>
      <c r="M215" s="12"/>
    </row>
    <row r="216">
      <c r="C216" s="46"/>
      <c r="D216" s="46"/>
      <c r="E216" s="46"/>
      <c r="K216" s="12"/>
      <c r="L216" s="12"/>
      <c r="M216" s="12"/>
    </row>
    <row r="217">
      <c r="C217" s="46"/>
      <c r="D217" s="46"/>
      <c r="E217" s="46"/>
      <c r="K217" s="12"/>
      <c r="L217" s="12"/>
      <c r="M217" s="12"/>
    </row>
    <row r="218">
      <c r="C218" s="46"/>
      <c r="D218" s="46"/>
      <c r="E218" s="46"/>
      <c r="K218" s="12"/>
      <c r="L218" s="12"/>
      <c r="M218" s="12"/>
    </row>
    <row r="219">
      <c r="C219" s="46"/>
      <c r="D219" s="46"/>
      <c r="E219" s="46"/>
      <c r="K219" s="12"/>
      <c r="L219" s="12"/>
      <c r="M219" s="12"/>
    </row>
    <row r="220">
      <c r="C220" s="46"/>
      <c r="D220" s="46"/>
      <c r="E220" s="46"/>
      <c r="K220" s="12"/>
      <c r="L220" s="12"/>
      <c r="M220" s="12"/>
    </row>
    <row r="221">
      <c r="C221" s="46"/>
      <c r="D221" s="46"/>
      <c r="E221" s="46"/>
      <c r="K221" s="12"/>
      <c r="L221" s="12"/>
      <c r="M221" s="12"/>
    </row>
    <row r="222">
      <c r="C222" s="46"/>
      <c r="D222" s="46"/>
      <c r="E222" s="46"/>
      <c r="K222" s="12"/>
      <c r="L222" s="12"/>
      <c r="M222" s="12"/>
    </row>
    <row r="223">
      <c r="C223" s="46"/>
      <c r="D223" s="46"/>
      <c r="E223" s="46"/>
      <c r="K223" s="12"/>
      <c r="L223" s="12"/>
      <c r="M223" s="12"/>
    </row>
    <row r="224">
      <c r="C224" s="46"/>
      <c r="D224" s="46"/>
      <c r="E224" s="46"/>
      <c r="K224" s="12"/>
      <c r="L224" s="12"/>
      <c r="M224" s="12"/>
    </row>
    <row r="225">
      <c r="C225" s="46"/>
      <c r="D225" s="46"/>
      <c r="E225" s="46"/>
      <c r="K225" s="12"/>
      <c r="L225" s="12"/>
      <c r="M225" s="12"/>
    </row>
    <row r="226">
      <c r="C226" s="46"/>
      <c r="D226" s="46"/>
      <c r="E226" s="46"/>
      <c r="K226" s="12"/>
      <c r="L226" s="12"/>
      <c r="M226" s="12"/>
    </row>
    <row r="227">
      <c r="C227" s="46"/>
      <c r="D227" s="46"/>
      <c r="E227" s="46"/>
      <c r="K227" s="12"/>
      <c r="L227" s="12"/>
      <c r="M227" s="12"/>
    </row>
    <row r="228">
      <c r="C228" s="46"/>
      <c r="D228" s="46"/>
      <c r="E228" s="46"/>
      <c r="K228" s="12"/>
      <c r="L228" s="12"/>
      <c r="M228" s="12"/>
    </row>
    <row r="229">
      <c r="C229" s="46"/>
      <c r="D229" s="46"/>
      <c r="E229" s="46"/>
      <c r="K229" s="12"/>
      <c r="L229" s="12"/>
      <c r="M229" s="12"/>
    </row>
    <row r="230">
      <c r="C230" s="46"/>
      <c r="D230" s="46"/>
      <c r="E230" s="46"/>
      <c r="K230" s="12"/>
      <c r="L230" s="12"/>
      <c r="M230" s="12"/>
    </row>
    <row r="231">
      <c r="C231" s="46"/>
      <c r="D231" s="46"/>
      <c r="E231" s="46"/>
      <c r="K231" s="12"/>
      <c r="L231" s="12"/>
      <c r="M231" s="12"/>
    </row>
    <row r="232">
      <c r="C232" s="46"/>
      <c r="D232" s="46"/>
      <c r="E232" s="46"/>
      <c r="K232" s="12"/>
      <c r="L232" s="12"/>
      <c r="M232" s="12"/>
    </row>
    <row r="233">
      <c r="C233" s="46"/>
      <c r="D233" s="46"/>
      <c r="E233" s="46"/>
      <c r="K233" s="12"/>
      <c r="L233" s="12"/>
      <c r="M233" s="12"/>
    </row>
    <row r="234">
      <c r="C234" s="46"/>
      <c r="D234" s="46"/>
      <c r="E234" s="46"/>
      <c r="K234" s="12"/>
      <c r="L234" s="12"/>
      <c r="M234" s="12"/>
    </row>
    <row r="235">
      <c r="C235" s="46"/>
      <c r="D235" s="46"/>
      <c r="E235" s="46"/>
      <c r="K235" s="12"/>
      <c r="L235" s="12"/>
      <c r="M235" s="12"/>
    </row>
    <row r="236">
      <c r="C236" s="46"/>
      <c r="D236" s="46"/>
      <c r="E236" s="46"/>
      <c r="K236" s="12"/>
      <c r="L236" s="12"/>
      <c r="M236" s="12"/>
    </row>
    <row r="237">
      <c r="C237" s="46"/>
      <c r="D237" s="46"/>
      <c r="E237" s="46"/>
      <c r="K237" s="12"/>
      <c r="L237" s="12"/>
      <c r="M237" s="12"/>
    </row>
    <row r="238">
      <c r="C238" s="46"/>
      <c r="D238" s="46"/>
      <c r="E238" s="46"/>
      <c r="K238" s="12"/>
      <c r="L238" s="12"/>
      <c r="M238" s="12"/>
    </row>
    <row r="239">
      <c r="C239" s="46"/>
      <c r="D239" s="46"/>
      <c r="E239" s="46"/>
      <c r="K239" s="12"/>
      <c r="L239" s="12"/>
      <c r="M239" s="12"/>
    </row>
    <row r="240">
      <c r="C240" s="46"/>
      <c r="D240" s="46"/>
      <c r="E240" s="46"/>
      <c r="K240" s="12"/>
      <c r="L240" s="12"/>
      <c r="M240" s="12"/>
    </row>
    <row r="241">
      <c r="C241" s="46"/>
      <c r="D241" s="46"/>
      <c r="E241" s="46"/>
      <c r="K241" s="12"/>
      <c r="L241" s="12"/>
      <c r="M241" s="12"/>
    </row>
    <row r="242">
      <c r="C242" s="46"/>
      <c r="D242" s="46"/>
      <c r="E242" s="46"/>
      <c r="K242" s="12"/>
      <c r="L242" s="12"/>
      <c r="M242" s="12"/>
    </row>
    <row r="243">
      <c r="C243" s="46"/>
      <c r="D243" s="46"/>
      <c r="E243" s="46"/>
      <c r="K243" s="12"/>
      <c r="L243" s="12"/>
      <c r="M243" s="12"/>
    </row>
    <row r="244">
      <c r="C244" s="46"/>
      <c r="D244" s="46"/>
      <c r="E244" s="46"/>
      <c r="K244" s="12"/>
      <c r="L244" s="12"/>
      <c r="M244" s="12"/>
    </row>
    <row r="245">
      <c r="C245" s="46"/>
      <c r="D245" s="46"/>
      <c r="E245" s="46"/>
      <c r="K245" s="12"/>
      <c r="L245" s="12"/>
      <c r="M245" s="12"/>
    </row>
    <row r="246">
      <c r="C246" s="46"/>
      <c r="D246" s="46"/>
      <c r="E246" s="46"/>
      <c r="K246" s="12"/>
      <c r="L246" s="12"/>
      <c r="M246" s="12"/>
    </row>
    <row r="247">
      <c r="C247" s="46"/>
      <c r="D247" s="46"/>
      <c r="E247" s="46"/>
      <c r="K247" s="12"/>
      <c r="L247" s="12"/>
      <c r="M247" s="12"/>
    </row>
    <row r="248">
      <c r="C248" s="46"/>
      <c r="D248" s="46"/>
      <c r="E248" s="46"/>
      <c r="K248" s="12"/>
      <c r="L248" s="12"/>
      <c r="M248" s="12"/>
    </row>
    <row r="249">
      <c r="C249" s="46"/>
      <c r="D249" s="46"/>
      <c r="E249" s="46"/>
      <c r="K249" s="12"/>
      <c r="L249" s="12"/>
      <c r="M249" s="12"/>
    </row>
    <row r="250">
      <c r="C250" s="46"/>
      <c r="D250" s="46"/>
      <c r="E250" s="46"/>
      <c r="K250" s="12"/>
      <c r="L250" s="12"/>
      <c r="M250" s="12"/>
    </row>
    <row r="251">
      <c r="C251" s="46"/>
      <c r="D251" s="46"/>
      <c r="E251" s="46"/>
      <c r="K251" s="12"/>
      <c r="L251" s="12"/>
      <c r="M251" s="12"/>
    </row>
    <row r="252">
      <c r="C252" s="46"/>
      <c r="D252" s="46"/>
      <c r="E252" s="46"/>
      <c r="K252" s="12"/>
      <c r="L252" s="12"/>
      <c r="M252" s="12"/>
    </row>
    <row r="253">
      <c r="C253" s="46"/>
      <c r="D253" s="46"/>
      <c r="E253" s="46"/>
      <c r="K253" s="12"/>
      <c r="L253" s="12"/>
      <c r="M253" s="12"/>
    </row>
    <row r="254">
      <c r="C254" s="46"/>
      <c r="D254" s="46"/>
      <c r="E254" s="46"/>
      <c r="K254" s="12"/>
      <c r="L254" s="12"/>
      <c r="M254" s="12"/>
    </row>
    <row r="255">
      <c r="C255" s="46"/>
      <c r="D255" s="46"/>
      <c r="E255" s="46"/>
      <c r="K255" s="12"/>
      <c r="L255" s="12"/>
      <c r="M255" s="12"/>
    </row>
    <row r="256">
      <c r="C256" s="46"/>
      <c r="D256" s="46"/>
      <c r="E256" s="46"/>
      <c r="K256" s="12"/>
      <c r="L256" s="12"/>
      <c r="M256" s="12"/>
    </row>
    <row r="257">
      <c r="C257" s="46"/>
      <c r="D257" s="46"/>
      <c r="E257" s="46"/>
      <c r="K257" s="12"/>
      <c r="L257" s="12"/>
      <c r="M257" s="12"/>
    </row>
    <row r="258">
      <c r="C258" s="46"/>
      <c r="D258" s="46"/>
      <c r="E258" s="46"/>
      <c r="K258" s="12"/>
      <c r="L258" s="12"/>
      <c r="M258" s="12"/>
    </row>
    <row r="259">
      <c r="C259" s="46"/>
      <c r="D259" s="46"/>
      <c r="E259" s="46"/>
      <c r="K259" s="12"/>
      <c r="L259" s="12"/>
      <c r="M259" s="12"/>
    </row>
    <row r="260">
      <c r="C260" s="46"/>
      <c r="D260" s="46"/>
      <c r="E260" s="46"/>
      <c r="K260" s="12"/>
      <c r="L260" s="12"/>
      <c r="M260" s="12"/>
    </row>
    <row r="261">
      <c r="C261" s="46"/>
      <c r="D261" s="46"/>
      <c r="E261" s="46"/>
      <c r="K261" s="12"/>
      <c r="L261" s="12"/>
      <c r="M261" s="12"/>
    </row>
    <row r="262">
      <c r="C262" s="46"/>
      <c r="D262" s="46"/>
      <c r="E262" s="46"/>
      <c r="K262" s="12"/>
      <c r="L262" s="12"/>
      <c r="M262" s="12"/>
    </row>
    <row r="263">
      <c r="C263" s="46"/>
      <c r="D263" s="46"/>
      <c r="E263" s="46"/>
      <c r="K263" s="12"/>
      <c r="L263" s="12"/>
      <c r="M263" s="12"/>
    </row>
    <row r="264">
      <c r="C264" s="46"/>
      <c r="D264" s="46"/>
      <c r="E264" s="46"/>
      <c r="K264" s="12"/>
      <c r="L264" s="12"/>
      <c r="M264" s="12"/>
    </row>
    <row r="265">
      <c r="C265" s="46"/>
      <c r="D265" s="46"/>
      <c r="E265" s="46"/>
      <c r="K265" s="12"/>
      <c r="L265" s="12"/>
      <c r="M265" s="12"/>
    </row>
    <row r="266">
      <c r="C266" s="46"/>
      <c r="D266" s="46"/>
      <c r="E266" s="46"/>
      <c r="K266" s="12"/>
      <c r="L266" s="12"/>
      <c r="M266" s="12"/>
    </row>
    <row r="267">
      <c r="C267" s="46"/>
      <c r="D267" s="46"/>
      <c r="E267" s="46"/>
      <c r="K267" s="12"/>
      <c r="L267" s="12"/>
      <c r="M267" s="12"/>
    </row>
    <row r="268">
      <c r="C268" s="46"/>
      <c r="D268" s="46"/>
      <c r="E268" s="46"/>
      <c r="K268" s="12"/>
      <c r="L268" s="12"/>
      <c r="M268" s="12"/>
    </row>
    <row r="269">
      <c r="C269" s="46"/>
      <c r="D269" s="46"/>
      <c r="E269" s="46"/>
      <c r="K269" s="12"/>
      <c r="L269" s="12"/>
      <c r="M269" s="12"/>
    </row>
    <row r="270">
      <c r="C270" s="46"/>
      <c r="D270" s="46"/>
      <c r="E270" s="46"/>
      <c r="K270" s="12"/>
      <c r="L270" s="12"/>
      <c r="M270" s="12"/>
    </row>
    <row r="271">
      <c r="C271" s="46"/>
      <c r="D271" s="46"/>
      <c r="E271" s="46"/>
      <c r="K271" s="12"/>
      <c r="L271" s="12"/>
      <c r="M271" s="12"/>
    </row>
    <row r="272">
      <c r="C272" s="46"/>
      <c r="D272" s="46"/>
      <c r="E272" s="46"/>
      <c r="K272" s="12"/>
      <c r="L272" s="12"/>
      <c r="M272" s="12"/>
    </row>
    <row r="273">
      <c r="C273" s="46"/>
      <c r="D273" s="46"/>
      <c r="E273" s="46"/>
      <c r="K273" s="12"/>
      <c r="L273" s="12"/>
      <c r="M273" s="12"/>
    </row>
    <row r="274">
      <c r="C274" s="46"/>
      <c r="D274" s="46"/>
      <c r="E274" s="46"/>
      <c r="K274" s="12"/>
      <c r="L274" s="12"/>
      <c r="M274" s="12"/>
    </row>
    <row r="275">
      <c r="C275" s="46"/>
      <c r="D275" s="46"/>
      <c r="E275" s="46"/>
      <c r="K275" s="12"/>
      <c r="L275" s="12"/>
      <c r="M275" s="12"/>
    </row>
    <row r="276">
      <c r="C276" s="46"/>
      <c r="D276" s="46"/>
      <c r="E276" s="46"/>
      <c r="K276" s="12"/>
      <c r="L276" s="12"/>
      <c r="M276" s="12"/>
    </row>
    <row r="277">
      <c r="C277" s="46"/>
      <c r="D277" s="46"/>
      <c r="E277" s="46"/>
      <c r="K277" s="12"/>
      <c r="L277" s="12"/>
      <c r="M277" s="12"/>
    </row>
    <row r="278">
      <c r="C278" s="46"/>
      <c r="D278" s="46"/>
      <c r="E278" s="46"/>
      <c r="K278" s="12"/>
      <c r="L278" s="12"/>
      <c r="M278" s="12"/>
    </row>
    <row r="279">
      <c r="C279" s="46"/>
      <c r="D279" s="46"/>
      <c r="E279" s="46"/>
      <c r="K279" s="12"/>
      <c r="L279" s="12"/>
      <c r="M279" s="12"/>
    </row>
    <row r="280">
      <c r="C280" s="46"/>
      <c r="D280" s="46"/>
      <c r="E280" s="46"/>
      <c r="K280" s="12"/>
      <c r="L280" s="12"/>
      <c r="M280" s="12"/>
    </row>
    <row r="281">
      <c r="C281" s="46"/>
      <c r="D281" s="46"/>
      <c r="E281" s="46"/>
      <c r="K281" s="12"/>
      <c r="L281" s="12"/>
      <c r="M281" s="12"/>
    </row>
    <row r="282">
      <c r="C282" s="46"/>
      <c r="D282" s="46"/>
      <c r="E282" s="46"/>
      <c r="K282" s="12"/>
      <c r="L282" s="12"/>
      <c r="M282" s="12"/>
    </row>
    <row r="283">
      <c r="C283" s="46"/>
      <c r="D283" s="46"/>
      <c r="E283" s="46"/>
      <c r="K283" s="12"/>
      <c r="L283" s="12"/>
      <c r="M283" s="12"/>
    </row>
    <row r="284">
      <c r="C284" s="46"/>
      <c r="D284" s="46"/>
      <c r="E284" s="46"/>
      <c r="K284" s="12"/>
      <c r="L284" s="12"/>
      <c r="M284" s="12"/>
    </row>
    <row r="285">
      <c r="C285" s="46"/>
      <c r="D285" s="46"/>
      <c r="E285" s="46"/>
      <c r="K285" s="12"/>
      <c r="L285" s="12"/>
      <c r="M285" s="12"/>
    </row>
    <row r="286">
      <c r="C286" s="46"/>
      <c r="D286" s="46"/>
      <c r="E286" s="46"/>
      <c r="K286" s="12"/>
      <c r="L286" s="12"/>
      <c r="M286" s="12"/>
    </row>
    <row r="287">
      <c r="C287" s="46"/>
      <c r="D287" s="46"/>
      <c r="E287" s="46"/>
      <c r="K287" s="12"/>
      <c r="L287" s="12"/>
      <c r="M287" s="12"/>
    </row>
    <row r="288">
      <c r="C288" s="46"/>
      <c r="D288" s="46"/>
      <c r="E288" s="46"/>
      <c r="K288" s="12"/>
      <c r="L288" s="12"/>
      <c r="M288" s="12"/>
    </row>
    <row r="289">
      <c r="C289" s="46"/>
      <c r="D289" s="46"/>
      <c r="E289" s="46"/>
      <c r="K289" s="12"/>
      <c r="L289" s="12"/>
      <c r="M289" s="12"/>
    </row>
    <row r="290">
      <c r="C290" s="46"/>
      <c r="D290" s="46"/>
      <c r="E290" s="46"/>
      <c r="K290" s="12"/>
      <c r="L290" s="12"/>
      <c r="M290" s="12"/>
    </row>
    <row r="291">
      <c r="C291" s="46"/>
      <c r="D291" s="46"/>
      <c r="E291" s="46"/>
      <c r="K291" s="12"/>
      <c r="L291" s="12"/>
      <c r="M291" s="12"/>
    </row>
    <row r="292">
      <c r="C292" s="46"/>
      <c r="D292" s="46"/>
      <c r="E292" s="46"/>
      <c r="K292" s="12"/>
      <c r="L292" s="12"/>
      <c r="M292" s="12"/>
    </row>
    <row r="293">
      <c r="C293" s="46"/>
      <c r="D293" s="46"/>
      <c r="E293" s="46"/>
      <c r="K293" s="12"/>
      <c r="L293" s="12"/>
      <c r="M293" s="12"/>
    </row>
    <row r="294">
      <c r="C294" s="46"/>
      <c r="D294" s="46"/>
      <c r="E294" s="46"/>
      <c r="K294" s="12"/>
      <c r="L294" s="12"/>
      <c r="M294" s="12"/>
    </row>
    <row r="295">
      <c r="C295" s="46"/>
      <c r="D295" s="46"/>
      <c r="E295" s="46"/>
      <c r="K295" s="12"/>
      <c r="L295" s="12"/>
      <c r="M295" s="12"/>
    </row>
    <row r="296">
      <c r="C296" s="46"/>
      <c r="D296" s="46"/>
      <c r="E296" s="46"/>
      <c r="K296" s="12"/>
      <c r="L296" s="12"/>
      <c r="M296" s="12"/>
    </row>
    <row r="297">
      <c r="C297" s="46"/>
      <c r="D297" s="46"/>
      <c r="E297" s="46"/>
      <c r="K297" s="12"/>
      <c r="L297" s="12"/>
      <c r="M297" s="12"/>
    </row>
    <row r="298">
      <c r="C298" s="46"/>
      <c r="D298" s="46"/>
      <c r="E298" s="46"/>
      <c r="K298" s="12"/>
      <c r="L298" s="12"/>
      <c r="M298" s="12"/>
    </row>
    <row r="299">
      <c r="C299" s="46"/>
      <c r="D299" s="46"/>
      <c r="E299" s="46"/>
      <c r="K299" s="12"/>
      <c r="L299" s="12"/>
      <c r="M299" s="12"/>
    </row>
    <row r="300">
      <c r="C300" s="46"/>
      <c r="D300" s="46"/>
      <c r="E300" s="46"/>
      <c r="K300" s="12"/>
      <c r="L300" s="12"/>
      <c r="M300" s="12"/>
    </row>
    <row r="301">
      <c r="C301" s="46"/>
      <c r="D301" s="46"/>
      <c r="E301" s="46"/>
      <c r="K301" s="12"/>
      <c r="L301" s="12"/>
      <c r="M301" s="12"/>
    </row>
    <row r="302">
      <c r="C302" s="46"/>
      <c r="D302" s="46"/>
      <c r="E302" s="46"/>
      <c r="K302" s="12"/>
      <c r="L302" s="12"/>
      <c r="M302" s="12"/>
    </row>
    <row r="303">
      <c r="C303" s="46"/>
      <c r="D303" s="46"/>
      <c r="E303" s="46"/>
      <c r="K303" s="12"/>
      <c r="L303" s="12"/>
      <c r="M303" s="12"/>
    </row>
    <row r="304">
      <c r="C304" s="46"/>
      <c r="D304" s="46"/>
      <c r="E304" s="46"/>
      <c r="K304" s="12"/>
      <c r="L304" s="12"/>
      <c r="M304" s="12"/>
    </row>
    <row r="305">
      <c r="C305" s="46"/>
      <c r="D305" s="46"/>
      <c r="E305" s="46"/>
      <c r="K305" s="12"/>
      <c r="L305" s="12"/>
      <c r="M305" s="12"/>
    </row>
    <row r="306">
      <c r="C306" s="46"/>
      <c r="D306" s="46"/>
      <c r="E306" s="46"/>
      <c r="K306" s="12"/>
      <c r="L306" s="12"/>
      <c r="M306" s="12"/>
    </row>
    <row r="307">
      <c r="C307" s="46"/>
      <c r="D307" s="46"/>
      <c r="E307" s="46"/>
      <c r="K307" s="12"/>
      <c r="L307" s="12"/>
      <c r="M307" s="12"/>
    </row>
    <row r="308">
      <c r="C308" s="46"/>
      <c r="D308" s="46"/>
      <c r="E308" s="46"/>
      <c r="K308" s="12"/>
      <c r="L308" s="12"/>
      <c r="M308" s="12"/>
    </row>
    <row r="309">
      <c r="C309" s="46"/>
      <c r="D309" s="46"/>
      <c r="E309" s="46"/>
      <c r="K309" s="12"/>
      <c r="L309" s="12"/>
      <c r="M309" s="12"/>
    </row>
    <row r="310">
      <c r="C310" s="46"/>
      <c r="D310" s="46"/>
      <c r="E310" s="46"/>
      <c r="K310" s="12"/>
      <c r="L310" s="12"/>
      <c r="M310" s="12"/>
    </row>
    <row r="311">
      <c r="C311" s="46"/>
      <c r="D311" s="46"/>
      <c r="E311" s="46"/>
      <c r="K311" s="12"/>
      <c r="L311" s="12"/>
      <c r="M311" s="12"/>
    </row>
    <row r="312">
      <c r="C312" s="46"/>
      <c r="D312" s="46"/>
      <c r="E312" s="46"/>
      <c r="K312" s="12"/>
      <c r="L312" s="12"/>
      <c r="M312" s="12"/>
    </row>
    <row r="313">
      <c r="C313" s="46"/>
      <c r="D313" s="46"/>
      <c r="E313" s="46"/>
      <c r="K313" s="12"/>
      <c r="L313" s="12"/>
      <c r="M313" s="12"/>
    </row>
    <row r="314">
      <c r="C314" s="46"/>
      <c r="D314" s="46"/>
      <c r="E314" s="46"/>
      <c r="K314" s="12"/>
      <c r="L314" s="12"/>
      <c r="M314" s="12"/>
    </row>
    <row r="315">
      <c r="C315" s="46"/>
      <c r="D315" s="46"/>
      <c r="E315" s="46"/>
      <c r="K315" s="12"/>
      <c r="L315" s="12"/>
      <c r="M315" s="12"/>
    </row>
    <row r="316">
      <c r="C316" s="46"/>
      <c r="D316" s="46"/>
      <c r="E316" s="46"/>
      <c r="K316" s="12"/>
      <c r="L316" s="12"/>
      <c r="M316" s="12"/>
    </row>
    <row r="317">
      <c r="C317" s="46"/>
      <c r="D317" s="46"/>
      <c r="E317" s="46"/>
      <c r="K317" s="12"/>
      <c r="L317" s="12"/>
      <c r="M317" s="12"/>
    </row>
    <row r="318">
      <c r="C318" s="46"/>
      <c r="D318" s="46"/>
      <c r="E318" s="46"/>
      <c r="K318" s="12"/>
      <c r="L318" s="12"/>
      <c r="M318" s="12"/>
    </row>
    <row r="319">
      <c r="C319" s="46"/>
      <c r="D319" s="46"/>
      <c r="E319" s="46"/>
      <c r="K319" s="12"/>
      <c r="L319" s="12"/>
      <c r="M319" s="12"/>
    </row>
    <row r="320">
      <c r="C320" s="46"/>
      <c r="D320" s="46"/>
      <c r="E320" s="46"/>
      <c r="K320" s="12"/>
      <c r="L320" s="12"/>
      <c r="M320" s="12"/>
    </row>
    <row r="321">
      <c r="C321" s="46"/>
      <c r="D321" s="46"/>
      <c r="E321" s="46"/>
      <c r="K321" s="12"/>
      <c r="L321" s="12"/>
      <c r="M321" s="12"/>
    </row>
    <row r="322">
      <c r="C322" s="46"/>
      <c r="D322" s="46"/>
      <c r="E322" s="46"/>
      <c r="K322" s="12"/>
      <c r="L322" s="12"/>
      <c r="M322" s="12"/>
    </row>
    <row r="323">
      <c r="C323" s="46"/>
      <c r="D323" s="46"/>
      <c r="E323" s="46"/>
      <c r="K323" s="12"/>
      <c r="L323" s="12"/>
      <c r="M323" s="12"/>
    </row>
    <row r="324">
      <c r="C324" s="46"/>
      <c r="D324" s="46"/>
      <c r="E324" s="46"/>
      <c r="K324" s="12"/>
      <c r="L324" s="12"/>
      <c r="M324" s="12"/>
    </row>
    <row r="325">
      <c r="C325" s="46"/>
      <c r="D325" s="46"/>
      <c r="E325" s="46"/>
      <c r="K325" s="12"/>
      <c r="L325" s="12"/>
      <c r="M325" s="12"/>
    </row>
    <row r="326">
      <c r="C326" s="46"/>
      <c r="D326" s="46"/>
      <c r="E326" s="46"/>
      <c r="K326" s="12"/>
      <c r="L326" s="12"/>
      <c r="M326" s="12"/>
    </row>
    <row r="327">
      <c r="C327" s="46"/>
      <c r="D327" s="46"/>
      <c r="E327" s="46"/>
      <c r="K327" s="12"/>
      <c r="L327" s="12"/>
      <c r="M327" s="12"/>
    </row>
    <row r="328">
      <c r="C328" s="46"/>
      <c r="D328" s="46"/>
      <c r="E328" s="46"/>
      <c r="K328" s="12"/>
      <c r="L328" s="12"/>
      <c r="M328" s="12"/>
    </row>
    <row r="329">
      <c r="C329" s="46"/>
      <c r="D329" s="46"/>
      <c r="E329" s="46"/>
      <c r="K329" s="12"/>
      <c r="L329" s="12"/>
      <c r="M329" s="12"/>
    </row>
    <row r="330">
      <c r="C330" s="46"/>
      <c r="D330" s="46"/>
      <c r="E330" s="46"/>
      <c r="K330" s="12"/>
      <c r="L330" s="12"/>
      <c r="M330" s="12"/>
    </row>
    <row r="331">
      <c r="C331" s="46"/>
      <c r="D331" s="46"/>
      <c r="E331" s="46"/>
      <c r="K331" s="12"/>
      <c r="L331" s="12"/>
      <c r="M331" s="12"/>
    </row>
    <row r="332">
      <c r="C332" s="46"/>
      <c r="D332" s="46"/>
      <c r="E332" s="46"/>
      <c r="K332" s="12"/>
      <c r="L332" s="12"/>
      <c r="M332" s="12"/>
    </row>
    <row r="333">
      <c r="C333" s="46"/>
      <c r="D333" s="46"/>
      <c r="E333" s="46"/>
      <c r="K333" s="12"/>
      <c r="L333" s="12"/>
      <c r="M333" s="12"/>
    </row>
    <row r="334">
      <c r="C334" s="46"/>
      <c r="D334" s="46"/>
      <c r="E334" s="46"/>
      <c r="K334" s="12"/>
      <c r="L334" s="12"/>
      <c r="M334" s="12"/>
    </row>
    <row r="335">
      <c r="C335" s="46"/>
      <c r="D335" s="46"/>
      <c r="E335" s="46"/>
      <c r="K335" s="12"/>
      <c r="L335" s="12"/>
      <c r="M335" s="12"/>
    </row>
    <row r="336">
      <c r="C336" s="46"/>
      <c r="D336" s="46"/>
      <c r="E336" s="46"/>
      <c r="K336" s="12"/>
      <c r="L336" s="12"/>
      <c r="M336" s="12"/>
    </row>
    <row r="337">
      <c r="C337" s="46"/>
      <c r="D337" s="46"/>
      <c r="E337" s="46"/>
      <c r="K337" s="12"/>
      <c r="L337" s="12"/>
      <c r="M337" s="12"/>
    </row>
    <row r="338">
      <c r="C338" s="46"/>
      <c r="D338" s="46"/>
      <c r="E338" s="46"/>
      <c r="K338" s="12"/>
      <c r="L338" s="12"/>
      <c r="M338" s="12"/>
    </row>
    <row r="339">
      <c r="C339" s="46"/>
      <c r="D339" s="46"/>
      <c r="E339" s="46"/>
      <c r="K339" s="12"/>
      <c r="L339" s="12"/>
      <c r="M339" s="12"/>
    </row>
    <row r="340">
      <c r="C340" s="46"/>
      <c r="D340" s="46"/>
      <c r="E340" s="46"/>
      <c r="K340" s="12"/>
      <c r="L340" s="12"/>
      <c r="M340" s="12"/>
    </row>
    <row r="341">
      <c r="C341" s="46"/>
      <c r="D341" s="46"/>
      <c r="E341" s="46"/>
      <c r="K341" s="12"/>
      <c r="L341" s="12"/>
      <c r="M341" s="12"/>
    </row>
    <row r="342">
      <c r="C342" s="46"/>
      <c r="D342" s="46"/>
      <c r="E342" s="46"/>
      <c r="K342" s="12"/>
      <c r="L342" s="12"/>
      <c r="M342" s="12"/>
    </row>
    <row r="343">
      <c r="C343" s="46"/>
      <c r="D343" s="46"/>
      <c r="E343" s="46"/>
      <c r="K343" s="12"/>
      <c r="L343" s="12"/>
      <c r="M343" s="12"/>
    </row>
    <row r="344">
      <c r="C344" s="46"/>
      <c r="D344" s="46"/>
      <c r="E344" s="46"/>
      <c r="K344" s="12"/>
      <c r="L344" s="12"/>
      <c r="M344" s="12"/>
    </row>
    <row r="345">
      <c r="C345" s="46"/>
      <c r="D345" s="46"/>
      <c r="E345" s="46"/>
      <c r="K345" s="12"/>
      <c r="L345" s="12"/>
      <c r="M345" s="12"/>
    </row>
    <row r="346">
      <c r="C346" s="46"/>
      <c r="D346" s="46"/>
      <c r="E346" s="46"/>
      <c r="K346" s="12"/>
      <c r="L346" s="12"/>
      <c r="M346" s="12"/>
    </row>
    <row r="347">
      <c r="C347" s="46"/>
      <c r="D347" s="46"/>
      <c r="E347" s="46"/>
      <c r="K347" s="12"/>
      <c r="L347" s="12"/>
      <c r="M347" s="12"/>
    </row>
    <row r="348">
      <c r="C348" s="46"/>
      <c r="D348" s="46"/>
      <c r="E348" s="46"/>
      <c r="K348" s="12"/>
      <c r="L348" s="12"/>
      <c r="M348" s="12"/>
    </row>
    <row r="349">
      <c r="C349" s="46"/>
      <c r="D349" s="46"/>
      <c r="E349" s="46"/>
      <c r="K349" s="12"/>
      <c r="L349" s="12"/>
      <c r="M349" s="12"/>
    </row>
    <row r="350">
      <c r="C350" s="46"/>
      <c r="D350" s="46"/>
      <c r="E350" s="46"/>
      <c r="K350" s="12"/>
      <c r="L350" s="12"/>
      <c r="M350" s="12"/>
    </row>
    <row r="351">
      <c r="C351" s="46"/>
      <c r="D351" s="46"/>
      <c r="E351" s="46"/>
      <c r="K351" s="12"/>
      <c r="L351" s="12"/>
      <c r="M351" s="12"/>
    </row>
    <row r="352">
      <c r="C352" s="46"/>
      <c r="D352" s="46"/>
      <c r="E352" s="46"/>
      <c r="K352" s="12"/>
      <c r="L352" s="12"/>
      <c r="M352" s="12"/>
    </row>
    <row r="353">
      <c r="C353" s="46"/>
      <c r="D353" s="46"/>
      <c r="E353" s="46"/>
      <c r="K353" s="12"/>
      <c r="L353" s="12"/>
      <c r="M353" s="12"/>
    </row>
    <row r="354">
      <c r="C354" s="46"/>
      <c r="D354" s="46"/>
      <c r="E354" s="46"/>
      <c r="K354" s="12"/>
      <c r="L354" s="12"/>
      <c r="M354" s="12"/>
    </row>
    <row r="355">
      <c r="C355" s="46"/>
      <c r="D355" s="46"/>
      <c r="E355" s="46"/>
      <c r="K355" s="12"/>
      <c r="L355" s="12"/>
      <c r="M355" s="12"/>
    </row>
    <row r="356">
      <c r="C356" s="46"/>
      <c r="D356" s="46"/>
      <c r="E356" s="46"/>
      <c r="K356" s="12"/>
      <c r="L356" s="12"/>
      <c r="M356" s="12"/>
    </row>
    <row r="357">
      <c r="C357" s="46"/>
      <c r="D357" s="46"/>
      <c r="E357" s="46"/>
      <c r="K357" s="12"/>
      <c r="L357" s="12"/>
      <c r="M357" s="12"/>
    </row>
    <row r="358">
      <c r="C358" s="46"/>
      <c r="D358" s="46"/>
      <c r="E358" s="46"/>
      <c r="K358" s="12"/>
      <c r="L358" s="12"/>
      <c r="M358" s="12"/>
    </row>
    <row r="359">
      <c r="C359" s="46"/>
      <c r="D359" s="46"/>
      <c r="E359" s="46"/>
      <c r="K359" s="12"/>
      <c r="L359" s="12"/>
      <c r="M359" s="12"/>
    </row>
    <row r="360">
      <c r="C360" s="46"/>
      <c r="D360" s="46"/>
      <c r="E360" s="46"/>
      <c r="K360" s="12"/>
      <c r="L360" s="12"/>
      <c r="M360" s="12"/>
    </row>
    <row r="361">
      <c r="C361" s="46"/>
      <c r="D361" s="46"/>
      <c r="E361" s="46"/>
      <c r="K361" s="12"/>
      <c r="L361" s="12"/>
      <c r="M361" s="12"/>
    </row>
    <row r="362">
      <c r="C362" s="46"/>
      <c r="D362" s="46"/>
      <c r="E362" s="46"/>
      <c r="K362" s="12"/>
      <c r="L362" s="12"/>
      <c r="M362" s="12"/>
    </row>
    <row r="363">
      <c r="C363" s="46"/>
      <c r="D363" s="46"/>
      <c r="E363" s="46"/>
      <c r="K363" s="12"/>
      <c r="L363" s="12"/>
      <c r="M363" s="12"/>
    </row>
    <row r="364">
      <c r="C364" s="46"/>
      <c r="D364" s="46"/>
      <c r="E364" s="46"/>
      <c r="K364" s="12"/>
      <c r="L364" s="12"/>
      <c r="M364" s="12"/>
    </row>
    <row r="365">
      <c r="C365" s="46"/>
      <c r="D365" s="46"/>
      <c r="E365" s="46"/>
      <c r="K365" s="12"/>
      <c r="L365" s="12"/>
      <c r="M365" s="12"/>
    </row>
    <row r="366">
      <c r="C366" s="46"/>
      <c r="D366" s="46"/>
      <c r="E366" s="46"/>
      <c r="K366" s="12"/>
      <c r="L366" s="12"/>
      <c r="M366" s="12"/>
    </row>
    <row r="367">
      <c r="C367" s="46"/>
      <c r="D367" s="46"/>
      <c r="E367" s="46"/>
      <c r="K367" s="12"/>
      <c r="L367" s="12"/>
      <c r="M367" s="12"/>
    </row>
    <row r="368">
      <c r="C368" s="46"/>
      <c r="D368" s="46"/>
      <c r="E368" s="46"/>
      <c r="K368" s="12"/>
      <c r="L368" s="12"/>
      <c r="M368" s="12"/>
    </row>
    <row r="369">
      <c r="C369" s="46"/>
      <c r="D369" s="46"/>
      <c r="E369" s="46"/>
      <c r="K369" s="12"/>
      <c r="L369" s="12"/>
      <c r="M369" s="12"/>
    </row>
    <row r="370">
      <c r="C370" s="46"/>
      <c r="D370" s="46"/>
      <c r="E370" s="46"/>
      <c r="K370" s="12"/>
      <c r="L370" s="12"/>
      <c r="M370" s="12"/>
    </row>
    <row r="371">
      <c r="C371" s="46"/>
      <c r="D371" s="46"/>
      <c r="E371" s="46"/>
      <c r="K371" s="12"/>
      <c r="L371" s="12"/>
      <c r="M371" s="12"/>
    </row>
    <row r="372">
      <c r="C372" s="46"/>
      <c r="D372" s="46"/>
      <c r="E372" s="46"/>
      <c r="K372" s="12"/>
      <c r="L372" s="12"/>
      <c r="M372" s="12"/>
    </row>
    <row r="373">
      <c r="C373" s="46"/>
      <c r="D373" s="46"/>
      <c r="E373" s="46"/>
      <c r="K373" s="12"/>
      <c r="L373" s="12"/>
      <c r="M373" s="12"/>
    </row>
    <row r="374">
      <c r="C374" s="46"/>
      <c r="D374" s="46"/>
      <c r="E374" s="46"/>
      <c r="K374" s="12"/>
      <c r="L374" s="12"/>
      <c r="M374" s="12"/>
    </row>
    <row r="375">
      <c r="C375" s="46"/>
      <c r="D375" s="46"/>
      <c r="E375" s="46"/>
      <c r="K375" s="12"/>
      <c r="L375" s="12"/>
      <c r="M375" s="12"/>
    </row>
    <row r="376">
      <c r="C376" s="46"/>
      <c r="D376" s="46"/>
      <c r="E376" s="46"/>
      <c r="K376" s="12"/>
      <c r="L376" s="12"/>
      <c r="M376" s="12"/>
    </row>
    <row r="377">
      <c r="C377" s="46"/>
      <c r="D377" s="46"/>
      <c r="E377" s="46"/>
      <c r="K377" s="12"/>
      <c r="L377" s="12"/>
      <c r="M377" s="12"/>
    </row>
    <row r="378">
      <c r="C378" s="46"/>
      <c r="D378" s="46"/>
      <c r="E378" s="46"/>
      <c r="K378" s="12"/>
      <c r="L378" s="12"/>
      <c r="M378" s="12"/>
    </row>
    <row r="379">
      <c r="C379" s="46"/>
      <c r="D379" s="46"/>
      <c r="E379" s="46"/>
      <c r="K379" s="12"/>
      <c r="L379" s="12"/>
      <c r="M379" s="12"/>
    </row>
    <row r="380">
      <c r="C380" s="46"/>
      <c r="D380" s="46"/>
      <c r="E380" s="46"/>
      <c r="K380" s="12"/>
      <c r="L380" s="12"/>
      <c r="M380" s="12"/>
    </row>
    <row r="381">
      <c r="C381" s="46"/>
      <c r="D381" s="46"/>
      <c r="E381" s="46"/>
      <c r="K381" s="12"/>
      <c r="L381" s="12"/>
      <c r="M381" s="12"/>
    </row>
    <row r="382">
      <c r="C382" s="46"/>
      <c r="D382" s="46"/>
      <c r="E382" s="46"/>
      <c r="K382" s="12"/>
      <c r="L382" s="12"/>
      <c r="M382" s="12"/>
    </row>
    <row r="383">
      <c r="C383" s="46"/>
      <c r="D383" s="46"/>
      <c r="E383" s="46"/>
      <c r="K383" s="12"/>
      <c r="L383" s="12"/>
      <c r="M383" s="12"/>
    </row>
    <row r="384">
      <c r="C384" s="46"/>
      <c r="D384" s="46"/>
      <c r="E384" s="46"/>
      <c r="K384" s="12"/>
      <c r="L384" s="12"/>
      <c r="M384" s="12"/>
    </row>
    <row r="385">
      <c r="C385" s="46"/>
      <c r="D385" s="46"/>
      <c r="E385" s="46"/>
      <c r="K385" s="12"/>
      <c r="L385" s="12"/>
      <c r="M385" s="12"/>
    </row>
    <row r="386">
      <c r="C386" s="46"/>
      <c r="D386" s="46"/>
      <c r="E386" s="46"/>
      <c r="K386" s="12"/>
      <c r="L386" s="12"/>
      <c r="M386" s="12"/>
    </row>
    <row r="387">
      <c r="C387" s="46"/>
      <c r="D387" s="46"/>
      <c r="E387" s="46"/>
      <c r="K387" s="12"/>
      <c r="L387" s="12"/>
      <c r="M387" s="12"/>
    </row>
    <row r="388">
      <c r="C388" s="46"/>
      <c r="D388" s="46"/>
      <c r="E388" s="46"/>
      <c r="K388" s="12"/>
      <c r="L388" s="12"/>
      <c r="M388" s="12"/>
    </row>
    <row r="389">
      <c r="C389" s="46"/>
      <c r="D389" s="46"/>
      <c r="E389" s="46"/>
      <c r="K389" s="12"/>
      <c r="L389" s="12"/>
      <c r="M389" s="12"/>
    </row>
    <row r="390">
      <c r="C390" s="46"/>
      <c r="D390" s="46"/>
      <c r="E390" s="46"/>
      <c r="K390" s="12"/>
      <c r="L390" s="12"/>
      <c r="M390" s="12"/>
    </row>
    <row r="391">
      <c r="C391" s="46"/>
      <c r="D391" s="46"/>
      <c r="E391" s="46"/>
      <c r="K391" s="12"/>
      <c r="L391" s="12"/>
      <c r="M391" s="12"/>
    </row>
    <row r="392">
      <c r="C392" s="46"/>
      <c r="D392" s="46"/>
      <c r="E392" s="46"/>
      <c r="K392" s="12"/>
      <c r="L392" s="12"/>
      <c r="M392" s="12"/>
    </row>
    <row r="393">
      <c r="C393" s="46"/>
      <c r="D393" s="46"/>
      <c r="E393" s="46"/>
      <c r="K393" s="12"/>
      <c r="L393" s="12"/>
      <c r="M393" s="12"/>
    </row>
    <row r="394">
      <c r="C394" s="46"/>
      <c r="D394" s="46"/>
      <c r="E394" s="46"/>
      <c r="K394" s="12"/>
      <c r="L394" s="12"/>
      <c r="M394" s="12"/>
    </row>
    <row r="395">
      <c r="C395" s="46"/>
      <c r="D395" s="46"/>
      <c r="E395" s="46"/>
      <c r="K395" s="12"/>
      <c r="L395" s="12"/>
      <c r="M395" s="12"/>
    </row>
    <row r="396">
      <c r="C396" s="46"/>
      <c r="D396" s="46"/>
      <c r="E396" s="46"/>
      <c r="K396" s="12"/>
      <c r="L396" s="12"/>
      <c r="M396" s="12"/>
    </row>
    <row r="397">
      <c r="C397" s="46"/>
      <c r="D397" s="46"/>
      <c r="E397" s="46"/>
      <c r="K397" s="12"/>
      <c r="L397" s="12"/>
      <c r="M397" s="12"/>
    </row>
    <row r="398">
      <c r="C398" s="46"/>
      <c r="D398" s="46"/>
      <c r="E398" s="46"/>
      <c r="K398" s="12"/>
      <c r="L398" s="12"/>
      <c r="M398" s="12"/>
    </row>
    <row r="399">
      <c r="C399" s="46"/>
      <c r="D399" s="46"/>
      <c r="E399" s="46"/>
      <c r="K399" s="12"/>
      <c r="L399" s="12"/>
      <c r="M399" s="12"/>
    </row>
    <row r="400">
      <c r="C400" s="46"/>
      <c r="D400" s="46"/>
      <c r="E400" s="46"/>
      <c r="K400" s="12"/>
      <c r="L400" s="12"/>
      <c r="M400" s="12"/>
    </row>
    <row r="401">
      <c r="C401" s="46"/>
      <c r="D401" s="46"/>
      <c r="E401" s="46"/>
      <c r="K401" s="12"/>
      <c r="L401" s="12"/>
      <c r="M401" s="12"/>
    </row>
    <row r="402">
      <c r="C402" s="46"/>
      <c r="D402" s="46"/>
      <c r="E402" s="46"/>
      <c r="K402" s="12"/>
      <c r="L402" s="12"/>
      <c r="M402" s="12"/>
    </row>
    <row r="403">
      <c r="C403" s="46"/>
      <c r="D403" s="46"/>
      <c r="E403" s="46"/>
      <c r="K403" s="12"/>
      <c r="L403" s="12"/>
      <c r="M403" s="12"/>
    </row>
    <row r="404">
      <c r="C404" s="46"/>
      <c r="D404" s="46"/>
      <c r="E404" s="46"/>
      <c r="K404" s="12"/>
      <c r="L404" s="12"/>
      <c r="M404" s="12"/>
    </row>
    <row r="405">
      <c r="C405" s="46"/>
      <c r="D405" s="46"/>
      <c r="E405" s="46"/>
      <c r="K405" s="12"/>
      <c r="L405" s="12"/>
      <c r="M405" s="12"/>
    </row>
    <row r="406">
      <c r="C406" s="46"/>
      <c r="D406" s="46"/>
      <c r="E406" s="46"/>
      <c r="K406" s="12"/>
      <c r="L406" s="12"/>
      <c r="M406" s="12"/>
    </row>
    <row r="407">
      <c r="C407" s="46"/>
      <c r="D407" s="46"/>
      <c r="E407" s="46"/>
      <c r="K407" s="12"/>
      <c r="L407" s="12"/>
      <c r="M407" s="12"/>
    </row>
    <row r="408">
      <c r="C408" s="46"/>
      <c r="D408" s="46"/>
      <c r="E408" s="46"/>
      <c r="K408" s="12"/>
      <c r="L408" s="12"/>
      <c r="M408" s="12"/>
    </row>
    <row r="409">
      <c r="C409" s="46"/>
      <c r="D409" s="46"/>
      <c r="E409" s="46"/>
      <c r="K409" s="12"/>
      <c r="L409" s="12"/>
      <c r="M409" s="12"/>
    </row>
    <row r="410">
      <c r="C410" s="46"/>
      <c r="D410" s="46"/>
      <c r="E410" s="46"/>
      <c r="K410" s="12"/>
      <c r="L410" s="12"/>
      <c r="M410" s="12"/>
    </row>
    <row r="411">
      <c r="C411" s="46"/>
      <c r="D411" s="46"/>
      <c r="E411" s="46"/>
      <c r="K411" s="12"/>
      <c r="L411" s="12"/>
      <c r="M411" s="12"/>
    </row>
    <row r="412">
      <c r="C412" s="46"/>
      <c r="D412" s="46"/>
      <c r="E412" s="46"/>
      <c r="K412" s="12"/>
      <c r="L412" s="12"/>
      <c r="M412" s="12"/>
    </row>
    <row r="413">
      <c r="C413" s="46"/>
      <c r="D413" s="46"/>
      <c r="E413" s="46"/>
      <c r="K413" s="12"/>
      <c r="L413" s="12"/>
      <c r="M413" s="12"/>
    </row>
    <row r="414">
      <c r="C414" s="46"/>
      <c r="D414" s="46"/>
      <c r="E414" s="46"/>
      <c r="K414" s="12"/>
      <c r="L414" s="12"/>
      <c r="M414" s="12"/>
    </row>
    <row r="415">
      <c r="C415" s="46"/>
      <c r="D415" s="46"/>
      <c r="E415" s="46"/>
      <c r="K415" s="12"/>
      <c r="L415" s="12"/>
      <c r="M415" s="12"/>
    </row>
    <row r="416">
      <c r="C416" s="46"/>
      <c r="D416" s="46"/>
      <c r="E416" s="46"/>
      <c r="K416" s="12"/>
      <c r="L416" s="12"/>
      <c r="M416" s="12"/>
    </row>
    <row r="417">
      <c r="C417" s="46"/>
      <c r="D417" s="46"/>
      <c r="E417" s="46"/>
      <c r="K417" s="12"/>
      <c r="L417" s="12"/>
      <c r="M417" s="12"/>
    </row>
    <row r="418">
      <c r="C418" s="46"/>
      <c r="D418" s="46"/>
      <c r="E418" s="46"/>
      <c r="K418" s="12"/>
      <c r="L418" s="12"/>
      <c r="M418" s="12"/>
    </row>
    <row r="419">
      <c r="C419" s="46"/>
      <c r="D419" s="46"/>
      <c r="E419" s="46"/>
      <c r="K419" s="12"/>
      <c r="L419" s="12"/>
      <c r="M419" s="12"/>
    </row>
    <row r="420">
      <c r="C420" s="46"/>
      <c r="D420" s="46"/>
      <c r="E420" s="46"/>
      <c r="K420" s="12"/>
      <c r="L420" s="12"/>
      <c r="M420" s="12"/>
    </row>
    <row r="421">
      <c r="C421" s="46"/>
      <c r="D421" s="46"/>
      <c r="E421" s="46"/>
      <c r="K421" s="12"/>
      <c r="L421" s="12"/>
      <c r="M421" s="12"/>
    </row>
    <row r="422">
      <c r="C422" s="46"/>
      <c r="D422" s="46"/>
      <c r="E422" s="46"/>
      <c r="K422" s="12"/>
      <c r="L422" s="12"/>
      <c r="M422" s="12"/>
    </row>
    <row r="423">
      <c r="C423" s="46"/>
      <c r="D423" s="46"/>
      <c r="E423" s="46"/>
      <c r="K423" s="12"/>
      <c r="L423" s="12"/>
      <c r="M423" s="12"/>
    </row>
    <row r="424">
      <c r="C424" s="46"/>
      <c r="D424" s="46"/>
      <c r="E424" s="46"/>
      <c r="K424" s="12"/>
      <c r="L424" s="12"/>
      <c r="M424" s="12"/>
    </row>
    <row r="425">
      <c r="C425" s="46"/>
      <c r="D425" s="46"/>
      <c r="E425" s="46"/>
      <c r="K425" s="12"/>
      <c r="L425" s="12"/>
      <c r="M425" s="12"/>
    </row>
    <row r="426">
      <c r="C426" s="46"/>
      <c r="D426" s="46"/>
      <c r="E426" s="46"/>
      <c r="K426" s="12"/>
      <c r="L426" s="12"/>
      <c r="M426" s="12"/>
    </row>
    <row r="427">
      <c r="C427" s="46"/>
      <c r="D427" s="46"/>
      <c r="E427" s="46"/>
      <c r="K427" s="12"/>
      <c r="L427" s="12"/>
      <c r="M427" s="12"/>
    </row>
    <row r="428">
      <c r="C428" s="46"/>
      <c r="D428" s="46"/>
      <c r="E428" s="46"/>
      <c r="K428" s="12"/>
      <c r="L428" s="12"/>
      <c r="M428" s="12"/>
    </row>
    <row r="429">
      <c r="C429" s="46"/>
      <c r="D429" s="46"/>
      <c r="E429" s="46"/>
      <c r="K429" s="12"/>
      <c r="L429" s="12"/>
      <c r="M429" s="12"/>
    </row>
    <row r="430">
      <c r="C430" s="46"/>
      <c r="D430" s="46"/>
      <c r="E430" s="46"/>
      <c r="K430" s="12"/>
      <c r="L430" s="12"/>
      <c r="M430" s="12"/>
    </row>
    <row r="431">
      <c r="C431" s="46"/>
      <c r="D431" s="46"/>
      <c r="E431" s="46"/>
      <c r="K431" s="12"/>
      <c r="L431" s="12"/>
      <c r="M431" s="12"/>
    </row>
    <row r="432">
      <c r="C432" s="46"/>
      <c r="D432" s="46"/>
      <c r="E432" s="46"/>
      <c r="K432" s="12"/>
      <c r="L432" s="12"/>
      <c r="M432" s="12"/>
    </row>
    <row r="433">
      <c r="C433" s="46"/>
      <c r="D433" s="46"/>
      <c r="E433" s="46"/>
      <c r="K433" s="12"/>
      <c r="L433" s="12"/>
      <c r="M433" s="12"/>
    </row>
    <row r="434">
      <c r="C434" s="46"/>
      <c r="D434" s="46"/>
      <c r="E434" s="46"/>
      <c r="K434" s="12"/>
      <c r="L434" s="12"/>
      <c r="M434" s="12"/>
    </row>
    <row r="435">
      <c r="C435" s="46"/>
      <c r="D435" s="46"/>
      <c r="E435" s="46"/>
      <c r="K435" s="12"/>
      <c r="L435" s="12"/>
      <c r="M435" s="12"/>
    </row>
    <row r="436">
      <c r="C436" s="46"/>
      <c r="D436" s="46"/>
      <c r="E436" s="46"/>
      <c r="K436" s="12"/>
      <c r="L436" s="12"/>
      <c r="M436" s="12"/>
    </row>
    <row r="437">
      <c r="C437" s="46"/>
      <c r="D437" s="46"/>
      <c r="E437" s="46"/>
      <c r="K437" s="12"/>
      <c r="L437" s="12"/>
      <c r="M437" s="12"/>
    </row>
    <row r="438">
      <c r="C438" s="46"/>
      <c r="D438" s="46"/>
      <c r="E438" s="46"/>
      <c r="K438" s="12"/>
      <c r="L438" s="12"/>
      <c r="M438" s="12"/>
    </row>
    <row r="439">
      <c r="C439" s="46"/>
      <c r="D439" s="46"/>
      <c r="E439" s="46"/>
      <c r="K439" s="12"/>
      <c r="L439" s="12"/>
      <c r="M439" s="12"/>
    </row>
    <row r="440">
      <c r="C440" s="46"/>
      <c r="D440" s="46"/>
      <c r="E440" s="46"/>
      <c r="K440" s="12"/>
      <c r="L440" s="12"/>
      <c r="M440" s="12"/>
    </row>
    <row r="441">
      <c r="C441" s="46"/>
      <c r="D441" s="46"/>
      <c r="E441" s="46"/>
      <c r="K441" s="12"/>
      <c r="L441" s="12"/>
      <c r="M441" s="12"/>
    </row>
    <row r="442">
      <c r="C442" s="46"/>
      <c r="D442" s="46"/>
      <c r="E442" s="46"/>
      <c r="K442" s="12"/>
      <c r="L442" s="12"/>
      <c r="M442" s="12"/>
    </row>
    <row r="443">
      <c r="C443" s="46"/>
      <c r="D443" s="46"/>
      <c r="E443" s="46"/>
      <c r="K443" s="12"/>
      <c r="L443" s="12"/>
      <c r="M443" s="12"/>
    </row>
    <row r="444">
      <c r="C444" s="46"/>
      <c r="D444" s="46"/>
      <c r="E444" s="46"/>
      <c r="K444" s="12"/>
      <c r="L444" s="12"/>
      <c r="M444" s="12"/>
    </row>
    <row r="445">
      <c r="C445" s="46"/>
      <c r="D445" s="46"/>
      <c r="E445" s="46"/>
      <c r="K445" s="12"/>
      <c r="L445" s="12"/>
      <c r="M445" s="12"/>
    </row>
    <row r="446">
      <c r="C446" s="46"/>
      <c r="D446" s="46"/>
      <c r="E446" s="46"/>
      <c r="K446" s="12"/>
      <c r="L446" s="12"/>
      <c r="M446" s="12"/>
    </row>
    <row r="447">
      <c r="C447" s="46"/>
      <c r="D447" s="46"/>
      <c r="E447" s="46"/>
      <c r="K447" s="12"/>
      <c r="L447" s="12"/>
      <c r="M447" s="12"/>
    </row>
    <row r="448">
      <c r="C448" s="46"/>
      <c r="D448" s="46"/>
      <c r="E448" s="46"/>
      <c r="K448" s="12"/>
      <c r="L448" s="12"/>
      <c r="M448" s="12"/>
    </row>
    <row r="449">
      <c r="C449" s="46"/>
      <c r="D449" s="46"/>
      <c r="E449" s="46"/>
      <c r="K449" s="12"/>
      <c r="L449" s="12"/>
      <c r="M449" s="12"/>
    </row>
    <row r="450">
      <c r="C450" s="46"/>
      <c r="D450" s="46"/>
      <c r="E450" s="46"/>
      <c r="K450" s="12"/>
      <c r="L450" s="12"/>
      <c r="M450" s="12"/>
    </row>
    <row r="451">
      <c r="C451" s="46"/>
      <c r="D451" s="46"/>
      <c r="E451" s="46"/>
      <c r="K451" s="12"/>
      <c r="L451" s="12"/>
      <c r="M451" s="12"/>
    </row>
    <row r="452">
      <c r="C452" s="46"/>
      <c r="D452" s="46"/>
      <c r="E452" s="46"/>
      <c r="K452" s="12"/>
      <c r="L452" s="12"/>
      <c r="M452" s="12"/>
    </row>
    <row r="453">
      <c r="C453" s="46"/>
      <c r="D453" s="46"/>
      <c r="E453" s="46"/>
      <c r="K453" s="12"/>
      <c r="L453" s="12"/>
      <c r="M453" s="12"/>
    </row>
    <row r="454">
      <c r="C454" s="46"/>
      <c r="D454" s="46"/>
      <c r="E454" s="46"/>
      <c r="K454" s="12"/>
      <c r="L454" s="12"/>
      <c r="M454" s="12"/>
    </row>
    <row r="455">
      <c r="C455" s="46"/>
      <c r="D455" s="46"/>
      <c r="E455" s="46"/>
      <c r="K455" s="12"/>
      <c r="L455" s="12"/>
      <c r="M455" s="12"/>
    </row>
    <row r="456">
      <c r="C456" s="46"/>
      <c r="D456" s="46"/>
      <c r="E456" s="46"/>
      <c r="K456" s="12"/>
      <c r="L456" s="12"/>
      <c r="M456" s="12"/>
    </row>
    <row r="457">
      <c r="C457" s="46"/>
      <c r="D457" s="46"/>
      <c r="E457" s="46"/>
      <c r="K457" s="12"/>
      <c r="L457" s="12"/>
      <c r="M457" s="12"/>
    </row>
    <row r="458">
      <c r="C458" s="46"/>
      <c r="D458" s="46"/>
      <c r="E458" s="46"/>
      <c r="K458" s="12"/>
      <c r="L458" s="12"/>
      <c r="M458" s="12"/>
    </row>
    <row r="459">
      <c r="C459" s="46"/>
      <c r="D459" s="46"/>
      <c r="E459" s="46"/>
      <c r="K459" s="12"/>
      <c r="L459" s="12"/>
      <c r="M459" s="12"/>
    </row>
    <row r="460">
      <c r="C460" s="46"/>
      <c r="D460" s="46"/>
      <c r="E460" s="46"/>
      <c r="K460" s="12"/>
      <c r="L460" s="12"/>
      <c r="M460" s="12"/>
    </row>
    <row r="461">
      <c r="C461" s="46"/>
      <c r="D461" s="46"/>
      <c r="E461" s="46"/>
      <c r="K461" s="12"/>
      <c r="L461" s="12"/>
      <c r="M461" s="12"/>
    </row>
    <row r="462">
      <c r="C462" s="46"/>
      <c r="D462" s="46"/>
      <c r="E462" s="46"/>
      <c r="K462" s="12"/>
      <c r="L462" s="12"/>
      <c r="M462" s="12"/>
    </row>
    <row r="463">
      <c r="C463" s="46"/>
      <c r="D463" s="46"/>
      <c r="E463" s="46"/>
      <c r="K463" s="12"/>
      <c r="L463" s="12"/>
      <c r="M463" s="12"/>
    </row>
    <row r="464">
      <c r="C464" s="46"/>
      <c r="D464" s="46"/>
      <c r="E464" s="46"/>
      <c r="K464" s="12"/>
      <c r="L464" s="12"/>
      <c r="M464" s="12"/>
    </row>
    <row r="465">
      <c r="C465" s="46"/>
      <c r="D465" s="46"/>
      <c r="E465" s="46"/>
      <c r="K465" s="12"/>
      <c r="L465" s="12"/>
      <c r="M465" s="12"/>
    </row>
    <row r="466">
      <c r="C466" s="46"/>
      <c r="D466" s="46"/>
      <c r="E466" s="46"/>
      <c r="K466" s="12"/>
      <c r="L466" s="12"/>
      <c r="M466" s="12"/>
    </row>
    <row r="467">
      <c r="C467" s="46"/>
      <c r="D467" s="46"/>
      <c r="E467" s="46"/>
      <c r="K467" s="12"/>
      <c r="L467" s="12"/>
      <c r="M467" s="12"/>
    </row>
    <row r="468">
      <c r="C468" s="46"/>
      <c r="D468" s="46"/>
      <c r="E468" s="46"/>
      <c r="K468" s="12"/>
      <c r="L468" s="12"/>
      <c r="M468" s="12"/>
    </row>
    <row r="469">
      <c r="C469" s="46"/>
      <c r="D469" s="46"/>
      <c r="E469" s="46"/>
      <c r="K469" s="12"/>
      <c r="L469" s="12"/>
      <c r="M469" s="12"/>
    </row>
    <row r="470">
      <c r="C470" s="46"/>
      <c r="D470" s="46"/>
      <c r="E470" s="46"/>
      <c r="K470" s="12"/>
      <c r="L470" s="12"/>
      <c r="M470" s="12"/>
    </row>
    <row r="471">
      <c r="C471" s="46"/>
      <c r="D471" s="46"/>
      <c r="E471" s="46"/>
      <c r="K471" s="12"/>
      <c r="L471" s="12"/>
      <c r="M471" s="12"/>
    </row>
    <row r="472">
      <c r="C472" s="46"/>
      <c r="D472" s="46"/>
      <c r="E472" s="46"/>
      <c r="K472" s="12"/>
      <c r="L472" s="12"/>
      <c r="M472" s="12"/>
    </row>
    <row r="473">
      <c r="C473" s="46"/>
      <c r="D473" s="46"/>
      <c r="E473" s="46"/>
      <c r="K473" s="12"/>
      <c r="L473" s="12"/>
      <c r="M473" s="12"/>
    </row>
    <row r="474">
      <c r="C474" s="46"/>
      <c r="D474" s="46"/>
      <c r="E474" s="46"/>
      <c r="K474" s="12"/>
      <c r="L474" s="12"/>
      <c r="M474" s="12"/>
    </row>
    <row r="475">
      <c r="C475" s="46"/>
      <c r="D475" s="46"/>
      <c r="E475" s="46"/>
      <c r="K475" s="12"/>
      <c r="L475" s="12"/>
      <c r="M475" s="12"/>
    </row>
    <row r="476">
      <c r="C476" s="46"/>
      <c r="D476" s="46"/>
      <c r="E476" s="46"/>
      <c r="K476" s="12"/>
      <c r="L476" s="12"/>
      <c r="M476" s="12"/>
    </row>
    <row r="477">
      <c r="C477" s="46"/>
      <c r="D477" s="46"/>
      <c r="E477" s="46"/>
      <c r="K477" s="12"/>
      <c r="L477" s="12"/>
      <c r="M477" s="12"/>
    </row>
    <row r="478">
      <c r="C478" s="46"/>
      <c r="D478" s="46"/>
      <c r="E478" s="46"/>
      <c r="K478" s="12"/>
      <c r="L478" s="12"/>
      <c r="M478" s="12"/>
    </row>
    <row r="479">
      <c r="C479" s="46"/>
      <c r="D479" s="46"/>
      <c r="E479" s="46"/>
      <c r="K479" s="12"/>
      <c r="L479" s="12"/>
      <c r="M479" s="12"/>
    </row>
    <row r="480">
      <c r="C480" s="46"/>
      <c r="D480" s="46"/>
      <c r="E480" s="46"/>
      <c r="K480" s="12"/>
      <c r="L480" s="12"/>
      <c r="M480" s="12"/>
    </row>
    <row r="481">
      <c r="C481" s="46"/>
      <c r="D481" s="46"/>
      <c r="E481" s="46"/>
      <c r="K481" s="12"/>
      <c r="L481" s="12"/>
      <c r="M481" s="12"/>
    </row>
    <row r="482">
      <c r="C482" s="46"/>
      <c r="D482" s="46"/>
      <c r="E482" s="46"/>
      <c r="K482" s="12"/>
      <c r="L482" s="12"/>
      <c r="M482" s="12"/>
    </row>
    <row r="483">
      <c r="C483" s="46"/>
      <c r="D483" s="46"/>
      <c r="E483" s="46"/>
      <c r="K483" s="12"/>
      <c r="L483" s="12"/>
      <c r="M483" s="12"/>
    </row>
    <row r="484">
      <c r="C484" s="46"/>
      <c r="D484" s="46"/>
      <c r="E484" s="46"/>
      <c r="K484" s="12"/>
      <c r="L484" s="12"/>
      <c r="M484" s="12"/>
    </row>
    <row r="485">
      <c r="C485" s="46"/>
      <c r="D485" s="46"/>
      <c r="E485" s="46"/>
      <c r="K485" s="12"/>
      <c r="L485" s="12"/>
      <c r="M485" s="12"/>
    </row>
    <row r="486">
      <c r="C486" s="46"/>
      <c r="D486" s="46"/>
      <c r="E486" s="46"/>
      <c r="K486" s="12"/>
      <c r="L486" s="12"/>
      <c r="M486" s="12"/>
    </row>
    <row r="487">
      <c r="C487" s="46"/>
      <c r="D487" s="46"/>
      <c r="E487" s="46"/>
      <c r="K487" s="12"/>
      <c r="L487" s="12"/>
      <c r="M487" s="12"/>
    </row>
    <row r="488">
      <c r="C488" s="46"/>
      <c r="D488" s="46"/>
      <c r="E488" s="46"/>
      <c r="K488" s="12"/>
      <c r="L488" s="12"/>
      <c r="M488" s="12"/>
    </row>
    <row r="489">
      <c r="C489" s="46"/>
      <c r="D489" s="46"/>
      <c r="E489" s="46"/>
      <c r="K489" s="12"/>
      <c r="L489" s="12"/>
      <c r="M489" s="12"/>
    </row>
    <row r="490">
      <c r="C490" s="46"/>
      <c r="D490" s="46"/>
      <c r="E490" s="46"/>
      <c r="K490" s="12"/>
      <c r="L490" s="12"/>
      <c r="M490" s="12"/>
    </row>
    <row r="491">
      <c r="C491" s="46"/>
      <c r="D491" s="46"/>
      <c r="E491" s="46"/>
      <c r="K491" s="12"/>
      <c r="L491" s="12"/>
      <c r="M491" s="12"/>
    </row>
    <row r="492">
      <c r="C492" s="46"/>
      <c r="D492" s="46"/>
      <c r="E492" s="46"/>
      <c r="K492" s="12"/>
      <c r="L492" s="12"/>
      <c r="M492" s="12"/>
    </row>
    <row r="493">
      <c r="C493" s="46"/>
      <c r="D493" s="46"/>
      <c r="E493" s="46"/>
      <c r="K493" s="12"/>
      <c r="L493" s="12"/>
      <c r="M493" s="12"/>
    </row>
    <row r="494">
      <c r="C494" s="46"/>
      <c r="D494" s="46"/>
      <c r="E494" s="46"/>
      <c r="K494" s="12"/>
      <c r="L494" s="12"/>
      <c r="M494" s="12"/>
    </row>
    <row r="495">
      <c r="C495" s="46"/>
      <c r="D495" s="46"/>
      <c r="E495" s="46"/>
      <c r="K495" s="12"/>
      <c r="L495" s="12"/>
      <c r="M495" s="12"/>
    </row>
    <row r="496">
      <c r="C496" s="46"/>
      <c r="D496" s="46"/>
      <c r="E496" s="46"/>
      <c r="K496" s="12"/>
      <c r="L496" s="12"/>
      <c r="M496" s="12"/>
    </row>
    <row r="497">
      <c r="C497" s="46"/>
      <c r="D497" s="46"/>
      <c r="E497" s="46"/>
      <c r="K497" s="12"/>
      <c r="L497" s="12"/>
      <c r="M497" s="12"/>
    </row>
    <row r="498">
      <c r="C498" s="46"/>
      <c r="D498" s="46"/>
      <c r="E498" s="46"/>
      <c r="K498" s="12"/>
      <c r="L498" s="12"/>
      <c r="M498" s="12"/>
    </row>
    <row r="499">
      <c r="C499" s="46"/>
      <c r="D499" s="46"/>
      <c r="E499" s="46"/>
      <c r="K499" s="12"/>
      <c r="L499" s="12"/>
      <c r="M499" s="12"/>
    </row>
    <row r="500">
      <c r="C500" s="46"/>
      <c r="D500" s="46"/>
      <c r="E500" s="46"/>
      <c r="K500" s="12"/>
      <c r="L500" s="12"/>
      <c r="M500" s="12"/>
    </row>
    <row r="501">
      <c r="C501" s="46"/>
      <c r="D501" s="46"/>
      <c r="E501" s="46"/>
      <c r="K501" s="12"/>
      <c r="L501" s="12"/>
      <c r="M501" s="12"/>
    </row>
    <row r="502">
      <c r="C502" s="46"/>
      <c r="D502" s="46"/>
      <c r="E502" s="46"/>
      <c r="K502" s="12"/>
      <c r="L502" s="12"/>
      <c r="M502" s="12"/>
    </row>
    <row r="503">
      <c r="C503" s="46"/>
      <c r="D503" s="46"/>
      <c r="E503" s="46"/>
      <c r="K503" s="12"/>
      <c r="L503" s="12"/>
      <c r="M503" s="12"/>
    </row>
    <row r="504">
      <c r="C504" s="46"/>
      <c r="D504" s="46"/>
      <c r="E504" s="46"/>
      <c r="K504" s="12"/>
      <c r="L504" s="12"/>
      <c r="M504" s="12"/>
    </row>
    <row r="505">
      <c r="C505" s="46"/>
      <c r="D505" s="46"/>
      <c r="E505" s="46"/>
      <c r="K505" s="12"/>
      <c r="L505" s="12"/>
      <c r="M505" s="12"/>
    </row>
    <row r="506">
      <c r="C506" s="46"/>
      <c r="D506" s="46"/>
      <c r="E506" s="46"/>
      <c r="K506" s="12"/>
      <c r="L506" s="12"/>
      <c r="M506" s="12"/>
    </row>
    <row r="507">
      <c r="C507" s="46"/>
      <c r="D507" s="46"/>
      <c r="E507" s="46"/>
      <c r="K507" s="12"/>
      <c r="L507" s="12"/>
      <c r="M507" s="12"/>
    </row>
    <row r="508">
      <c r="C508" s="46"/>
      <c r="D508" s="46"/>
      <c r="E508" s="46"/>
      <c r="K508" s="12"/>
      <c r="L508" s="12"/>
      <c r="M508" s="12"/>
    </row>
    <row r="509">
      <c r="C509" s="46"/>
      <c r="D509" s="46"/>
      <c r="E509" s="46"/>
      <c r="K509" s="12"/>
      <c r="L509" s="12"/>
      <c r="M509" s="12"/>
    </row>
    <row r="510">
      <c r="C510" s="46"/>
      <c r="D510" s="46"/>
      <c r="E510" s="46"/>
      <c r="K510" s="12"/>
      <c r="L510" s="12"/>
      <c r="M510" s="12"/>
    </row>
    <row r="511">
      <c r="C511" s="46"/>
      <c r="D511" s="46"/>
      <c r="E511" s="46"/>
      <c r="K511" s="12"/>
      <c r="L511" s="12"/>
      <c r="M511" s="12"/>
    </row>
    <row r="512">
      <c r="C512" s="46"/>
      <c r="D512" s="46"/>
      <c r="E512" s="46"/>
      <c r="K512" s="12"/>
      <c r="L512" s="12"/>
      <c r="M512" s="12"/>
    </row>
    <row r="513">
      <c r="C513" s="46"/>
      <c r="D513" s="46"/>
      <c r="E513" s="46"/>
      <c r="K513" s="12"/>
      <c r="L513" s="12"/>
      <c r="M513" s="12"/>
    </row>
    <row r="514">
      <c r="C514" s="46"/>
      <c r="D514" s="46"/>
      <c r="E514" s="46"/>
      <c r="K514" s="12"/>
      <c r="L514" s="12"/>
      <c r="M514" s="12"/>
    </row>
    <row r="515">
      <c r="C515" s="46"/>
      <c r="D515" s="46"/>
      <c r="E515" s="46"/>
      <c r="K515" s="12"/>
      <c r="L515" s="12"/>
      <c r="M515" s="12"/>
    </row>
    <row r="516">
      <c r="C516" s="46"/>
      <c r="D516" s="46"/>
      <c r="E516" s="46"/>
      <c r="K516" s="12"/>
      <c r="L516" s="12"/>
      <c r="M516" s="12"/>
    </row>
    <row r="517">
      <c r="C517" s="46"/>
      <c r="D517" s="46"/>
      <c r="E517" s="46"/>
      <c r="K517" s="12"/>
      <c r="L517" s="12"/>
      <c r="M517" s="12"/>
    </row>
    <row r="518">
      <c r="C518" s="46"/>
      <c r="D518" s="46"/>
      <c r="E518" s="46"/>
      <c r="K518" s="12"/>
      <c r="L518" s="12"/>
      <c r="M518" s="12"/>
    </row>
    <row r="519">
      <c r="C519" s="46"/>
      <c r="D519" s="46"/>
      <c r="E519" s="46"/>
      <c r="K519" s="12"/>
      <c r="L519" s="12"/>
      <c r="M519" s="12"/>
    </row>
    <row r="520">
      <c r="C520" s="46"/>
      <c r="D520" s="46"/>
      <c r="E520" s="46"/>
      <c r="K520" s="12"/>
      <c r="L520" s="12"/>
      <c r="M520" s="12"/>
    </row>
    <row r="521">
      <c r="C521" s="46"/>
      <c r="D521" s="46"/>
      <c r="E521" s="46"/>
      <c r="K521" s="12"/>
      <c r="L521" s="12"/>
      <c r="M521" s="12"/>
    </row>
    <row r="522">
      <c r="C522" s="46"/>
      <c r="D522" s="46"/>
      <c r="E522" s="46"/>
      <c r="K522" s="12"/>
      <c r="L522" s="12"/>
      <c r="M522" s="12"/>
    </row>
    <row r="523">
      <c r="C523" s="46"/>
      <c r="D523" s="46"/>
      <c r="E523" s="46"/>
      <c r="K523" s="12"/>
      <c r="L523" s="12"/>
      <c r="M523" s="12"/>
    </row>
    <row r="524">
      <c r="C524" s="46"/>
      <c r="D524" s="46"/>
      <c r="E524" s="46"/>
      <c r="K524" s="12"/>
      <c r="L524" s="12"/>
      <c r="M524" s="12"/>
    </row>
    <row r="525">
      <c r="C525" s="46"/>
      <c r="D525" s="46"/>
      <c r="E525" s="46"/>
      <c r="K525" s="12"/>
      <c r="L525" s="12"/>
      <c r="M525" s="12"/>
    </row>
    <row r="526">
      <c r="C526" s="46"/>
      <c r="D526" s="46"/>
      <c r="E526" s="46"/>
      <c r="K526" s="12"/>
      <c r="L526" s="12"/>
      <c r="M526" s="12"/>
    </row>
    <row r="527">
      <c r="C527" s="46"/>
      <c r="D527" s="46"/>
      <c r="E527" s="46"/>
      <c r="K527" s="12"/>
      <c r="L527" s="12"/>
      <c r="M527" s="12"/>
    </row>
    <row r="528">
      <c r="C528" s="46"/>
      <c r="D528" s="46"/>
      <c r="E528" s="46"/>
      <c r="K528" s="12"/>
      <c r="L528" s="12"/>
      <c r="M528" s="12"/>
    </row>
    <row r="529">
      <c r="C529" s="46"/>
      <c r="D529" s="46"/>
      <c r="E529" s="46"/>
      <c r="K529" s="12"/>
      <c r="L529" s="12"/>
      <c r="M529" s="12"/>
    </row>
    <row r="530">
      <c r="C530" s="46"/>
      <c r="D530" s="46"/>
      <c r="E530" s="46"/>
      <c r="K530" s="12"/>
      <c r="L530" s="12"/>
      <c r="M530" s="12"/>
    </row>
    <row r="531">
      <c r="C531" s="46"/>
      <c r="D531" s="46"/>
      <c r="E531" s="46"/>
      <c r="K531" s="12"/>
      <c r="L531" s="12"/>
      <c r="M531" s="12"/>
    </row>
    <row r="532">
      <c r="C532" s="46"/>
      <c r="D532" s="46"/>
      <c r="E532" s="46"/>
      <c r="K532" s="12"/>
      <c r="L532" s="12"/>
      <c r="M532" s="12"/>
    </row>
    <row r="533">
      <c r="C533" s="46"/>
      <c r="D533" s="46"/>
      <c r="E533" s="46"/>
      <c r="K533" s="12"/>
      <c r="L533" s="12"/>
      <c r="M533" s="12"/>
    </row>
    <row r="534">
      <c r="C534" s="46"/>
      <c r="D534" s="46"/>
      <c r="E534" s="46"/>
      <c r="K534" s="12"/>
      <c r="L534" s="12"/>
      <c r="M534" s="12"/>
    </row>
    <row r="535">
      <c r="C535" s="46"/>
      <c r="D535" s="46"/>
      <c r="E535" s="46"/>
      <c r="K535" s="12"/>
      <c r="L535" s="12"/>
      <c r="M535" s="12"/>
    </row>
    <row r="536">
      <c r="C536" s="46"/>
      <c r="D536" s="46"/>
      <c r="E536" s="46"/>
      <c r="K536" s="12"/>
      <c r="L536" s="12"/>
      <c r="M536" s="12"/>
    </row>
    <row r="537">
      <c r="C537" s="46"/>
      <c r="D537" s="46"/>
      <c r="E537" s="46"/>
      <c r="K537" s="12"/>
      <c r="L537" s="12"/>
      <c r="M537" s="12"/>
    </row>
    <row r="538">
      <c r="C538" s="46"/>
      <c r="D538" s="46"/>
      <c r="E538" s="46"/>
      <c r="K538" s="12"/>
      <c r="L538" s="12"/>
      <c r="M538" s="12"/>
    </row>
    <row r="539">
      <c r="C539" s="46"/>
      <c r="D539" s="46"/>
      <c r="E539" s="46"/>
      <c r="K539" s="12"/>
      <c r="L539" s="12"/>
      <c r="M539" s="12"/>
    </row>
    <row r="540">
      <c r="C540" s="46"/>
      <c r="D540" s="46"/>
      <c r="E540" s="46"/>
      <c r="K540" s="12"/>
      <c r="L540" s="12"/>
      <c r="M540" s="12"/>
    </row>
    <row r="541">
      <c r="C541" s="46"/>
      <c r="D541" s="46"/>
      <c r="E541" s="46"/>
      <c r="K541" s="12"/>
      <c r="L541" s="12"/>
      <c r="M541" s="12"/>
    </row>
    <row r="542">
      <c r="C542" s="46"/>
      <c r="D542" s="46"/>
      <c r="E542" s="46"/>
      <c r="K542" s="12"/>
      <c r="L542" s="12"/>
      <c r="M542" s="12"/>
    </row>
    <row r="543">
      <c r="C543" s="46"/>
      <c r="D543" s="46"/>
      <c r="E543" s="46"/>
      <c r="K543" s="12"/>
      <c r="L543" s="12"/>
      <c r="M543" s="12"/>
    </row>
    <row r="544">
      <c r="C544" s="46"/>
      <c r="D544" s="46"/>
      <c r="E544" s="46"/>
      <c r="K544" s="12"/>
      <c r="L544" s="12"/>
      <c r="M544" s="12"/>
    </row>
    <row r="545">
      <c r="C545" s="46"/>
      <c r="D545" s="46"/>
      <c r="E545" s="46"/>
      <c r="K545" s="12"/>
      <c r="L545" s="12"/>
      <c r="M545" s="12"/>
    </row>
    <row r="546">
      <c r="C546" s="46"/>
      <c r="D546" s="46"/>
      <c r="E546" s="46"/>
      <c r="K546" s="12"/>
      <c r="L546" s="12"/>
      <c r="M546" s="12"/>
    </row>
    <row r="547">
      <c r="C547" s="46"/>
      <c r="D547" s="46"/>
      <c r="E547" s="46"/>
      <c r="K547" s="12"/>
      <c r="L547" s="12"/>
      <c r="M547" s="12"/>
    </row>
    <row r="548">
      <c r="C548" s="46"/>
      <c r="D548" s="46"/>
      <c r="E548" s="46"/>
      <c r="K548" s="12"/>
      <c r="L548" s="12"/>
      <c r="M548" s="12"/>
    </row>
    <row r="549">
      <c r="C549" s="46"/>
      <c r="D549" s="46"/>
      <c r="E549" s="46"/>
      <c r="K549" s="12"/>
      <c r="L549" s="12"/>
      <c r="M549" s="12"/>
    </row>
    <row r="550">
      <c r="C550" s="46"/>
      <c r="D550" s="46"/>
      <c r="E550" s="46"/>
      <c r="K550" s="12"/>
      <c r="L550" s="12"/>
      <c r="M550" s="12"/>
    </row>
    <row r="551">
      <c r="C551" s="46"/>
      <c r="D551" s="46"/>
      <c r="E551" s="46"/>
      <c r="K551" s="12"/>
      <c r="L551" s="12"/>
      <c r="M551" s="12"/>
    </row>
    <row r="552">
      <c r="C552" s="46"/>
      <c r="D552" s="46"/>
      <c r="E552" s="46"/>
      <c r="K552" s="12"/>
      <c r="L552" s="12"/>
      <c r="M552" s="12"/>
    </row>
    <row r="553">
      <c r="C553" s="46"/>
      <c r="D553" s="46"/>
      <c r="E553" s="46"/>
      <c r="K553" s="12"/>
      <c r="L553" s="12"/>
      <c r="M553" s="12"/>
    </row>
    <row r="554">
      <c r="C554" s="46"/>
      <c r="D554" s="46"/>
      <c r="E554" s="46"/>
      <c r="K554" s="12"/>
      <c r="L554" s="12"/>
      <c r="M554" s="12"/>
    </row>
    <row r="555">
      <c r="C555" s="46"/>
      <c r="D555" s="46"/>
      <c r="E555" s="46"/>
      <c r="K555" s="12"/>
      <c r="L555" s="12"/>
      <c r="M555" s="12"/>
    </row>
    <row r="556">
      <c r="C556" s="46"/>
      <c r="D556" s="46"/>
      <c r="E556" s="46"/>
      <c r="K556" s="12"/>
      <c r="L556" s="12"/>
      <c r="M556" s="12"/>
    </row>
    <row r="557">
      <c r="C557" s="46"/>
      <c r="D557" s="46"/>
      <c r="E557" s="46"/>
      <c r="K557" s="12"/>
      <c r="L557" s="12"/>
      <c r="M557" s="12"/>
    </row>
    <row r="558">
      <c r="C558" s="46"/>
      <c r="D558" s="46"/>
      <c r="E558" s="46"/>
      <c r="K558" s="12"/>
      <c r="L558" s="12"/>
      <c r="M558" s="12"/>
    </row>
    <row r="559">
      <c r="C559" s="46"/>
      <c r="D559" s="46"/>
      <c r="E559" s="46"/>
      <c r="K559" s="12"/>
      <c r="L559" s="12"/>
      <c r="M559" s="12"/>
    </row>
    <row r="560">
      <c r="C560" s="46"/>
      <c r="D560" s="46"/>
      <c r="E560" s="46"/>
      <c r="K560" s="12"/>
      <c r="L560" s="12"/>
      <c r="M560" s="12"/>
    </row>
    <row r="561">
      <c r="C561" s="46"/>
      <c r="D561" s="46"/>
      <c r="E561" s="46"/>
      <c r="K561" s="12"/>
      <c r="L561" s="12"/>
      <c r="M561" s="12"/>
    </row>
    <row r="562">
      <c r="C562" s="46"/>
      <c r="D562" s="46"/>
      <c r="E562" s="46"/>
      <c r="K562" s="12"/>
      <c r="L562" s="12"/>
      <c r="M562" s="12"/>
    </row>
    <row r="563">
      <c r="C563" s="46"/>
      <c r="D563" s="46"/>
      <c r="E563" s="46"/>
      <c r="K563" s="12"/>
      <c r="L563" s="12"/>
      <c r="M563" s="12"/>
    </row>
    <row r="564">
      <c r="C564" s="46"/>
      <c r="D564" s="46"/>
      <c r="E564" s="46"/>
      <c r="K564" s="12"/>
      <c r="L564" s="12"/>
      <c r="M564" s="12"/>
    </row>
    <row r="565">
      <c r="C565" s="46"/>
      <c r="D565" s="46"/>
      <c r="E565" s="46"/>
      <c r="K565" s="12"/>
      <c r="L565" s="12"/>
      <c r="M565" s="12"/>
    </row>
    <row r="566">
      <c r="C566" s="46"/>
      <c r="D566" s="46"/>
      <c r="E566" s="46"/>
      <c r="K566" s="12"/>
      <c r="L566" s="12"/>
      <c r="M566" s="12"/>
    </row>
    <row r="567">
      <c r="C567" s="46"/>
      <c r="D567" s="46"/>
      <c r="E567" s="46"/>
      <c r="K567" s="12"/>
      <c r="L567" s="12"/>
      <c r="M567" s="12"/>
    </row>
    <row r="568">
      <c r="C568" s="46"/>
      <c r="D568" s="46"/>
      <c r="E568" s="46"/>
      <c r="K568" s="12"/>
      <c r="L568" s="12"/>
      <c r="M568" s="12"/>
    </row>
    <row r="569">
      <c r="C569" s="46"/>
      <c r="D569" s="46"/>
      <c r="E569" s="46"/>
      <c r="K569" s="12"/>
      <c r="L569" s="12"/>
      <c r="M569" s="12"/>
    </row>
    <row r="570">
      <c r="C570" s="46"/>
      <c r="D570" s="46"/>
      <c r="E570" s="46"/>
      <c r="K570" s="12"/>
      <c r="L570" s="12"/>
      <c r="M570" s="12"/>
    </row>
    <row r="571">
      <c r="C571" s="46"/>
      <c r="D571" s="46"/>
      <c r="E571" s="46"/>
      <c r="K571" s="12"/>
      <c r="L571" s="12"/>
      <c r="M571" s="12"/>
    </row>
    <row r="572">
      <c r="C572" s="46"/>
      <c r="D572" s="46"/>
      <c r="E572" s="46"/>
      <c r="K572" s="12"/>
      <c r="L572" s="12"/>
      <c r="M572" s="12"/>
    </row>
    <row r="573">
      <c r="C573" s="46"/>
      <c r="D573" s="46"/>
      <c r="E573" s="46"/>
      <c r="K573" s="12"/>
      <c r="L573" s="12"/>
      <c r="M573" s="12"/>
    </row>
    <row r="574">
      <c r="C574" s="46"/>
      <c r="D574" s="46"/>
      <c r="E574" s="46"/>
      <c r="K574" s="12"/>
      <c r="L574" s="12"/>
      <c r="M574" s="12"/>
    </row>
    <row r="575">
      <c r="C575" s="46"/>
      <c r="D575" s="46"/>
      <c r="E575" s="46"/>
      <c r="K575" s="12"/>
      <c r="L575" s="12"/>
      <c r="M575" s="12"/>
    </row>
    <row r="576">
      <c r="C576" s="46"/>
      <c r="D576" s="46"/>
      <c r="E576" s="46"/>
      <c r="K576" s="12"/>
      <c r="L576" s="12"/>
      <c r="M576" s="12"/>
    </row>
    <row r="577">
      <c r="C577" s="46"/>
      <c r="D577" s="46"/>
      <c r="E577" s="46"/>
      <c r="K577" s="12"/>
      <c r="L577" s="12"/>
      <c r="M577" s="12"/>
    </row>
    <row r="578">
      <c r="C578" s="46"/>
      <c r="D578" s="46"/>
      <c r="E578" s="46"/>
      <c r="K578" s="12"/>
      <c r="L578" s="12"/>
      <c r="M578" s="12"/>
    </row>
    <row r="579">
      <c r="C579" s="46"/>
      <c r="D579" s="46"/>
      <c r="E579" s="46"/>
      <c r="K579" s="12"/>
      <c r="L579" s="12"/>
      <c r="M579" s="12"/>
    </row>
    <row r="580">
      <c r="C580" s="46"/>
      <c r="D580" s="46"/>
      <c r="E580" s="46"/>
      <c r="K580" s="12"/>
      <c r="L580" s="12"/>
      <c r="M580" s="12"/>
    </row>
    <row r="581">
      <c r="C581" s="46"/>
      <c r="D581" s="46"/>
      <c r="E581" s="46"/>
      <c r="K581" s="12"/>
      <c r="L581" s="12"/>
      <c r="M581" s="12"/>
    </row>
    <row r="582">
      <c r="C582" s="46"/>
      <c r="D582" s="46"/>
      <c r="E582" s="46"/>
      <c r="K582" s="12"/>
      <c r="L582" s="12"/>
      <c r="M582" s="12"/>
    </row>
    <row r="583">
      <c r="C583" s="46"/>
      <c r="D583" s="46"/>
      <c r="E583" s="46"/>
      <c r="K583" s="12"/>
      <c r="L583" s="12"/>
      <c r="M583" s="12"/>
    </row>
    <row r="584">
      <c r="C584" s="46"/>
      <c r="D584" s="46"/>
      <c r="E584" s="46"/>
      <c r="K584" s="12"/>
      <c r="L584" s="12"/>
      <c r="M584" s="12"/>
    </row>
    <row r="585">
      <c r="C585" s="46"/>
      <c r="D585" s="46"/>
      <c r="E585" s="46"/>
      <c r="K585" s="12"/>
      <c r="L585" s="12"/>
      <c r="M585" s="12"/>
    </row>
    <row r="586">
      <c r="C586" s="46"/>
      <c r="D586" s="46"/>
      <c r="E586" s="46"/>
      <c r="K586" s="12"/>
      <c r="L586" s="12"/>
      <c r="M586" s="12"/>
    </row>
    <row r="587">
      <c r="C587" s="46"/>
      <c r="D587" s="46"/>
      <c r="E587" s="46"/>
      <c r="K587" s="12"/>
      <c r="L587" s="12"/>
      <c r="M587" s="12"/>
    </row>
    <row r="588">
      <c r="C588" s="46"/>
      <c r="D588" s="46"/>
      <c r="E588" s="46"/>
      <c r="K588" s="12"/>
      <c r="L588" s="12"/>
      <c r="M588" s="12"/>
    </row>
    <row r="589">
      <c r="C589" s="46"/>
      <c r="D589" s="46"/>
      <c r="E589" s="46"/>
      <c r="K589" s="12"/>
      <c r="L589" s="12"/>
      <c r="M589" s="12"/>
    </row>
    <row r="590">
      <c r="C590" s="46"/>
      <c r="D590" s="46"/>
      <c r="E590" s="46"/>
      <c r="K590" s="12"/>
      <c r="L590" s="12"/>
      <c r="M590" s="12"/>
    </row>
    <row r="591">
      <c r="C591" s="46"/>
      <c r="D591" s="46"/>
      <c r="E591" s="46"/>
      <c r="K591" s="12"/>
      <c r="L591" s="12"/>
      <c r="M591" s="12"/>
    </row>
    <row r="592">
      <c r="C592" s="46"/>
      <c r="D592" s="46"/>
      <c r="E592" s="46"/>
      <c r="K592" s="12"/>
      <c r="L592" s="12"/>
      <c r="M592" s="12"/>
    </row>
    <row r="593">
      <c r="C593" s="46"/>
      <c r="D593" s="46"/>
      <c r="E593" s="46"/>
      <c r="K593" s="12"/>
      <c r="L593" s="12"/>
      <c r="M593" s="12"/>
    </row>
    <row r="594">
      <c r="C594" s="46"/>
      <c r="D594" s="46"/>
      <c r="E594" s="46"/>
      <c r="K594" s="12"/>
      <c r="L594" s="12"/>
      <c r="M594" s="12"/>
    </row>
    <row r="595">
      <c r="C595" s="46"/>
      <c r="D595" s="46"/>
      <c r="E595" s="46"/>
      <c r="K595" s="12"/>
      <c r="L595" s="12"/>
      <c r="M595" s="12"/>
    </row>
    <row r="596">
      <c r="C596" s="46"/>
      <c r="D596" s="46"/>
      <c r="E596" s="46"/>
      <c r="K596" s="12"/>
      <c r="L596" s="12"/>
      <c r="M596" s="12"/>
    </row>
    <row r="597">
      <c r="C597" s="46"/>
      <c r="D597" s="46"/>
      <c r="E597" s="46"/>
      <c r="K597" s="12"/>
      <c r="L597" s="12"/>
      <c r="M597" s="12"/>
    </row>
    <row r="598">
      <c r="C598" s="46"/>
      <c r="D598" s="46"/>
      <c r="E598" s="46"/>
      <c r="K598" s="12"/>
      <c r="L598" s="12"/>
      <c r="M598" s="12"/>
    </row>
    <row r="599">
      <c r="C599" s="46"/>
      <c r="D599" s="46"/>
      <c r="E599" s="46"/>
      <c r="K599" s="12"/>
      <c r="L599" s="12"/>
      <c r="M599" s="12"/>
    </row>
    <row r="600">
      <c r="C600" s="46"/>
      <c r="D600" s="46"/>
      <c r="E600" s="46"/>
      <c r="K600" s="12"/>
      <c r="L600" s="12"/>
      <c r="M600" s="12"/>
    </row>
    <row r="601">
      <c r="C601" s="46"/>
      <c r="D601" s="46"/>
      <c r="E601" s="46"/>
      <c r="K601" s="12"/>
      <c r="L601" s="12"/>
      <c r="M601" s="12"/>
    </row>
    <row r="602">
      <c r="C602" s="46"/>
      <c r="D602" s="46"/>
      <c r="E602" s="46"/>
      <c r="K602" s="12"/>
      <c r="L602" s="12"/>
      <c r="M602" s="12"/>
    </row>
    <row r="603">
      <c r="C603" s="46"/>
      <c r="D603" s="46"/>
      <c r="E603" s="46"/>
      <c r="K603" s="12"/>
      <c r="L603" s="12"/>
      <c r="M603" s="12"/>
    </row>
    <row r="604">
      <c r="C604" s="46"/>
      <c r="D604" s="46"/>
      <c r="E604" s="46"/>
      <c r="K604" s="12"/>
      <c r="L604" s="12"/>
      <c r="M604" s="12"/>
    </row>
    <row r="605">
      <c r="C605" s="46"/>
      <c r="D605" s="46"/>
      <c r="E605" s="46"/>
      <c r="K605" s="12"/>
      <c r="L605" s="12"/>
      <c r="M605" s="12"/>
    </row>
    <row r="606">
      <c r="C606" s="46"/>
      <c r="D606" s="46"/>
      <c r="E606" s="46"/>
      <c r="K606" s="12"/>
      <c r="L606" s="12"/>
      <c r="M606" s="12"/>
    </row>
    <row r="607">
      <c r="C607" s="46"/>
      <c r="D607" s="46"/>
      <c r="E607" s="46"/>
      <c r="K607" s="12"/>
      <c r="L607" s="12"/>
      <c r="M607" s="12"/>
    </row>
    <row r="608">
      <c r="C608" s="46"/>
      <c r="D608" s="46"/>
      <c r="E608" s="46"/>
      <c r="K608" s="12"/>
      <c r="L608" s="12"/>
      <c r="M608" s="12"/>
    </row>
    <row r="609">
      <c r="C609" s="46"/>
      <c r="D609" s="46"/>
      <c r="E609" s="46"/>
      <c r="K609" s="12"/>
      <c r="L609" s="12"/>
      <c r="M609" s="12"/>
    </row>
    <row r="610">
      <c r="C610" s="46"/>
      <c r="D610" s="46"/>
      <c r="E610" s="46"/>
      <c r="K610" s="12"/>
      <c r="L610" s="12"/>
      <c r="M610" s="12"/>
    </row>
    <row r="611">
      <c r="C611" s="46"/>
      <c r="D611" s="46"/>
      <c r="E611" s="46"/>
      <c r="K611" s="12"/>
      <c r="L611" s="12"/>
      <c r="M611" s="12"/>
    </row>
    <row r="612">
      <c r="C612" s="46"/>
      <c r="D612" s="46"/>
      <c r="E612" s="46"/>
      <c r="K612" s="12"/>
      <c r="L612" s="12"/>
      <c r="M612" s="12"/>
    </row>
    <row r="613">
      <c r="C613" s="46"/>
      <c r="D613" s="46"/>
      <c r="E613" s="46"/>
      <c r="K613" s="12"/>
      <c r="L613" s="12"/>
      <c r="M613" s="12"/>
    </row>
    <row r="614">
      <c r="C614" s="46"/>
      <c r="D614" s="46"/>
      <c r="E614" s="46"/>
      <c r="K614" s="12"/>
      <c r="L614" s="12"/>
      <c r="M614" s="12"/>
    </row>
    <row r="615">
      <c r="C615" s="46"/>
      <c r="D615" s="46"/>
      <c r="E615" s="46"/>
      <c r="K615" s="12"/>
      <c r="L615" s="12"/>
      <c r="M615" s="12"/>
    </row>
    <row r="616">
      <c r="C616" s="46"/>
      <c r="D616" s="46"/>
      <c r="E616" s="46"/>
      <c r="K616" s="12"/>
      <c r="L616" s="12"/>
      <c r="M616" s="12"/>
    </row>
    <row r="617">
      <c r="C617" s="46"/>
      <c r="D617" s="46"/>
      <c r="E617" s="46"/>
      <c r="K617" s="12"/>
      <c r="L617" s="12"/>
      <c r="M617" s="12"/>
    </row>
    <row r="618">
      <c r="C618" s="46"/>
      <c r="D618" s="46"/>
      <c r="E618" s="46"/>
      <c r="K618" s="12"/>
      <c r="L618" s="12"/>
      <c r="M618" s="12"/>
    </row>
    <row r="619">
      <c r="C619" s="46"/>
      <c r="D619" s="46"/>
      <c r="E619" s="46"/>
      <c r="K619" s="12"/>
      <c r="L619" s="12"/>
      <c r="M619" s="12"/>
    </row>
    <row r="620">
      <c r="C620" s="46"/>
      <c r="D620" s="46"/>
      <c r="E620" s="46"/>
      <c r="K620" s="12"/>
      <c r="L620" s="12"/>
      <c r="M620" s="12"/>
    </row>
    <row r="621">
      <c r="C621" s="46"/>
      <c r="D621" s="46"/>
      <c r="E621" s="46"/>
      <c r="K621" s="12"/>
      <c r="L621" s="12"/>
      <c r="M621" s="12"/>
    </row>
    <row r="622">
      <c r="C622" s="46"/>
      <c r="D622" s="46"/>
      <c r="E622" s="46"/>
      <c r="K622" s="12"/>
      <c r="L622" s="12"/>
      <c r="M622" s="12"/>
    </row>
    <row r="623">
      <c r="C623" s="46"/>
      <c r="D623" s="46"/>
      <c r="E623" s="46"/>
      <c r="K623" s="12"/>
      <c r="L623" s="12"/>
      <c r="M623" s="12"/>
    </row>
    <row r="624">
      <c r="C624" s="46"/>
      <c r="D624" s="46"/>
      <c r="E624" s="46"/>
      <c r="K624" s="12"/>
      <c r="L624" s="12"/>
      <c r="M624" s="12"/>
    </row>
    <row r="625">
      <c r="C625" s="46"/>
      <c r="D625" s="46"/>
      <c r="E625" s="46"/>
      <c r="K625" s="12"/>
      <c r="L625" s="12"/>
      <c r="M625" s="12"/>
    </row>
    <row r="626">
      <c r="C626" s="46"/>
      <c r="D626" s="46"/>
      <c r="E626" s="46"/>
      <c r="K626" s="12"/>
      <c r="L626" s="12"/>
      <c r="M626" s="12"/>
    </row>
    <row r="627">
      <c r="C627" s="46"/>
      <c r="D627" s="46"/>
      <c r="E627" s="46"/>
      <c r="K627" s="12"/>
      <c r="L627" s="12"/>
      <c r="M627" s="12"/>
    </row>
    <row r="628">
      <c r="C628" s="46"/>
      <c r="D628" s="46"/>
      <c r="E628" s="46"/>
      <c r="K628" s="12"/>
      <c r="L628" s="12"/>
      <c r="M628" s="12"/>
    </row>
    <row r="629">
      <c r="C629" s="46"/>
      <c r="D629" s="46"/>
      <c r="E629" s="46"/>
      <c r="K629" s="12"/>
      <c r="L629" s="12"/>
      <c r="M629" s="12"/>
    </row>
    <row r="630">
      <c r="C630" s="46"/>
      <c r="D630" s="46"/>
      <c r="E630" s="46"/>
      <c r="K630" s="12"/>
      <c r="L630" s="12"/>
      <c r="M630" s="12"/>
    </row>
    <row r="631">
      <c r="C631" s="46"/>
      <c r="D631" s="46"/>
      <c r="E631" s="46"/>
      <c r="K631" s="12"/>
      <c r="L631" s="12"/>
      <c r="M631" s="12"/>
    </row>
    <row r="632">
      <c r="C632" s="46"/>
      <c r="D632" s="46"/>
      <c r="E632" s="46"/>
      <c r="K632" s="12"/>
      <c r="L632" s="12"/>
      <c r="M632" s="12"/>
    </row>
    <row r="633">
      <c r="C633" s="46"/>
      <c r="D633" s="46"/>
      <c r="E633" s="46"/>
      <c r="K633" s="12"/>
      <c r="L633" s="12"/>
      <c r="M633" s="12"/>
    </row>
    <row r="634">
      <c r="C634" s="46"/>
      <c r="D634" s="46"/>
      <c r="E634" s="46"/>
      <c r="K634" s="12"/>
      <c r="L634" s="12"/>
      <c r="M634" s="12"/>
    </row>
    <row r="635">
      <c r="C635" s="46"/>
      <c r="D635" s="46"/>
      <c r="E635" s="46"/>
      <c r="K635" s="12"/>
      <c r="L635" s="12"/>
      <c r="M635" s="12"/>
    </row>
    <row r="636">
      <c r="C636" s="46"/>
      <c r="D636" s="46"/>
      <c r="E636" s="46"/>
      <c r="K636" s="12"/>
      <c r="L636" s="12"/>
      <c r="M636" s="12"/>
    </row>
    <row r="637">
      <c r="C637" s="46"/>
      <c r="D637" s="46"/>
      <c r="E637" s="46"/>
      <c r="K637" s="12"/>
      <c r="L637" s="12"/>
      <c r="M637" s="12"/>
    </row>
    <row r="638">
      <c r="C638" s="46"/>
      <c r="D638" s="46"/>
      <c r="E638" s="46"/>
      <c r="K638" s="12"/>
      <c r="L638" s="12"/>
      <c r="M638" s="12"/>
    </row>
    <row r="639">
      <c r="C639" s="46"/>
      <c r="D639" s="46"/>
      <c r="E639" s="46"/>
      <c r="K639" s="12"/>
      <c r="L639" s="12"/>
      <c r="M639" s="12"/>
    </row>
    <row r="640">
      <c r="C640" s="46"/>
      <c r="D640" s="46"/>
      <c r="E640" s="46"/>
      <c r="K640" s="12"/>
      <c r="L640" s="12"/>
      <c r="M640" s="12"/>
    </row>
    <row r="641">
      <c r="C641" s="46"/>
      <c r="D641" s="46"/>
      <c r="E641" s="46"/>
      <c r="K641" s="12"/>
      <c r="L641" s="12"/>
      <c r="M641" s="12"/>
    </row>
    <row r="642">
      <c r="C642" s="46"/>
      <c r="D642" s="46"/>
      <c r="E642" s="46"/>
      <c r="K642" s="12"/>
      <c r="L642" s="12"/>
      <c r="M642" s="12"/>
    </row>
    <row r="643">
      <c r="C643" s="46"/>
      <c r="D643" s="46"/>
      <c r="E643" s="46"/>
      <c r="K643" s="12"/>
      <c r="L643" s="12"/>
      <c r="M643" s="12"/>
    </row>
    <row r="644">
      <c r="C644" s="46"/>
      <c r="D644" s="46"/>
      <c r="E644" s="46"/>
      <c r="K644" s="12"/>
      <c r="L644" s="12"/>
      <c r="M644" s="12"/>
    </row>
    <row r="645">
      <c r="C645" s="46"/>
      <c r="D645" s="46"/>
      <c r="E645" s="46"/>
      <c r="K645" s="12"/>
      <c r="L645" s="12"/>
      <c r="M645" s="12"/>
    </row>
    <row r="646">
      <c r="C646" s="46"/>
      <c r="D646" s="46"/>
      <c r="E646" s="46"/>
      <c r="K646" s="12"/>
      <c r="L646" s="12"/>
      <c r="M646" s="12"/>
    </row>
    <row r="647">
      <c r="C647" s="46"/>
      <c r="D647" s="46"/>
      <c r="E647" s="46"/>
      <c r="K647" s="12"/>
      <c r="L647" s="12"/>
      <c r="M647" s="12"/>
    </row>
    <row r="648">
      <c r="C648" s="46"/>
      <c r="D648" s="46"/>
      <c r="E648" s="46"/>
      <c r="K648" s="12"/>
      <c r="L648" s="12"/>
      <c r="M648" s="12"/>
    </row>
    <row r="649">
      <c r="C649" s="46"/>
      <c r="D649" s="46"/>
      <c r="E649" s="46"/>
      <c r="K649" s="12"/>
      <c r="L649" s="12"/>
      <c r="M649" s="12"/>
    </row>
    <row r="650">
      <c r="C650" s="46"/>
      <c r="D650" s="46"/>
      <c r="E650" s="46"/>
      <c r="K650" s="12"/>
      <c r="L650" s="12"/>
      <c r="M650" s="12"/>
    </row>
    <row r="651">
      <c r="C651" s="46"/>
      <c r="D651" s="46"/>
      <c r="E651" s="46"/>
      <c r="K651" s="12"/>
      <c r="L651" s="12"/>
      <c r="M651" s="12"/>
    </row>
    <row r="652">
      <c r="C652" s="46"/>
      <c r="D652" s="46"/>
      <c r="E652" s="46"/>
      <c r="K652" s="12"/>
      <c r="L652" s="12"/>
      <c r="M652" s="12"/>
    </row>
    <row r="653">
      <c r="C653" s="46"/>
      <c r="D653" s="46"/>
      <c r="E653" s="46"/>
      <c r="K653" s="12"/>
      <c r="L653" s="12"/>
      <c r="M653" s="12"/>
    </row>
    <row r="654">
      <c r="C654" s="46"/>
      <c r="D654" s="46"/>
      <c r="E654" s="46"/>
      <c r="K654" s="12"/>
      <c r="L654" s="12"/>
      <c r="M654" s="12"/>
    </row>
    <row r="655">
      <c r="C655" s="46"/>
      <c r="D655" s="46"/>
      <c r="E655" s="46"/>
      <c r="K655" s="12"/>
      <c r="L655" s="12"/>
      <c r="M655" s="12"/>
    </row>
    <row r="656">
      <c r="C656" s="46"/>
      <c r="D656" s="46"/>
      <c r="E656" s="46"/>
      <c r="K656" s="12"/>
      <c r="L656" s="12"/>
      <c r="M656" s="12"/>
    </row>
    <row r="657">
      <c r="C657" s="46"/>
      <c r="D657" s="46"/>
      <c r="E657" s="46"/>
      <c r="K657" s="12"/>
      <c r="L657" s="12"/>
      <c r="M657" s="12"/>
    </row>
    <row r="658">
      <c r="C658" s="46"/>
      <c r="D658" s="46"/>
      <c r="E658" s="46"/>
      <c r="K658" s="12"/>
      <c r="L658" s="12"/>
      <c r="M658" s="12"/>
    </row>
    <row r="659">
      <c r="C659" s="46"/>
      <c r="D659" s="46"/>
      <c r="E659" s="46"/>
      <c r="K659" s="12"/>
      <c r="L659" s="12"/>
      <c r="M659" s="12"/>
    </row>
    <row r="660">
      <c r="C660" s="46"/>
      <c r="D660" s="46"/>
      <c r="E660" s="46"/>
      <c r="K660" s="12"/>
      <c r="L660" s="12"/>
      <c r="M660" s="12"/>
    </row>
    <row r="661">
      <c r="C661" s="46"/>
      <c r="D661" s="46"/>
      <c r="E661" s="46"/>
      <c r="K661" s="12"/>
      <c r="L661" s="12"/>
      <c r="M661" s="12"/>
    </row>
    <row r="662">
      <c r="C662" s="46"/>
      <c r="D662" s="46"/>
      <c r="E662" s="46"/>
      <c r="K662" s="12"/>
      <c r="L662" s="12"/>
      <c r="M662" s="12"/>
    </row>
    <row r="663">
      <c r="C663" s="46"/>
      <c r="D663" s="46"/>
      <c r="E663" s="46"/>
      <c r="K663" s="12"/>
      <c r="L663" s="12"/>
      <c r="M663" s="12"/>
    </row>
    <row r="664">
      <c r="C664" s="46"/>
      <c r="D664" s="46"/>
      <c r="E664" s="46"/>
      <c r="K664" s="12"/>
      <c r="L664" s="12"/>
      <c r="M664" s="12"/>
    </row>
    <row r="665">
      <c r="C665" s="46"/>
      <c r="D665" s="46"/>
      <c r="E665" s="46"/>
      <c r="K665" s="12"/>
      <c r="L665" s="12"/>
      <c r="M665" s="12"/>
    </row>
    <row r="666">
      <c r="C666" s="46"/>
      <c r="D666" s="46"/>
      <c r="E666" s="46"/>
      <c r="K666" s="12"/>
      <c r="L666" s="12"/>
      <c r="M666" s="12"/>
    </row>
    <row r="667">
      <c r="C667" s="46"/>
      <c r="D667" s="46"/>
      <c r="E667" s="46"/>
      <c r="K667" s="12"/>
      <c r="L667" s="12"/>
      <c r="M667" s="12"/>
    </row>
    <row r="668">
      <c r="C668" s="46"/>
      <c r="D668" s="46"/>
      <c r="E668" s="46"/>
      <c r="K668" s="12"/>
      <c r="L668" s="12"/>
      <c r="M668" s="12"/>
    </row>
    <row r="669">
      <c r="C669" s="46"/>
      <c r="D669" s="46"/>
      <c r="E669" s="46"/>
      <c r="K669" s="12"/>
      <c r="L669" s="12"/>
      <c r="M669" s="12"/>
    </row>
    <row r="670">
      <c r="C670" s="46"/>
      <c r="D670" s="46"/>
      <c r="E670" s="46"/>
      <c r="K670" s="12"/>
      <c r="L670" s="12"/>
      <c r="M670" s="12"/>
    </row>
    <row r="671">
      <c r="C671" s="46"/>
      <c r="D671" s="46"/>
      <c r="E671" s="46"/>
      <c r="K671" s="12"/>
      <c r="L671" s="12"/>
      <c r="M671" s="12"/>
    </row>
    <row r="672">
      <c r="C672" s="46"/>
      <c r="D672" s="46"/>
      <c r="E672" s="46"/>
      <c r="K672" s="12"/>
      <c r="L672" s="12"/>
      <c r="M672" s="12"/>
    </row>
    <row r="673">
      <c r="C673" s="46"/>
      <c r="D673" s="46"/>
      <c r="E673" s="46"/>
      <c r="K673" s="12"/>
      <c r="L673" s="12"/>
      <c r="M673" s="12"/>
    </row>
    <row r="674">
      <c r="C674" s="46"/>
      <c r="D674" s="46"/>
      <c r="E674" s="46"/>
      <c r="K674" s="12"/>
      <c r="L674" s="12"/>
      <c r="M674" s="12"/>
    </row>
    <row r="675">
      <c r="C675" s="46"/>
      <c r="D675" s="46"/>
      <c r="E675" s="46"/>
      <c r="K675" s="12"/>
      <c r="L675" s="12"/>
      <c r="M675" s="12"/>
    </row>
    <row r="676">
      <c r="C676" s="46"/>
      <c r="D676" s="46"/>
      <c r="E676" s="46"/>
      <c r="K676" s="12"/>
      <c r="L676" s="12"/>
      <c r="M676" s="12"/>
    </row>
    <row r="677">
      <c r="C677" s="46"/>
      <c r="D677" s="46"/>
      <c r="E677" s="46"/>
      <c r="K677" s="12"/>
      <c r="L677" s="12"/>
      <c r="M677" s="12"/>
    </row>
    <row r="678">
      <c r="C678" s="46"/>
      <c r="D678" s="46"/>
      <c r="E678" s="46"/>
      <c r="K678" s="12"/>
      <c r="L678" s="12"/>
      <c r="M678" s="12"/>
    </row>
    <row r="679">
      <c r="C679" s="46"/>
      <c r="D679" s="46"/>
      <c r="E679" s="46"/>
      <c r="K679" s="12"/>
      <c r="L679" s="12"/>
      <c r="M679" s="12"/>
    </row>
    <row r="680">
      <c r="C680" s="46"/>
      <c r="D680" s="46"/>
      <c r="E680" s="46"/>
      <c r="K680" s="12"/>
      <c r="L680" s="12"/>
      <c r="M680" s="12"/>
    </row>
    <row r="681">
      <c r="C681" s="46"/>
      <c r="D681" s="46"/>
      <c r="E681" s="46"/>
      <c r="K681" s="12"/>
      <c r="L681" s="12"/>
      <c r="M681" s="12"/>
    </row>
    <row r="682">
      <c r="C682" s="46"/>
      <c r="D682" s="46"/>
      <c r="E682" s="46"/>
      <c r="K682" s="12"/>
      <c r="L682" s="12"/>
      <c r="M682" s="12"/>
    </row>
    <row r="683">
      <c r="C683" s="46"/>
      <c r="D683" s="46"/>
      <c r="E683" s="46"/>
      <c r="K683" s="12"/>
      <c r="L683" s="12"/>
      <c r="M683" s="12"/>
    </row>
    <row r="684">
      <c r="C684" s="46"/>
      <c r="D684" s="46"/>
      <c r="E684" s="46"/>
      <c r="K684" s="12"/>
      <c r="L684" s="12"/>
      <c r="M684" s="12"/>
    </row>
    <row r="685">
      <c r="C685" s="46"/>
      <c r="D685" s="46"/>
      <c r="E685" s="46"/>
      <c r="K685" s="12"/>
      <c r="L685" s="12"/>
      <c r="M685" s="12"/>
    </row>
    <row r="686">
      <c r="C686" s="46"/>
      <c r="D686" s="46"/>
      <c r="E686" s="46"/>
      <c r="K686" s="12"/>
      <c r="L686" s="12"/>
      <c r="M686" s="12"/>
    </row>
    <row r="687">
      <c r="C687" s="46"/>
      <c r="D687" s="46"/>
      <c r="E687" s="46"/>
      <c r="K687" s="12"/>
      <c r="L687" s="12"/>
      <c r="M687" s="12"/>
    </row>
    <row r="688">
      <c r="C688" s="46"/>
      <c r="D688" s="46"/>
      <c r="E688" s="46"/>
      <c r="K688" s="12"/>
      <c r="L688" s="12"/>
      <c r="M688" s="12"/>
    </row>
    <row r="689">
      <c r="C689" s="46"/>
      <c r="D689" s="46"/>
      <c r="E689" s="46"/>
      <c r="K689" s="12"/>
      <c r="L689" s="12"/>
      <c r="M689" s="12"/>
    </row>
    <row r="690">
      <c r="C690" s="46"/>
      <c r="D690" s="46"/>
      <c r="E690" s="46"/>
      <c r="K690" s="12"/>
      <c r="L690" s="12"/>
      <c r="M690" s="12"/>
    </row>
    <row r="691">
      <c r="C691" s="46"/>
      <c r="D691" s="46"/>
      <c r="E691" s="46"/>
      <c r="K691" s="12"/>
      <c r="L691" s="12"/>
      <c r="M691" s="12"/>
    </row>
    <row r="692">
      <c r="C692" s="46"/>
      <c r="D692" s="46"/>
      <c r="E692" s="46"/>
      <c r="K692" s="12"/>
      <c r="L692" s="12"/>
      <c r="M692" s="12"/>
    </row>
    <row r="693">
      <c r="C693" s="46"/>
      <c r="D693" s="46"/>
      <c r="E693" s="46"/>
      <c r="K693" s="12"/>
      <c r="L693" s="12"/>
      <c r="M693" s="12"/>
    </row>
    <row r="694">
      <c r="C694" s="46"/>
      <c r="D694" s="46"/>
      <c r="E694" s="46"/>
      <c r="K694" s="12"/>
      <c r="L694" s="12"/>
      <c r="M694" s="12"/>
    </row>
    <row r="695">
      <c r="C695" s="46"/>
      <c r="D695" s="46"/>
      <c r="E695" s="46"/>
      <c r="K695" s="12"/>
      <c r="L695" s="12"/>
      <c r="M695" s="12"/>
    </row>
    <row r="696">
      <c r="C696" s="46"/>
      <c r="D696" s="46"/>
      <c r="E696" s="46"/>
      <c r="K696" s="12"/>
      <c r="L696" s="12"/>
      <c r="M696" s="12"/>
    </row>
    <row r="697">
      <c r="C697" s="46"/>
      <c r="D697" s="46"/>
      <c r="E697" s="46"/>
      <c r="K697" s="12"/>
      <c r="L697" s="12"/>
      <c r="M697" s="12"/>
    </row>
    <row r="698">
      <c r="C698" s="46"/>
      <c r="D698" s="46"/>
      <c r="E698" s="46"/>
      <c r="K698" s="12"/>
      <c r="L698" s="12"/>
      <c r="M698" s="12"/>
    </row>
    <row r="699">
      <c r="C699" s="46"/>
      <c r="D699" s="46"/>
      <c r="E699" s="46"/>
      <c r="K699" s="12"/>
      <c r="L699" s="12"/>
      <c r="M699" s="12"/>
    </row>
    <row r="700">
      <c r="C700" s="46"/>
      <c r="D700" s="46"/>
      <c r="E700" s="46"/>
      <c r="K700" s="12"/>
      <c r="L700" s="12"/>
      <c r="M700" s="12"/>
    </row>
    <row r="701">
      <c r="C701" s="46"/>
      <c r="D701" s="46"/>
      <c r="E701" s="46"/>
      <c r="K701" s="12"/>
      <c r="L701" s="12"/>
      <c r="M701" s="12"/>
    </row>
    <row r="702">
      <c r="C702" s="46"/>
      <c r="D702" s="46"/>
      <c r="E702" s="46"/>
      <c r="K702" s="12"/>
      <c r="L702" s="12"/>
      <c r="M702" s="12"/>
    </row>
    <row r="703">
      <c r="C703" s="46"/>
      <c r="D703" s="46"/>
      <c r="E703" s="46"/>
      <c r="K703" s="12"/>
      <c r="L703" s="12"/>
      <c r="M703" s="12"/>
    </row>
    <row r="704">
      <c r="C704" s="46"/>
      <c r="D704" s="46"/>
      <c r="E704" s="46"/>
      <c r="K704" s="12"/>
      <c r="L704" s="12"/>
      <c r="M704" s="12"/>
    </row>
    <row r="705">
      <c r="C705" s="46"/>
      <c r="D705" s="46"/>
      <c r="E705" s="46"/>
      <c r="K705" s="12"/>
      <c r="L705" s="12"/>
      <c r="M705" s="12"/>
    </row>
    <row r="706">
      <c r="C706" s="46"/>
      <c r="D706" s="46"/>
      <c r="E706" s="46"/>
      <c r="K706" s="12"/>
      <c r="L706" s="12"/>
      <c r="M706" s="12"/>
    </row>
    <row r="707">
      <c r="C707" s="46"/>
      <c r="D707" s="46"/>
      <c r="E707" s="46"/>
      <c r="K707" s="12"/>
      <c r="L707" s="12"/>
      <c r="M707" s="12"/>
    </row>
    <row r="708">
      <c r="C708" s="46"/>
      <c r="D708" s="46"/>
      <c r="E708" s="46"/>
      <c r="K708" s="12"/>
      <c r="L708" s="12"/>
      <c r="M708" s="12"/>
    </row>
    <row r="709">
      <c r="C709" s="46"/>
      <c r="D709" s="46"/>
      <c r="E709" s="46"/>
      <c r="K709" s="12"/>
      <c r="L709" s="12"/>
      <c r="M709" s="12"/>
    </row>
    <row r="710">
      <c r="C710" s="46"/>
      <c r="D710" s="46"/>
      <c r="E710" s="46"/>
      <c r="K710" s="12"/>
      <c r="L710" s="12"/>
      <c r="M710" s="12"/>
    </row>
    <row r="711">
      <c r="C711" s="46"/>
      <c r="D711" s="46"/>
      <c r="E711" s="46"/>
      <c r="K711" s="12"/>
      <c r="L711" s="12"/>
      <c r="M711" s="12"/>
    </row>
    <row r="712">
      <c r="C712" s="46"/>
      <c r="D712" s="46"/>
      <c r="E712" s="46"/>
      <c r="K712" s="12"/>
      <c r="L712" s="12"/>
      <c r="M712" s="12"/>
    </row>
    <row r="713">
      <c r="C713" s="46"/>
      <c r="D713" s="46"/>
      <c r="E713" s="46"/>
      <c r="K713" s="12"/>
      <c r="L713" s="12"/>
      <c r="M713" s="12"/>
    </row>
    <row r="714">
      <c r="C714" s="46"/>
      <c r="D714" s="46"/>
      <c r="E714" s="46"/>
      <c r="K714" s="12"/>
      <c r="L714" s="12"/>
      <c r="M714" s="12"/>
    </row>
    <row r="715">
      <c r="C715" s="46"/>
      <c r="D715" s="46"/>
      <c r="E715" s="46"/>
      <c r="K715" s="12"/>
      <c r="L715" s="12"/>
      <c r="M715" s="12"/>
    </row>
    <row r="716">
      <c r="C716" s="46"/>
      <c r="D716" s="46"/>
      <c r="E716" s="46"/>
      <c r="K716" s="12"/>
      <c r="L716" s="12"/>
      <c r="M716" s="12"/>
    </row>
    <row r="717">
      <c r="C717" s="46"/>
      <c r="D717" s="46"/>
      <c r="E717" s="46"/>
      <c r="K717" s="12"/>
      <c r="L717" s="12"/>
      <c r="M717" s="12"/>
    </row>
    <row r="718">
      <c r="C718" s="46"/>
      <c r="D718" s="46"/>
      <c r="E718" s="46"/>
      <c r="K718" s="12"/>
      <c r="L718" s="12"/>
      <c r="M718" s="12"/>
    </row>
    <row r="719">
      <c r="C719" s="46"/>
      <c r="D719" s="46"/>
      <c r="E719" s="46"/>
      <c r="K719" s="12"/>
      <c r="L719" s="12"/>
      <c r="M719" s="12"/>
    </row>
    <row r="720">
      <c r="C720" s="46"/>
      <c r="D720" s="46"/>
      <c r="E720" s="46"/>
      <c r="K720" s="12"/>
      <c r="L720" s="12"/>
      <c r="M720" s="12"/>
    </row>
    <row r="721">
      <c r="C721" s="46"/>
      <c r="D721" s="46"/>
      <c r="E721" s="46"/>
      <c r="K721" s="12"/>
      <c r="L721" s="12"/>
      <c r="M721" s="12"/>
    </row>
    <row r="722">
      <c r="C722" s="46"/>
      <c r="D722" s="46"/>
      <c r="E722" s="46"/>
      <c r="K722" s="12"/>
      <c r="L722" s="12"/>
      <c r="M722" s="12"/>
    </row>
    <row r="723">
      <c r="C723" s="46"/>
      <c r="D723" s="46"/>
      <c r="E723" s="46"/>
      <c r="K723" s="12"/>
      <c r="L723" s="12"/>
      <c r="M723" s="12"/>
    </row>
    <row r="724">
      <c r="C724" s="46"/>
      <c r="D724" s="46"/>
      <c r="E724" s="46"/>
      <c r="K724" s="12"/>
      <c r="L724" s="12"/>
      <c r="M724" s="12"/>
    </row>
    <row r="725">
      <c r="C725" s="46"/>
      <c r="D725" s="46"/>
      <c r="E725" s="46"/>
      <c r="K725" s="12"/>
      <c r="L725" s="12"/>
      <c r="M725" s="12"/>
    </row>
    <row r="726">
      <c r="C726" s="46"/>
      <c r="D726" s="46"/>
      <c r="E726" s="46"/>
      <c r="K726" s="12"/>
      <c r="L726" s="12"/>
      <c r="M726" s="12"/>
    </row>
    <row r="727">
      <c r="C727" s="46"/>
      <c r="D727" s="46"/>
      <c r="E727" s="46"/>
      <c r="K727" s="12"/>
      <c r="L727" s="12"/>
      <c r="M727" s="12"/>
    </row>
    <row r="728">
      <c r="C728" s="46"/>
      <c r="D728" s="46"/>
      <c r="E728" s="46"/>
      <c r="K728" s="12"/>
      <c r="L728" s="12"/>
      <c r="M728" s="12"/>
    </row>
    <row r="729">
      <c r="C729" s="46"/>
      <c r="D729" s="46"/>
      <c r="E729" s="46"/>
      <c r="K729" s="12"/>
      <c r="L729" s="12"/>
      <c r="M729" s="12"/>
    </row>
    <row r="730">
      <c r="C730" s="46"/>
      <c r="D730" s="46"/>
      <c r="E730" s="46"/>
      <c r="K730" s="12"/>
      <c r="L730" s="12"/>
      <c r="M730" s="12"/>
    </row>
    <row r="731">
      <c r="C731" s="46"/>
      <c r="D731" s="46"/>
      <c r="E731" s="46"/>
      <c r="K731" s="12"/>
      <c r="L731" s="12"/>
      <c r="M731" s="12"/>
    </row>
    <row r="732">
      <c r="C732" s="46"/>
      <c r="D732" s="46"/>
      <c r="E732" s="46"/>
      <c r="K732" s="12"/>
      <c r="L732" s="12"/>
      <c r="M732" s="12"/>
    </row>
    <row r="733">
      <c r="C733" s="46"/>
      <c r="D733" s="46"/>
      <c r="E733" s="46"/>
      <c r="K733" s="12"/>
      <c r="L733" s="12"/>
      <c r="M733" s="12"/>
    </row>
    <row r="734">
      <c r="C734" s="46"/>
      <c r="D734" s="46"/>
      <c r="E734" s="46"/>
      <c r="K734" s="12"/>
      <c r="L734" s="12"/>
      <c r="M734" s="12"/>
    </row>
    <row r="735">
      <c r="C735" s="46"/>
      <c r="D735" s="46"/>
      <c r="E735" s="46"/>
      <c r="K735" s="12"/>
      <c r="L735" s="12"/>
      <c r="M735" s="12"/>
    </row>
    <row r="736">
      <c r="C736" s="46"/>
      <c r="D736" s="46"/>
      <c r="E736" s="46"/>
      <c r="K736" s="12"/>
      <c r="L736" s="12"/>
      <c r="M736" s="12"/>
    </row>
    <row r="737">
      <c r="C737" s="46"/>
      <c r="D737" s="46"/>
      <c r="E737" s="46"/>
      <c r="K737" s="12"/>
      <c r="L737" s="12"/>
      <c r="M737" s="12"/>
    </row>
    <row r="738">
      <c r="C738" s="46"/>
      <c r="D738" s="46"/>
      <c r="E738" s="46"/>
      <c r="K738" s="12"/>
      <c r="L738" s="12"/>
      <c r="M738" s="12"/>
    </row>
    <row r="739">
      <c r="C739" s="46"/>
      <c r="D739" s="46"/>
      <c r="E739" s="46"/>
      <c r="K739" s="12"/>
      <c r="L739" s="12"/>
      <c r="M739" s="12"/>
    </row>
    <row r="740">
      <c r="C740" s="46"/>
      <c r="D740" s="46"/>
      <c r="E740" s="46"/>
      <c r="K740" s="12"/>
      <c r="L740" s="12"/>
      <c r="M740" s="12"/>
    </row>
    <row r="741">
      <c r="C741" s="46"/>
      <c r="D741" s="46"/>
      <c r="E741" s="46"/>
      <c r="K741" s="12"/>
      <c r="L741" s="12"/>
      <c r="M741" s="12"/>
    </row>
    <row r="742">
      <c r="C742" s="46"/>
      <c r="D742" s="46"/>
      <c r="E742" s="46"/>
      <c r="K742" s="12"/>
      <c r="L742" s="12"/>
      <c r="M742" s="12"/>
    </row>
    <row r="743">
      <c r="C743" s="46"/>
      <c r="D743" s="46"/>
      <c r="E743" s="46"/>
      <c r="K743" s="12"/>
      <c r="L743" s="12"/>
      <c r="M743" s="12"/>
    </row>
    <row r="744">
      <c r="C744" s="46"/>
      <c r="D744" s="46"/>
      <c r="E744" s="46"/>
      <c r="K744" s="12"/>
      <c r="L744" s="12"/>
      <c r="M744" s="12"/>
    </row>
    <row r="745">
      <c r="C745" s="46"/>
      <c r="D745" s="46"/>
      <c r="E745" s="46"/>
      <c r="K745" s="12"/>
      <c r="L745" s="12"/>
      <c r="M745" s="12"/>
    </row>
    <row r="746">
      <c r="C746" s="46"/>
      <c r="D746" s="46"/>
      <c r="E746" s="46"/>
      <c r="K746" s="12"/>
      <c r="L746" s="12"/>
      <c r="M746" s="12"/>
    </row>
    <row r="747">
      <c r="C747" s="46"/>
      <c r="D747" s="46"/>
      <c r="E747" s="46"/>
      <c r="K747" s="12"/>
      <c r="L747" s="12"/>
      <c r="M747" s="12"/>
    </row>
    <row r="748">
      <c r="C748" s="46"/>
      <c r="D748" s="46"/>
      <c r="E748" s="46"/>
      <c r="K748" s="12"/>
      <c r="L748" s="12"/>
      <c r="M748" s="12"/>
    </row>
    <row r="749">
      <c r="C749" s="46"/>
      <c r="D749" s="46"/>
      <c r="E749" s="46"/>
      <c r="K749" s="12"/>
      <c r="L749" s="12"/>
      <c r="M749" s="12"/>
    </row>
    <row r="750">
      <c r="C750" s="46"/>
      <c r="D750" s="46"/>
      <c r="E750" s="46"/>
      <c r="K750" s="12"/>
      <c r="L750" s="12"/>
      <c r="M750" s="12"/>
    </row>
    <row r="751">
      <c r="C751" s="46"/>
      <c r="D751" s="46"/>
      <c r="E751" s="46"/>
      <c r="K751" s="12"/>
      <c r="L751" s="12"/>
      <c r="M751" s="12"/>
    </row>
    <row r="752">
      <c r="C752" s="46"/>
      <c r="D752" s="46"/>
      <c r="E752" s="46"/>
      <c r="K752" s="12"/>
      <c r="L752" s="12"/>
      <c r="M752" s="12"/>
    </row>
    <row r="753">
      <c r="C753" s="46"/>
      <c r="D753" s="46"/>
      <c r="E753" s="46"/>
      <c r="K753" s="12"/>
      <c r="L753" s="12"/>
      <c r="M753" s="12"/>
    </row>
    <row r="754">
      <c r="C754" s="46"/>
      <c r="D754" s="46"/>
      <c r="E754" s="46"/>
      <c r="K754" s="12"/>
      <c r="L754" s="12"/>
      <c r="M754" s="12"/>
    </row>
    <row r="755">
      <c r="C755" s="46"/>
      <c r="D755" s="46"/>
      <c r="E755" s="46"/>
      <c r="K755" s="12"/>
      <c r="L755" s="12"/>
      <c r="M755" s="12"/>
    </row>
    <row r="756">
      <c r="C756" s="46"/>
      <c r="D756" s="46"/>
      <c r="E756" s="46"/>
      <c r="K756" s="12"/>
      <c r="L756" s="12"/>
      <c r="M756" s="12"/>
    </row>
    <row r="757">
      <c r="C757" s="46"/>
      <c r="D757" s="46"/>
      <c r="E757" s="46"/>
      <c r="K757" s="12"/>
      <c r="L757" s="12"/>
      <c r="M757" s="12"/>
    </row>
    <row r="758">
      <c r="C758" s="46"/>
      <c r="D758" s="46"/>
      <c r="E758" s="46"/>
      <c r="K758" s="12"/>
      <c r="L758" s="12"/>
      <c r="M758" s="12"/>
    </row>
    <row r="759">
      <c r="C759" s="46"/>
      <c r="D759" s="46"/>
      <c r="E759" s="46"/>
      <c r="K759" s="12"/>
      <c r="L759" s="12"/>
      <c r="M759" s="12"/>
    </row>
    <row r="760">
      <c r="C760" s="46"/>
      <c r="D760" s="46"/>
      <c r="E760" s="46"/>
      <c r="K760" s="12"/>
      <c r="L760" s="12"/>
      <c r="M760" s="12"/>
    </row>
    <row r="761">
      <c r="C761" s="46"/>
      <c r="D761" s="46"/>
      <c r="E761" s="46"/>
      <c r="K761" s="12"/>
      <c r="L761" s="12"/>
      <c r="M761" s="12"/>
    </row>
    <row r="762">
      <c r="C762" s="46"/>
      <c r="D762" s="46"/>
      <c r="E762" s="46"/>
      <c r="K762" s="12"/>
      <c r="L762" s="12"/>
      <c r="M762" s="12"/>
    </row>
    <row r="763">
      <c r="C763" s="46"/>
      <c r="D763" s="46"/>
      <c r="E763" s="46"/>
      <c r="K763" s="12"/>
      <c r="L763" s="12"/>
      <c r="M763" s="12"/>
    </row>
    <row r="764">
      <c r="C764" s="46"/>
      <c r="D764" s="46"/>
      <c r="E764" s="46"/>
      <c r="K764" s="12"/>
      <c r="L764" s="12"/>
      <c r="M764" s="12"/>
    </row>
    <row r="765">
      <c r="C765" s="46"/>
      <c r="D765" s="46"/>
      <c r="E765" s="46"/>
      <c r="K765" s="12"/>
      <c r="L765" s="12"/>
      <c r="M765" s="12"/>
    </row>
    <row r="766">
      <c r="C766" s="46"/>
      <c r="D766" s="46"/>
      <c r="E766" s="46"/>
      <c r="K766" s="12"/>
      <c r="L766" s="12"/>
      <c r="M766" s="12"/>
    </row>
    <row r="767">
      <c r="C767" s="46"/>
      <c r="D767" s="46"/>
      <c r="E767" s="46"/>
      <c r="K767" s="12"/>
      <c r="L767" s="12"/>
      <c r="M767" s="12"/>
    </row>
    <row r="768">
      <c r="C768" s="46"/>
      <c r="D768" s="46"/>
      <c r="E768" s="46"/>
      <c r="K768" s="12"/>
      <c r="L768" s="12"/>
      <c r="M768" s="12"/>
    </row>
    <row r="769">
      <c r="C769" s="46"/>
      <c r="D769" s="46"/>
      <c r="E769" s="46"/>
      <c r="K769" s="12"/>
      <c r="L769" s="12"/>
      <c r="M769" s="12"/>
    </row>
    <row r="770">
      <c r="C770" s="46"/>
      <c r="D770" s="46"/>
      <c r="E770" s="46"/>
      <c r="K770" s="12"/>
      <c r="L770" s="12"/>
      <c r="M770" s="12"/>
    </row>
    <row r="771">
      <c r="C771" s="46"/>
      <c r="D771" s="46"/>
      <c r="E771" s="46"/>
      <c r="K771" s="12"/>
      <c r="L771" s="12"/>
      <c r="M771" s="12"/>
    </row>
    <row r="772">
      <c r="C772" s="46"/>
      <c r="D772" s="46"/>
      <c r="E772" s="46"/>
      <c r="K772" s="12"/>
      <c r="L772" s="12"/>
      <c r="M772" s="12"/>
    </row>
    <row r="773">
      <c r="C773" s="46"/>
      <c r="D773" s="46"/>
      <c r="E773" s="46"/>
      <c r="K773" s="12"/>
      <c r="L773" s="12"/>
      <c r="M773" s="12"/>
    </row>
    <row r="774">
      <c r="C774" s="46"/>
      <c r="D774" s="46"/>
      <c r="E774" s="46"/>
      <c r="K774" s="12"/>
      <c r="L774" s="12"/>
      <c r="M774" s="12"/>
    </row>
    <row r="775">
      <c r="C775" s="46"/>
      <c r="D775" s="46"/>
      <c r="E775" s="46"/>
      <c r="K775" s="12"/>
      <c r="L775" s="12"/>
      <c r="M775" s="12"/>
    </row>
    <row r="776">
      <c r="C776" s="46"/>
      <c r="D776" s="46"/>
      <c r="E776" s="46"/>
      <c r="K776" s="12"/>
      <c r="L776" s="12"/>
      <c r="M776" s="12"/>
    </row>
    <row r="777">
      <c r="C777" s="46"/>
      <c r="D777" s="46"/>
      <c r="E777" s="46"/>
      <c r="K777" s="12"/>
      <c r="L777" s="12"/>
      <c r="M777" s="12"/>
    </row>
    <row r="778">
      <c r="C778" s="46"/>
      <c r="D778" s="46"/>
      <c r="E778" s="46"/>
      <c r="K778" s="12"/>
      <c r="L778" s="12"/>
      <c r="M778" s="12"/>
    </row>
    <row r="779">
      <c r="C779" s="46"/>
      <c r="D779" s="46"/>
      <c r="E779" s="46"/>
      <c r="K779" s="12"/>
      <c r="L779" s="12"/>
      <c r="M779" s="12"/>
    </row>
    <row r="780">
      <c r="C780" s="46"/>
      <c r="D780" s="46"/>
      <c r="E780" s="46"/>
      <c r="K780" s="12"/>
      <c r="L780" s="12"/>
      <c r="M780" s="12"/>
    </row>
    <row r="781">
      <c r="C781" s="46"/>
      <c r="D781" s="46"/>
      <c r="E781" s="46"/>
      <c r="K781" s="12"/>
      <c r="L781" s="12"/>
      <c r="M781" s="12"/>
    </row>
    <row r="782">
      <c r="C782" s="46"/>
      <c r="D782" s="46"/>
      <c r="E782" s="46"/>
      <c r="K782" s="12"/>
      <c r="L782" s="12"/>
      <c r="M782" s="12"/>
    </row>
    <row r="783">
      <c r="C783" s="46"/>
      <c r="D783" s="46"/>
      <c r="E783" s="46"/>
      <c r="K783" s="12"/>
      <c r="L783" s="12"/>
      <c r="M783" s="12"/>
    </row>
    <row r="784">
      <c r="C784" s="46"/>
      <c r="D784" s="46"/>
      <c r="E784" s="46"/>
      <c r="K784" s="12"/>
      <c r="L784" s="12"/>
      <c r="M784" s="12"/>
    </row>
    <row r="785">
      <c r="C785" s="46"/>
      <c r="D785" s="46"/>
      <c r="E785" s="46"/>
      <c r="K785" s="12"/>
      <c r="L785" s="12"/>
      <c r="M785" s="12"/>
    </row>
    <row r="786">
      <c r="C786" s="46"/>
      <c r="D786" s="46"/>
      <c r="E786" s="46"/>
      <c r="K786" s="12"/>
      <c r="L786" s="12"/>
      <c r="M786" s="12"/>
    </row>
    <row r="787">
      <c r="C787" s="46"/>
      <c r="D787" s="46"/>
      <c r="E787" s="46"/>
      <c r="K787" s="12"/>
      <c r="L787" s="12"/>
      <c r="M787" s="12"/>
    </row>
    <row r="788">
      <c r="C788" s="46"/>
      <c r="D788" s="46"/>
      <c r="E788" s="46"/>
      <c r="K788" s="12"/>
      <c r="L788" s="12"/>
      <c r="M788" s="12"/>
    </row>
    <row r="789">
      <c r="C789" s="46"/>
      <c r="D789" s="46"/>
      <c r="E789" s="46"/>
      <c r="K789" s="12"/>
      <c r="L789" s="12"/>
      <c r="M789" s="12"/>
    </row>
    <row r="790">
      <c r="C790" s="46"/>
      <c r="D790" s="46"/>
      <c r="E790" s="46"/>
      <c r="K790" s="12"/>
      <c r="L790" s="12"/>
      <c r="M790" s="12"/>
    </row>
    <row r="791">
      <c r="C791" s="46"/>
      <c r="D791" s="46"/>
      <c r="E791" s="46"/>
      <c r="K791" s="12"/>
      <c r="L791" s="12"/>
      <c r="M791" s="12"/>
    </row>
    <row r="792">
      <c r="C792" s="46"/>
      <c r="D792" s="46"/>
      <c r="E792" s="46"/>
      <c r="K792" s="12"/>
      <c r="L792" s="12"/>
      <c r="M792" s="12"/>
    </row>
    <row r="793">
      <c r="C793" s="46"/>
      <c r="D793" s="46"/>
      <c r="E793" s="46"/>
      <c r="K793" s="12"/>
      <c r="L793" s="12"/>
      <c r="M793" s="12"/>
    </row>
    <row r="794">
      <c r="C794" s="46"/>
      <c r="D794" s="46"/>
      <c r="E794" s="46"/>
      <c r="K794" s="12"/>
      <c r="L794" s="12"/>
      <c r="M794" s="12"/>
    </row>
    <row r="795">
      <c r="C795" s="46"/>
      <c r="D795" s="46"/>
      <c r="E795" s="46"/>
      <c r="K795" s="12"/>
      <c r="L795" s="12"/>
      <c r="M795" s="12"/>
    </row>
    <row r="796">
      <c r="C796" s="46"/>
      <c r="D796" s="46"/>
      <c r="E796" s="46"/>
      <c r="K796" s="12"/>
      <c r="L796" s="12"/>
      <c r="M796" s="12"/>
    </row>
    <row r="797">
      <c r="C797" s="46"/>
      <c r="D797" s="46"/>
      <c r="E797" s="46"/>
      <c r="K797" s="12"/>
      <c r="L797" s="12"/>
      <c r="M797" s="12"/>
    </row>
    <row r="798">
      <c r="C798" s="46"/>
      <c r="D798" s="46"/>
      <c r="E798" s="46"/>
      <c r="K798" s="12"/>
      <c r="L798" s="12"/>
      <c r="M798" s="12"/>
    </row>
    <row r="799">
      <c r="C799" s="46"/>
      <c r="D799" s="46"/>
      <c r="E799" s="46"/>
      <c r="K799" s="12"/>
      <c r="L799" s="12"/>
      <c r="M799" s="12"/>
    </row>
    <row r="800">
      <c r="C800" s="46"/>
      <c r="D800" s="46"/>
      <c r="E800" s="46"/>
      <c r="K800" s="12"/>
      <c r="L800" s="12"/>
      <c r="M800" s="12"/>
    </row>
    <row r="801">
      <c r="C801" s="46"/>
      <c r="D801" s="46"/>
      <c r="E801" s="46"/>
      <c r="K801" s="12"/>
      <c r="L801" s="12"/>
      <c r="M801" s="12"/>
    </row>
    <row r="802">
      <c r="C802" s="46"/>
      <c r="D802" s="46"/>
      <c r="E802" s="46"/>
      <c r="K802" s="12"/>
      <c r="L802" s="12"/>
      <c r="M802" s="12"/>
    </row>
    <row r="803">
      <c r="C803" s="46"/>
      <c r="D803" s="46"/>
      <c r="E803" s="46"/>
      <c r="K803" s="12"/>
      <c r="L803" s="12"/>
      <c r="M803" s="12"/>
    </row>
    <row r="804">
      <c r="C804" s="46"/>
      <c r="D804" s="46"/>
      <c r="E804" s="46"/>
      <c r="K804" s="12"/>
      <c r="L804" s="12"/>
      <c r="M804" s="12"/>
    </row>
    <row r="805">
      <c r="C805" s="46"/>
      <c r="D805" s="46"/>
      <c r="E805" s="46"/>
      <c r="K805" s="12"/>
      <c r="L805" s="12"/>
      <c r="M805" s="12"/>
    </row>
    <row r="806">
      <c r="C806" s="46"/>
      <c r="D806" s="46"/>
      <c r="E806" s="46"/>
      <c r="K806" s="12"/>
      <c r="L806" s="12"/>
      <c r="M806" s="12"/>
    </row>
    <row r="807">
      <c r="C807" s="46"/>
      <c r="D807" s="46"/>
      <c r="E807" s="46"/>
      <c r="K807" s="12"/>
      <c r="L807" s="12"/>
      <c r="M807" s="12"/>
    </row>
    <row r="808">
      <c r="C808" s="46"/>
      <c r="D808" s="46"/>
      <c r="E808" s="46"/>
      <c r="K808" s="12"/>
      <c r="L808" s="12"/>
      <c r="M808" s="12"/>
    </row>
    <row r="809">
      <c r="C809" s="46"/>
      <c r="D809" s="46"/>
      <c r="E809" s="46"/>
      <c r="K809" s="12"/>
      <c r="L809" s="12"/>
      <c r="M809" s="12"/>
    </row>
    <row r="810">
      <c r="C810" s="46"/>
      <c r="D810" s="46"/>
      <c r="E810" s="46"/>
      <c r="K810" s="12"/>
      <c r="L810" s="12"/>
      <c r="M810" s="12"/>
    </row>
    <row r="811">
      <c r="C811" s="46"/>
      <c r="D811" s="46"/>
      <c r="E811" s="46"/>
      <c r="K811" s="12"/>
      <c r="L811" s="12"/>
      <c r="M811" s="12"/>
    </row>
    <row r="812">
      <c r="C812" s="46"/>
      <c r="D812" s="46"/>
      <c r="E812" s="46"/>
      <c r="K812" s="12"/>
      <c r="L812" s="12"/>
      <c r="M812" s="12"/>
    </row>
    <row r="813">
      <c r="C813" s="46"/>
      <c r="D813" s="46"/>
      <c r="E813" s="46"/>
      <c r="K813" s="12"/>
      <c r="L813" s="12"/>
      <c r="M813" s="12"/>
    </row>
    <row r="814">
      <c r="C814" s="46"/>
      <c r="D814" s="46"/>
      <c r="E814" s="46"/>
      <c r="K814" s="12"/>
      <c r="L814" s="12"/>
      <c r="M814" s="12"/>
    </row>
    <row r="815">
      <c r="C815" s="46"/>
      <c r="D815" s="46"/>
      <c r="E815" s="46"/>
      <c r="K815" s="12"/>
      <c r="L815" s="12"/>
      <c r="M815" s="12"/>
    </row>
    <row r="816">
      <c r="C816" s="46"/>
      <c r="D816" s="46"/>
      <c r="E816" s="46"/>
      <c r="K816" s="12"/>
      <c r="L816" s="12"/>
      <c r="M816" s="12"/>
    </row>
    <row r="817">
      <c r="C817" s="46"/>
      <c r="D817" s="46"/>
      <c r="E817" s="46"/>
      <c r="K817" s="12"/>
      <c r="L817" s="12"/>
      <c r="M817" s="12"/>
    </row>
    <row r="818">
      <c r="C818" s="46"/>
      <c r="D818" s="46"/>
      <c r="E818" s="46"/>
      <c r="K818" s="12"/>
      <c r="L818" s="12"/>
      <c r="M818" s="12"/>
    </row>
    <row r="819">
      <c r="C819" s="46"/>
      <c r="D819" s="46"/>
      <c r="E819" s="46"/>
      <c r="K819" s="12"/>
      <c r="L819" s="12"/>
      <c r="M819" s="12"/>
    </row>
    <row r="820">
      <c r="C820" s="46"/>
      <c r="D820" s="46"/>
      <c r="E820" s="46"/>
      <c r="K820" s="12"/>
      <c r="L820" s="12"/>
      <c r="M820" s="12"/>
    </row>
    <row r="821">
      <c r="C821" s="46"/>
      <c r="D821" s="46"/>
      <c r="E821" s="46"/>
      <c r="K821" s="12"/>
      <c r="L821" s="12"/>
      <c r="M821" s="12"/>
    </row>
    <row r="822">
      <c r="C822" s="46"/>
      <c r="D822" s="46"/>
      <c r="E822" s="46"/>
      <c r="K822" s="12"/>
      <c r="L822" s="12"/>
      <c r="M822" s="12"/>
    </row>
    <row r="823">
      <c r="C823" s="46"/>
      <c r="D823" s="46"/>
      <c r="E823" s="46"/>
      <c r="K823" s="12"/>
      <c r="L823" s="12"/>
      <c r="M823" s="12"/>
    </row>
    <row r="824">
      <c r="C824" s="46"/>
      <c r="D824" s="46"/>
      <c r="E824" s="46"/>
      <c r="K824" s="12"/>
      <c r="L824" s="12"/>
      <c r="M824" s="12"/>
    </row>
    <row r="825">
      <c r="C825" s="46"/>
      <c r="D825" s="46"/>
      <c r="E825" s="46"/>
      <c r="K825" s="12"/>
      <c r="L825" s="12"/>
      <c r="M825" s="12"/>
    </row>
    <row r="826">
      <c r="C826" s="46"/>
      <c r="D826" s="46"/>
      <c r="E826" s="46"/>
      <c r="K826" s="12"/>
      <c r="L826" s="12"/>
      <c r="M826" s="12"/>
    </row>
    <row r="827">
      <c r="C827" s="46"/>
      <c r="D827" s="46"/>
      <c r="E827" s="46"/>
      <c r="K827" s="12"/>
      <c r="L827" s="12"/>
      <c r="M827" s="12"/>
    </row>
    <row r="828">
      <c r="C828" s="46"/>
      <c r="D828" s="46"/>
      <c r="E828" s="46"/>
      <c r="K828" s="12"/>
      <c r="L828" s="12"/>
      <c r="M828" s="12"/>
    </row>
    <row r="829">
      <c r="C829" s="46"/>
      <c r="D829" s="46"/>
      <c r="E829" s="46"/>
      <c r="K829" s="12"/>
      <c r="L829" s="12"/>
      <c r="M829" s="12"/>
    </row>
    <row r="830">
      <c r="C830" s="46"/>
      <c r="D830" s="46"/>
      <c r="E830" s="46"/>
      <c r="K830" s="12"/>
      <c r="L830" s="12"/>
      <c r="M830" s="12"/>
    </row>
    <row r="831">
      <c r="C831" s="46"/>
      <c r="D831" s="46"/>
      <c r="E831" s="46"/>
      <c r="K831" s="12"/>
      <c r="L831" s="12"/>
      <c r="M831" s="12"/>
    </row>
    <row r="832">
      <c r="C832" s="46"/>
      <c r="D832" s="46"/>
      <c r="E832" s="46"/>
      <c r="K832" s="12"/>
      <c r="L832" s="12"/>
      <c r="M832" s="12"/>
    </row>
    <row r="833">
      <c r="C833" s="46"/>
      <c r="D833" s="46"/>
      <c r="E833" s="46"/>
      <c r="K833" s="12"/>
      <c r="L833" s="12"/>
      <c r="M833" s="12"/>
    </row>
    <row r="834">
      <c r="C834" s="46"/>
      <c r="D834" s="46"/>
      <c r="E834" s="46"/>
      <c r="K834" s="12"/>
      <c r="L834" s="12"/>
      <c r="M834" s="12"/>
    </row>
    <row r="835">
      <c r="C835" s="46"/>
      <c r="D835" s="46"/>
      <c r="E835" s="46"/>
      <c r="K835" s="12"/>
      <c r="L835" s="12"/>
      <c r="M835" s="12"/>
    </row>
    <row r="836">
      <c r="C836" s="46"/>
      <c r="D836" s="46"/>
      <c r="E836" s="46"/>
      <c r="K836" s="12"/>
      <c r="L836" s="12"/>
      <c r="M836" s="12"/>
    </row>
    <row r="837">
      <c r="C837" s="46"/>
      <c r="D837" s="46"/>
      <c r="E837" s="46"/>
      <c r="K837" s="12"/>
      <c r="L837" s="12"/>
      <c r="M837" s="12"/>
    </row>
    <row r="838">
      <c r="C838" s="46"/>
      <c r="D838" s="46"/>
      <c r="E838" s="46"/>
      <c r="K838" s="12"/>
      <c r="L838" s="12"/>
      <c r="M838" s="12"/>
    </row>
    <row r="839">
      <c r="C839" s="46"/>
      <c r="D839" s="46"/>
      <c r="E839" s="46"/>
      <c r="K839" s="12"/>
      <c r="L839" s="12"/>
      <c r="M839" s="12"/>
    </row>
    <row r="840">
      <c r="C840" s="46"/>
      <c r="D840" s="46"/>
      <c r="E840" s="46"/>
      <c r="K840" s="12"/>
      <c r="L840" s="12"/>
      <c r="M840" s="12"/>
    </row>
    <row r="841">
      <c r="C841" s="46"/>
      <c r="D841" s="46"/>
      <c r="E841" s="46"/>
      <c r="K841" s="12"/>
      <c r="L841" s="12"/>
      <c r="M841" s="12"/>
    </row>
    <row r="842">
      <c r="C842" s="46"/>
      <c r="D842" s="46"/>
      <c r="E842" s="46"/>
      <c r="K842" s="12"/>
      <c r="L842" s="12"/>
      <c r="M842" s="12"/>
    </row>
    <row r="843">
      <c r="C843" s="46"/>
      <c r="D843" s="46"/>
      <c r="E843" s="46"/>
      <c r="K843" s="12"/>
      <c r="L843" s="12"/>
      <c r="M843" s="12"/>
    </row>
    <row r="844">
      <c r="C844" s="46"/>
      <c r="D844" s="46"/>
      <c r="E844" s="46"/>
      <c r="K844" s="12"/>
      <c r="L844" s="12"/>
      <c r="M844" s="12"/>
    </row>
    <row r="845">
      <c r="C845" s="46"/>
      <c r="D845" s="46"/>
      <c r="E845" s="46"/>
      <c r="K845" s="12"/>
      <c r="L845" s="12"/>
      <c r="M845" s="12"/>
    </row>
    <row r="846">
      <c r="C846" s="46"/>
      <c r="D846" s="46"/>
      <c r="E846" s="46"/>
      <c r="K846" s="12"/>
      <c r="L846" s="12"/>
      <c r="M846" s="12"/>
    </row>
    <row r="847">
      <c r="C847" s="46"/>
      <c r="D847" s="46"/>
      <c r="E847" s="46"/>
      <c r="K847" s="12"/>
      <c r="L847" s="12"/>
      <c r="M847" s="12"/>
    </row>
    <row r="848">
      <c r="C848" s="46"/>
      <c r="D848" s="46"/>
      <c r="E848" s="46"/>
      <c r="K848" s="12"/>
      <c r="L848" s="12"/>
      <c r="M848" s="12"/>
    </row>
    <row r="849">
      <c r="C849" s="46"/>
      <c r="D849" s="46"/>
      <c r="E849" s="46"/>
      <c r="K849" s="12"/>
      <c r="L849" s="12"/>
      <c r="M849" s="12"/>
    </row>
    <row r="850">
      <c r="C850" s="46"/>
      <c r="D850" s="46"/>
      <c r="E850" s="46"/>
      <c r="K850" s="12"/>
      <c r="L850" s="12"/>
      <c r="M850" s="12"/>
    </row>
    <row r="851">
      <c r="C851" s="46"/>
      <c r="D851" s="46"/>
      <c r="E851" s="46"/>
      <c r="K851" s="12"/>
      <c r="L851" s="12"/>
      <c r="M851" s="12"/>
    </row>
    <row r="852">
      <c r="C852" s="46"/>
      <c r="D852" s="46"/>
      <c r="E852" s="46"/>
      <c r="K852" s="12"/>
      <c r="L852" s="12"/>
      <c r="M852" s="12"/>
    </row>
    <row r="853">
      <c r="C853" s="46"/>
      <c r="D853" s="46"/>
      <c r="E853" s="46"/>
      <c r="K853" s="12"/>
      <c r="L853" s="12"/>
      <c r="M853" s="12"/>
    </row>
    <row r="854">
      <c r="C854" s="46"/>
      <c r="D854" s="46"/>
      <c r="E854" s="46"/>
      <c r="K854" s="12"/>
      <c r="L854" s="12"/>
      <c r="M854" s="12"/>
    </row>
    <row r="855">
      <c r="C855" s="46"/>
      <c r="D855" s="46"/>
      <c r="E855" s="46"/>
      <c r="K855" s="12"/>
      <c r="L855" s="12"/>
      <c r="M855" s="12"/>
    </row>
    <row r="856">
      <c r="C856" s="46"/>
      <c r="D856" s="46"/>
      <c r="E856" s="46"/>
      <c r="K856" s="12"/>
      <c r="L856" s="12"/>
      <c r="M856" s="12"/>
    </row>
    <row r="857">
      <c r="C857" s="46"/>
      <c r="D857" s="46"/>
      <c r="E857" s="46"/>
      <c r="K857" s="12"/>
      <c r="L857" s="12"/>
      <c r="M857" s="12"/>
    </row>
    <row r="858">
      <c r="C858" s="46"/>
      <c r="D858" s="46"/>
      <c r="E858" s="46"/>
      <c r="K858" s="12"/>
      <c r="L858" s="12"/>
      <c r="M858" s="12"/>
    </row>
    <row r="859">
      <c r="C859" s="46"/>
      <c r="D859" s="46"/>
      <c r="E859" s="46"/>
      <c r="K859" s="12"/>
      <c r="L859" s="12"/>
      <c r="M859" s="12"/>
    </row>
    <row r="860">
      <c r="C860" s="46"/>
      <c r="D860" s="46"/>
      <c r="E860" s="46"/>
      <c r="K860" s="12"/>
      <c r="L860" s="12"/>
      <c r="M860" s="12"/>
    </row>
    <row r="861">
      <c r="C861" s="46"/>
      <c r="D861" s="46"/>
      <c r="E861" s="46"/>
      <c r="K861" s="12"/>
      <c r="L861" s="12"/>
      <c r="M861" s="12"/>
    </row>
    <row r="862">
      <c r="C862" s="46"/>
      <c r="D862" s="46"/>
      <c r="E862" s="46"/>
      <c r="K862" s="12"/>
      <c r="L862" s="12"/>
      <c r="M862" s="12"/>
    </row>
    <row r="863">
      <c r="C863" s="46"/>
      <c r="D863" s="46"/>
      <c r="E863" s="46"/>
      <c r="K863" s="12"/>
      <c r="L863" s="12"/>
      <c r="M863" s="12"/>
    </row>
    <row r="864">
      <c r="C864" s="46"/>
      <c r="D864" s="46"/>
      <c r="E864" s="46"/>
      <c r="K864" s="12"/>
      <c r="L864" s="12"/>
      <c r="M864" s="12"/>
    </row>
    <row r="865">
      <c r="C865" s="46"/>
      <c r="D865" s="46"/>
      <c r="E865" s="46"/>
      <c r="K865" s="12"/>
      <c r="L865" s="12"/>
      <c r="M865" s="12"/>
    </row>
    <row r="866">
      <c r="C866" s="46"/>
      <c r="D866" s="46"/>
      <c r="E866" s="46"/>
      <c r="K866" s="12"/>
      <c r="L866" s="12"/>
      <c r="M866" s="12"/>
    </row>
    <row r="867">
      <c r="C867" s="46"/>
      <c r="D867" s="46"/>
      <c r="E867" s="46"/>
      <c r="K867" s="12"/>
      <c r="L867" s="12"/>
      <c r="M867" s="12"/>
    </row>
    <row r="868">
      <c r="C868" s="46"/>
      <c r="D868" s="46"/>
      <c r="E868" s="46"/>
      <c r="K868" s="12"/>
      <c r="L868" s="12"/>
      <c r="M868" s="12"/>
    </row>
    <row r="869">
      <c r="C869" s="46"/>
      <c r="D869" s="46"/>
      <c r="E869" s="46"/>
      <c r="K869" s="12"/>
      <c r="L869" s="12"/>
      <c r="M869" s="12"/>
    </row>
    <row r="870">
      <c r="C870" s="46"/>
      <c r="D870" s="46"/>
      <c r="E870" s="46"/>
      <c r="K870" s="12"/>
      <c r="L870" s="12"/>
      <c r="M870" s="12"/>
    </row>
    <row r="871">
      <c r="C871" s="46"/>
      <c r="D871" s="46"/>
      <c r="E871" s="46"/>
      <c r="K871" s="12"/>
      <c r="L871" s="12"/>
      <c r="M871" s="12"/>
    </row>
    <row r="872">
      <c r="C872" s="46"/>
      <c r="D872" s="46"/>
      <c r="E872" s="46"/>
      <c r="K872" s="12"/>
      <c r="L872" s="12"/>
      <c r="M872" s="12"/>
    </row>
    <row r="873">
      <c r="C873" s="46"/>
      <c r="D873" s="46"/>
      <c r="E873" s="46"/>
      <c r="K873" s="12"/>
      <c r="L873" s="12"/>
      <c r="M873" s="12"/>
    </row>
    <row r="874">
      <c r="C874" s="46"/>
      <c r="D874" s="46"/>
      <c r="E874" s="46"/>
      <c r="K874" s="12"/>
      <c r="L874" s="12"/>
      <c r="M874" s="12"/>
    </row>
    <row r="875">
      <c r="C875" s="46"/>
      <c r="D875" s="46"/>
      <c r="E875" s="46"/>
      <c r="K875" s="12"/>
      <c r="L875" s="12"/>
      <c r="M875" s="12"/>
    </row>
    <row r="876">
      <c r="C876" s="46"/>
      <c r="D876" s="46"/>
      <c r="E876" s="46"/>
      <c r="K876" s="12"/>
      <c r="L876" s="12"/>
      <c r="M876" s="12"/>
    </row>
    <row r="877">
      <c r="C877" s="46"/>
      <c r="D877" s="46"/>
      <c r="E877" s="46"/>
      <c r="K877" s="12"/>
      <c r="L877" s="12"/>
      <c r="M877" s="12"/>
    </row>
    <row r="878">
      <c r="C878" s="46"/>
      <c r="D878" s="46"/>
      <c r="E878" s="46"/>
      <c r="K878" s="12"/>
      <c r="L878" s="12"/>
      <c r="M878" s="12"/>
    </row>
    <row r="879">
      <c r="C879" s="46"/>
      <c r="D879" s="46"/>
      <c r="E879" s="46"/>
      <c r="K879" s="12"/>
      <c r="L879" s="12"/>
      <c r="M879" s="12"/>
    </row>
    <row r="880">
      <c r="C880" s="46"/>
      <c r="D880" s="46"/>
      <c r="E880" s="46"/>
      <c r="K880" s="12"/>
      <c r="L880" s="12"/>
      <c r="M880" s="12"/>
    </row>
    <row r="881">
      <c r="C881" s="46"/>
      <c r="D881" s="46"/>
      <c r="E881" s="46"/>
      <c r="K881" s="12"/>
      <c r="L881" s="12"/>
      <c r="M881" s="12"/>
    </row>
    <row r="882">
      <c r="C882" s="46"/>
      <c r="D882" s="46"/>
      <c r="E882" s="46"/>
      <c r="K882" s="12"/>
      <c r="L882" s="12"/>
      <c r="M882" s="12"/>
    </row>
    <row r="883">
      <c r="C883" s="46"/>
      <c r="D883" s="46"/>
      <c r="E883" s="46"/>
      <c r="K883" s="12"/>
      <c r="L883" s="12"/>
      <c r="M883" s="12"/>
    </row>
    <row r="884">
      <c r="C884" s="46"/>
      <c r="D884" s="46"/>
      <c r="E884" s="46"/>
      <c r="K884" s="12"/>
      <c r="L884" s="12"/>
      <c r="M884" s="12"/>
    </row>
    <row r="885">
      <c r="C885" s="46"/>
      <c r="D885" s="46"/>
      <c r="E885" s="46"/>
      <c r="K885" s="12"/>
      <c r="L885" s="12"/>
      <c r="M885" s="12"/>
    </row>
    <row r="886">
      <c r="C886" s="46"/>
      <c r="D886" s="46"/>
      <c r="E886" s="46"/>
      <c r="K886" s="12"/>
      <c r="L886" s="12"/>
      <c r="M886" s="12"/>
    </row>
    <row r="887">
      <c r="C887" s="46"/>
      <c r="D887" s="46"/>
      <c r="E887" s="46"/>
      <c r="K887" s="12"/>
      <c r="L887" s="12"/>
      <c r="M887" s="12"/>
    </row>
    <row r="888">
      <c r="C888" s="46"/>
      <c r="D888" s="46"/>
      <c r="E888" s="46"/>
      <c r="K888" s="12"/>
      <c r="L888" s="12"/>
      <c r="M888" s="12"/>
    </row>
    <row r="889">
      <c r="C889" s="46"/>
      <c r="D889" s="46"/>
      <c r="E889" s="46"/>
      <c r="K889" s="12"/>
      <c r="L889" s="12"/>
      <c r="M889" s="12"/>
    </row>
    <row r="890">
      <c r="C890" s="46"/>
      <c r="D890" s="46"/>
      <c r="E890" s="46"/>
      <c r="K890" s="12"/>
      <c r="L890" s="12"/>
      <c r="M890" s="12"/>
    </row>
    <row r="891">
      <c r="C891" s="46"/>
      <c r="D891" s="46"/>
      <c r="E891" s="46"/>
      <c r="K891" s="12"/>
      <c r="L891" s="12"/>
      <c r="M891" s="12"/>
    </row>
    <row r="892">
      <c r="C892" s="46"/>
      <c r="D892" s="46"/>
      <c r="E892" s="46"/>
      <c r="K892" s="12"/>
      <c r="L892" s="12"/>
      <c r="M892" s="12"/>
    </row>
    <row r="893">
      <c r="C893" s="46"/>
      <c r="D893" s="46"/>
      <c r="E893" s="46"/>
      <c r="K893" s="12"/>
      <c r="L893" s="12"/>
      <c r="M893" s="12"/>
    </row>
    <row r="894">
      <c r="C894" s="46"/>
      <c r="D894" s="46"/>
      <c r="E894" s="46"/>
      <c r="K894" s="12"/>
      <c r="L894" s="12"/>
      <c r="M894" s="12"/>
    </row>
    <row r="895">
      <c r="C895" s="46"/>
      <c r="D895" s="46"/>
      <c r="E895" s="46"/>
      <c r="K895" s="12"/>
      <c r="L895" s="12"/>
      <c r="M895" s="12"/>
    </row>
    <row r="896">
      <c r="C896" s="46"/>
      <c r="D896" s="46"/>
      <c r="E896" s="46"/>
      <c r="K896" s="12"/>
      <c r="L896" s="12"/>
      <c r="M896" s="12"/>
    </row>
    <row r="897">
      <c r="C897" s="46"/>
      <c r="D897" s="46"/>
      <c r="E897" s="46"/>
      <c r="K897" s="12"/>
      <c r="L897" s="12"/>
      <c r="M897" s="12"/>
    </row>
    <row r="898">
      <c r="C898" s="46"/>
      <c r="D898" s="46"/>
      <c r="E898" s="46"/>
      <c r="K898" s="12"/>
      <c r="L898" s="12"/>
      <c r="M898" s="12"/>
    </row>
    <row r="899">
      <c r="C899" s="46"/>
      <c r="D899" s="46"/>
      <c r="E899" s="46"/>
      <c r="K899" s="12"/>
      <c r="L899" s="12"/>
      <c r="M899" s="12"/>
    </row>
    <row r="900">
      <c r="C900" s="46"/>
      <c r="D900" s="46"/>
      <c r="E900" s="46"/>
      <c r="K900" s="12"/>
      <c r="L900" s="12"/>
      <c r="M900" s="12"/>
    </row>
    <row r="901">
      <c r="C901" s="46"/>
      <c r="D901" s="46"/>
      <c r="E901" s="46"/>
      <c r="K901" s="12"/>
      <c r="L901" s="12"/>
      <c r="M901" s="12"/>
    </row>
    <row r="902">
      <c r="C902" s="46"/>
      <c r="D902" s="46"/>
      <c r="E902" s="46"/>
      <c r="K902" s="12"/>
      <c r="L902" s="12"/>
      <c r="M902" s="12"/>
    </row>
    <row r="903">
      <c r="C903" s="46"/>
      <c r="D903" s="46"/>
      <c r="E903" s="46"/>
      <c r="K903" s="12"/>
      <c r="L903" s="12"/>
      <c r="M903" s="12"/>
    </row>
    <row r="904">
      <c r="C904" s="46"/>
      <c r="D904" s="46"/>
      <c r="E904" s="46"/>
      <c r="K904" s="12"/>
      <c r="L904" s="12"/>
      <c r="M904" s="12"/>
    </row>
    <row r="905">
      <c r="C905" s="46"/>
      <c r="D905" s="46"/>
      <c r="E905" s="46"/>
      <c r="K905" s="12"/>
      <c r="L905" s="12"/>
      <c r="M905" s="12"/>
    </row>
    <row r="906">
      <c r="C906" s="46"/>
      <c r="D906" s="46"/>
      <c r="E906" s="46"/>
      <c r="K906" s="12"/>
      <c r="L906" s="12"/>
      <c r="M906" s="12"/>
    </row>
    <row r="907">
      <c r="C907" s="46"/>
      <c r="D907" s="46"/>
      <c r="E907" s="46"/>
      <c r="K907" s="12"/>
      <c r="L907" s="12"/>
      <c r="M907" s="12"/>
    </row>
    <row r="908">
      <c r="C908" s="46"/>
      <c r="D908" s="46"/>
      <c r="E908" s="46"/>
      <c r="K908" s="12"/>
      <c r="L908" s="12"/>
      <c r="M908" s="12"/>
    </row>
    <row r="909">
      <c r="C909" s="46"/>
      <c r="D909" s="46"/>
      <c r="E909" s="46"/>
      <c r="K909" s="12"/>
      <c r="L909" s="12"/>
      <c r="M909" s="12"/>
    </row>
    <row r="910">
      <c r="C910" s="46"/>
      <c r="D910" s="46"/>
      <c r="E910" s="46"/>
      <c r="K910" s="12"/>
      <c r="L910" s="12"/>
      <c r="M910" s="12"/>
    </row>
    <row r="911">
      <c r="C911" s="46"/>
      <c r="D911" s="46"/>
      <c r="E911" s="46"/>
      <c r="K911" s="12"/>
      <c r="L911" s="12"/>
      <c r="M911" s="12"/>
    </row>
    <row r="912">
      <c r="C912" s="46"/>
      <c r="D912" s="46"/>
      <c r="E912" s="46"/>
      <c r="K912" s="12"/>
      <c r="L912" s="12"/>
      <c r="M912" s="12"/>
    </row>
    <row r="913">
      <c r="C913" s="46"/>
      <c r="D913" s="46"/>
      <c r="E913" s="46"/>
      <c r="K913" s="12"/>
      <c r="L913" s="12"/>
      <c r="M913" s="12"/>
    </row>
    <row r="914">
      <c r="C914" s="46"/>
      <c r="D914" s="46"/>
      <c r="E914" s="46"/>
      <c r="K914" s="12"/>
      <c r="L914" s="12"/>
      <c r="M914" s="12"/>
    </row>
    <row r="915">
      <c r="C915" s="46"/>
      <c r="D915" s="46"/>
      <c r="E915" s="46"/>
      <c r="K915" s="12"/>
      <c r="L915" s="12"/>
      <c r="M915" s="12"/>
    </row>
    <row r="916">
      <c r="C916" s="46"/>
      <c r="D916" s="46"/>
      <c r="E916" s="46"/>
      <c r="K916" s="12"/>
      <c r="L916" s="12"/>
      <c r="M916" s="12"/>
    </row>
    <row r="917">
      <c r="C917" s="46"/>
      <c r="D917" s="46"/>
      <c r="E917" s="46"/>
      <c r="K917" s="12"/>
      <c r="L917" s="12"/>
      <c r="M917" s="12"/>
    </row>
    <row r="918">
      <c r="C918" s="46"/>
      <c r="D918" s="46"/>
      <c r="E918" s="46"/>
      <c r="K918" s="12"/>
      <c r="L918" s="12"/>
      <c r="M918" s="12"/>
    </row>
    <row r="919">
      <c r="C919" s="46"/>
      <c r="D919" s="46"/>
      <c r="E919" s="46"/>
      <c r="K919" s="12"/>
      <c r="L919" s="12"/>
      <c r="M919" s="12"/>
    </row>
    <row r="920">
      <c r="C920" s="46"/>
      <c r="D920" s="46"/>
      <c r="E920" s="46"/>
      <c r="K920" s="12"/>
      <c r="L920" s="12"/>
      <c r="M920" s="12"/>
    </row>
    <row r="921">
      <c r="C921" s="46"/>
      <c r="D921" s="46"/>
      <c r="E921" s="46"/>
      <c r="K921" s="12"/>
      <c r="L921" s="12"/>
      <c r="M921" s="12"/>
    </row>
    <row r="922">
      <c r="C922" s="46"/>
      <c r="D922" s="46"/>
      <c r="E922" s="46"/>
      <c r="K922" s="12"/>
      <c r="L922" s="12"/>
      <c r="M922" s="12"/>
    </row>
    <row r="923">
      <c r="C923" s="46"/>
      <c r="D923" s="46"/>
      <c r="E923" s="46"/>
      <c r="K923" s="12"/>
      <c r="L923" s="12"/>
      <c r="M923" s="12"/>
    </row>
    <row r="924">
      <c r="C924" s="46"/>
      <c r="D924" s="46"/>
      <c r="E924" s="46"/>
      <c r="K924" s="12"/>
      <c r="L924" s="12"/>
      <c r="M924" s="12"/>
    </row>
    <row r="925">
      <c r="C925" s="46"/>
      <c r="D925" s="46"/>
      <c r="E925" s="46"/>
      <c r="K925" s="12"/>
      <c r="L925" s="12"/>
      <c r="M925" s="12"/>
    </row>
    <row r="926">
      <c r="C926" s="46"/>
      <c r="D926" s="46"/>
      <c r="E926" s="46"/>
      <c r="K926" s="12"/>
      <c r="L926" s="12"/>
      <c r="M926" s="12"/>
    </row>
    <row r="927">
      <c r="C927" s="46"/>
      <c r="D927" s="46"/>
      <c r="E927" s="46"/>
      <c r="K927" s="12"/>
      <c r="L927" s="12"/>
      <c r="M927" s="12"/>
    </row>
    <row r="928">
      <c r="C928" s="46"/>
      <c r="D928" s="46"/>
      <c r="E928" s="46"/>
      <c r="K928" s="12"/>
      <c r="L928" s="12"/>
      <c r="M928" s="12"/>
    </row>
    <row r="929">
      <c r="C929" s="46"/>
      <c r="D929" s="46"/>
      <c r="E929" s="46"/>
      <c r="K929" s="12"/>
      <c r="L929" s="12"/>
      <c r="M929" s="12"/>
    </row>
    <row r="930">
      <c r="C930" s="46"/>
      <c r="D930" s="46"/>
      <c r="E930" s="46"/>
      <c r="K930" s="12"/>
      <c r="L930" s="12"/>
      <c r="M930" s="12"/>
    </row>
    <row r="931">
      <c r="C931" s="46"/>
      <c r="D931" s="46"/>
      <c r="E931" s="46"/>
      <c r="K931" s="12"/>
      <c r="L931" s="12"/>
      <c r="M931" s="12"/>
    </row>
    <row r="932">
      <c r="C932" s="46"/>
      <c r="D932" s="46"/>
      <c r="E932" s="46"/>
      <c r="K932" s="12"/>
      <c r="L932" s="12"/>
      <c r="M932" s="12"/>
    </row>
    <row r="933">
      <c r="C933" s="46"/>
      <c r="D933" s="46"/>
      <c r="E933" s="46"/>
      <c r="K933" s="12"/>
      <c r="L933" s="12"/>
      <c r="M933" s="12"/>
    </row>
    <row r="934">
      <c r="C934" s="46"/>
      <c r="D934" s="46"/>
      <c r="E934" s="46"/>
      <c r="K934" s="12"/>
      <c r="L934" s="12"/>
      <c r="M934" s="12"/>
    </row>
    <row r="935">
      <c r="C935" s="46"/>
      <c r="D935" s="46"/>
      <c r="E935" s="46"/>
      <c r="K935" s="12"/>
      <c r="L935" s="12"/>
      <c r="M935" s="12"/>
    </row>
    <row r="936">
      <c r="C936" s="46"/>
      <c r="D936" s="46"/>
      <c r="E936" s="46"/>
      <c r="K936" s="12"/>
      <c r="L936" s="12"/>
      <c r="M936" s="12"/>
    </row>
    <row r="937">
      <c r="C937" s="46"/>
      <c r="D937" s="46"/>
      <c r="E937" s="46"/>
      <c r="K937" s="12"/>
      <c r="L937" s="12"/>
      <c r="M937" s="12"/>
    </row>
    <row r="938">
      <c r="C938" s="46"/>
      <c r="D938" s="46"/>
      <c r="E938" s="46"/>
      <c r="K938" s="12"/>
      <c r="L938" s="12"/>
      <c r="M938" s="12"/>
    </row>
    <row r="939">
      <c r="C939" s="46"/>
      <c r="D939" s="46"/>
      <c r="E939" s="46"/>
      <c r="K939" s="12"/>
      <c r="L939" s="12"/>
      <c r="M939" s="12"/>
    </row>
    <row r="940">
      <c r="C940" s="46"/>
      <c r="D940" s="46"/>
      <c r="E940" s="46"/>
      <c r="K940" s="12"/>
      <c r="L940" s="12"/>
      <c r="M940" s="12"/>
    </row>
    <row r="941">
      <c r="C941" s="46"/>
      <c r="D941" s="46"/>
      <c r="E941" s="46"/>
      <c r="K941" s="12"/>
      <c r="L941" s="12"/>
      <c r="M941" s="12"/>
    </row>
    <row r="942">
      <c r="C942" s="46"/>
      <c r="D942" s="46"/>
      <c r="E942" s="46"/>
      <c r="K942" s="12"/>
      <c r="L942" s="12"/>
      <c r="M942" s="12"/>
    </row>
    <row r="943">
      <c r="C943" s="46"/>
      <c r="D943" s="46"/>
      <c r="E943" s="46"/>
      <c r="K943" s="12"/>
      <c r="L943" s="12"/>
      <c r="M943" s="12"/>
    </row>
    <row r="944">
      <c r="C944" s="46"/>
      <c r="D944" s="46"/>
      <c r="E944" s="46"/>
      <c r="K944" s="12"/>
      <c r="L944" s="12"/>
      <c r="M944" s="12"/>
    </row>
    <row r="945">
      <c r="C945" s="46"/>
      <c r="D945" s="46"/>
      <c r="E945" s="46"/>
      <c r="K945" s="12"/>
      <c r="L945" s="12"/>
      <c r="M945" s="12"/>
    </row>
    <row r="946">
      <c r="C946" s="46"/>
      <c r="D946" s="46"/>
      <c r="E946" s="46"/>
      <c r="K946" s="12"/>
      <c r="L946" s="12"/>
      <c r="M946" s="12"/>
    </row>
    <row r="947">
      <c r="C947" s="46"/>
      <c r="D947" s="46"/>
      <c r="E947" s="46"/>
      <c r="K947" s="12"/>
      <c r="L947" s="12"/>
      <c r="M947" s="12"/>
    </row>
    <row r="948">
      <c r="C948" s="46"/>
      <c r="D948" s="46"/>
      <c r="E948" s="46"/>
      <c r="K948" s="12"/>
      <c r="L948" s="12"/>
      <c r="M948" s="12"/>
    </row>
    <row r="949">
      <c r="C949" s="46"/>
      <c r="D949" s="46"/>
      <c r="E949" s="46"/>
      <c r="K949" s="12"/>
      <c r="L949" s="12"/>
      <c r="M949" s="12"/>
    </row>
    <row r="950">
      <c r="C950" s="46"/>
      <c r="D950" s="46"/>
      <c r="E950" s="46"/>
      <c r="K950" s="12"/>
      <c r="L950" s="12"/>
      <c r="M950" s="12"/>
    </row>
    <row r="951">
      <c r="C951" s="46"/>
      <c r="D951" s="46"/>
      <c r="E951" s="46"/>
      <c r="K951" s="12"/>
      <c r="L951" s="12"/>
      <c r="M951" s="12"/>
    </row>
    <row r="952">
      <c r="C952" s="46"/>
      <c r="D952" s="46"/>
      <c r="E952" s="46"/>
      <c r="K952" s="12"/>
      <c r="L952" s="12"/>
      <c r="M952" s="12"/>
    </row>
    <row r="953">
      <c r="C953" s="46"/>
      <c r="D953" s="46"/>
      <c r="E953" s="46"/>
      <c r="K953" s="12"/>
      <c r="L953" s="12"/>
      <c r="M953" s="12"/>
    </row>
    <row r="954">
      <c r="C954" s="46"/>
      <c r="D954" s="46"/>
      <c r="E954" s="46"/>
      <c r="K954" s="12"/>
      <c r="L954" s="12"/>
      <c r="M954" s="12"/>
    </row>
    <row r="955">
      <c r="C955" s="46"/>
      <c r="D955" s="46"/>
      <c r="E955" s="46"/>
      <c r="K955" s="12"/>
      <c r="L955" s="12"/>
      <c r="M955" s="12"/>
    </row>
    <row r="956">
      <c r="C956" s="46"/>
      <c r="D956" s="46"/>
      <c r="E956" s="46"/>
      <c r="K956" s="12"/>
      <c r="L956" s="12"/>
      <c r="M956" s="12"/>
    </row>
    <row r="957">
      <c r="C957" s="46"/>
      <c r="D957" s="46"/>
      <c r="E957" s="46"/>
      <c r="K957" s="12"/>
      <c r="L957" s="12"/>
      <c r="M957" s="12"/>
    </row>
    <row r="958">
      <c r="C958" s="46"/>
      <c r="D958" s="46"/>
      <c r="E958" s="46"/>
      <c r="K958" s="12"/>
      <c r="L958" s="12"/>
      <c r="M958" s="12"/>
    </row>
    <row r="959">
      <c r="C959" s="46"/>
      <c r="D959" s="46"/>
      <c r="E959" s="46"/>
      <c r="K959" s="12"/>
      <c r="L959" s="12"/>
      <c r="M959" s="12"/>
    </row>
    <row r="960">
      <c r="C960" s="46"/>
      <c r="D960" s="46"/>
      <c r="E960" s="46"/>
      <c r="K960" s="12"/>
      <c r="L960" s="12"/>
      <c r="M960" s="12"/>
    </row>
    <row r="961">
      <c r="C961" s="46"/>
      <c r="D961" s="46"/>
      <c r="E961" s="46"/>
      <c r="K961" s="12"/>
      <c r="L961" s="12"/>
      <c r="M961" s="12"/>
    </row>
    <row r="962">
      <c r="C962" s="46"/>
      <c r="D962" s="46"/>
      <c r="E962" s="46"/>
      <c r="K962" s="12"/>
      <c r="L962" s="12"/>
      <c r="M962" s="12"/>
    </row>
    <row r="963">
      <c r="C963" s="46"/>
      <c r="D963" s="46"/>
      <c r="E963" s="46"/>
      <c r="K963" s="12"/>
      <c r="L963" s="12"/>
      <c r="M963" s="12"/>
    </row>
    <row r="964">
      <c r="C964" s="46"/>
      <c r="D964" s="46"/>
      <c r="E964" s="46"/>
      <c r="K964" s="12"/>
      <c r="L964" s="12"/>
      <c r="M964" s="12"/>
    </row>
    <row r="965">
      <c r="C965" s="46"/>
      <c r="D965" s="46"/>
      <c r="E965" s="46"/>
      <c r="K965" s="12"/>
      <c r="L965" s="12"/>
      <c r="M965" s="12"/>
    </row>
    <row r="966">
      <c r="C966" s="46"/>
      <c r="D966" s="46"/>
      <c r="E966" s="46"/>
      <c r="K966" s="12"/>
      <c r="L966" s="12"/>
      <c r="M966" s="12"/>
    </row>
    <row r="967">
      <c r="C967" s="46"/>
      <c r="D967" s="46"/>
      <c r="E967" s="46"/>
      <c r="K967" s="12"/>
      <c r="L967" s="12"/>
      <c r="M967" s="12"/>
    </row>
    <row r="968">
      <c r="C968" s="46"/>
      <c r="D968" s="46"/>
      <c r="E968" s="46"/>
      <c r="K968" s="12"/>
      <c r="L968" s="12"/>
      <c r="M968" s="12"/>
    </row>
    <row r="969">
      <c r="C969" s="46"/>
      <c r="D969" s="46"/>
      <c r="E969" s="46"/>
      <c r="K969" s="12"/>
      <c r="L969" s="12"/>
      <c r="M969" s="12"/>
    </row>
    <row r="970">
      <c r="C970" s="46"/>
      <c r="D970" s="46"/>
      <c r="E970" s="46"/>
      <c r="K970" s="12"/>
      <c r="L970" s="12"/>
      <c r="M970" s="12"/>
    </row>
    <row r="971">
      <c r="C971" s="46"/>
      <c r="D971" s="46"/>
      <c r="E971" s="46"/>
      <c r="K971" s="12"/>
      <c r="L971" s="12"/>
      <c r="M971" s="12"/>
    </row>
    <row r="972">
      <c r="C972" s="46"/>
      <c r="D972" s="46"/>
      <c r="E972" s="46"/>
      <c r="K972" s="12"/>
      <c r="L972" s="12"/>
      <c r="M972" s="12"/>
    </row>
    <row r="973">
      <c r="C973" s="46"/>
      <c r="D973" s="46"/>
      <c r="E973" s="46"/>
    </row>
    <row r="974">
      <c r="C974" s="46"/>
      <c r="D974" s="46"/>
      <c r="E974" s="46"/>
    </row>
    <row r="975">
      <c r="C975" s="46"/>
      <c r="D975" s="46"/>
      <c r="E975" s="46"/>
    </row>
    <row r="976">
      <c r="C976" s="46"/>
      <c r="D976" s="46"/>
      <c r="E976" s="46"/>
    </row>
    <row r="977">
      <c r="C977" s="46"/>
      <c r="D977" s="46"/>
      <c r="E977" s="46"/>
    </row>
    <row r="978">
      <c r="C978" s="46"/>
      <c r="D978" s="46"/>
      <c r="E978" s="46"/>
    </row>
    <row r="979">
      <c r="C979" s="46"/>
      <c r="D979" s="46"/>
      <c r="E979" s="46"/>
    </row>
    <row r="980">
      <c r="C980" s="46"/>
      <c r="D980" s="46"/>
      <c r="E980" s="46"/>
    </row>
    <row r="981">
      <c r="C981" s="46"/>
      <c r="D981" s="46"/>
      <c r="E981" s="46"/>
    </row>
    <row r="982">
      <c r="C982" s="46"/>
      <c r="D982" s="46"/>
      <c r="E982" s="46"/>
    </row>
    <row r="983">
      <c r="C983" s="46"/>
      <c r="D983" s="46"/>
      <c r="E983" s="46"/>
    </row>
    <row r="984">
      <c r="C984" s="46"/>
      <c r="D984" s="46"/>
      <c r="E984" s="46"/>
    </row>
    <row r="985">
      <c r="C985" s="46"/>
      <c r="D985" s="46"/>
      <c r="E985" s="46"/>
    </row>
    <row r="986">
      <c r="C986" s="46"/>
      <c r="D986" s="46"/>
      <c r="E986" s="46"/>
    </row>
    <row r="987">
      <c r="C987" s="46"/>
      <c r="D987" s="46"/>
      <c r="E987" s="46"/>
    </row>
    <row r="988">
      <c r="C988" s="46"/>
      <c r="D988" s="46"/>
      <c r="E988" s="46"/>
    </row>
    <row r="989">
      <c r="C989" s="46"/>
      <c r="D989" s="46"/>
      <c r="E989" s="46"/>
    </row>
    <row r="990">
      <c r="C990" s="46"/>
      <c r="D990" s="46"/>
      <c r="E990" s="46"/>
    </row>
    <row r="991">
      <c r="C991" s="46"/>
      <c r="D991" s="46"/>
      <c r="E991" s="46"/>
    </row>
    <row r="992">
      <c r="C992" s="46"/>
      <c r="D992" s="46"/>
      <c r="E992" s="46"/>
    </row>
    <row r="993">
      <c r="C993" s="46"/>
      <c r="D993" s="46"/>
      <c r="E993" s="46"/>
    </row>
    <row r="994">
      <c r="C994" s="46"/>
      <c r="D994" s="46"/>
      <c r="E994" s="46"/>
    </row>
  </sheetData>
  <mergeCells count="1">
    <mergeCell ref="K1:M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1.63"/>
    <col customWidth="1" min="3" max="3" width="15.0"/>
    <col customWidth="1" min="4" max="4" width="21.63"/>
    <col customWidth="1" min="5" max="5" width="37.63"/>
  </cols>
  <sheetData>
    <row r="1">
      <c r="A1" s="18" t="s">
        <v>0</v>
      </c>
      <c r="B1" s="65" t="s">
        <v>2021</v>
      </c>
      <c r="C1" s="65" t="s">
        <v>2022</v>
      </c>
      <c r="D1" s="65" t="s">
        <v>2023</v>
      </c>
      <c r="E1" s="66" t="s">
        <v>4</v>
      </c>
      <c r="F1" s="67" t="s">
        <v>5</v>
      </c>
      <c r="K1" s="68" t="s">
        <v>6</v>
      </c>
    </row>
    <row r="2">
      <c r="A2" s="18">
        <v>1.0</v>
      </c>
      <c r="B2" s="18" t="s">
        <v>2024</v>
      </c>
      <c r="C2" s="18" t="s">
        <v>2025</v>
      </c>
      <c r="D2" s="18" t="s">
        <v>2026</v>
      </c>
      <c r="E2" s="48" t="s">
        <v>2027</v>
      </c>
      <c r="F2" s="18" t="s">
        <v>11</v>
      </c>
      <c r="H2" s="18" t="s">
        <v>16</v>
      </c>
      <c r="K2" s="49" t="str">
        <f>IFERROR(__xludf.DUMMYFUNCTION("FILTER(B2:B968, F2:F968&lt;&gt;""✅"")"),"")</f>
        <v/>
      </c>
      <c r="L2" s="49" t="str">
        <f>IFERROR(__xludf.DUMMYFUNCTION("FILTER(C2:C968, F2:F968&lt;&gt;""✅"")"),"")</f>
        <v/>
      </c>
      <c r="M2" s="49" t="str">
        <f>IFERROR(__xludf.DUMMYFUNCTION("FILTER(D2:D968, F2:F968&lt;&gt;""✅"")"),"")</f>
        <v/>
      </c>
      <c r="N2" s="12" t="str">
        <f>IFERROR(__xludf.DUMMYFUNCTION("FILTER(E2:E968, F2:F968&lt;&gt;""✅"")"),"")</f>
        <v/>
      </c>
    </row>
    <row r="3">
      <c r="A3" s="18">
        <v>2.0</v>
      </c>
      <c r="B3" s="18" t="s">
        <v>440</v>
      </c>
      <c r="C3" s="18" t="s">
        <v>2028</v>
      </c>
      <c r="D3" s="18" t="s">
        <v>2029</v>
      </c>
      <c r="E3" s="48" t="s">
        <v>2030</v>
      </c>
      <c r="F3" s="18" t="s">
        <v>11</v>
      </c>
      <c r="H3" s="18" t="s">
        <v>21</v>
      </c>
      <c r="I3" s="18">
        <f>COUNTIF(K3:K968, "&lt;&gt;")</f>
        <v>0</v>
      </c>
      <c r="K3" s="12"/>
      <c r="L3" s="12"/>
      <c r="M3" s="12"/>
      <c r="N3" s="12"/>
    </row>
    <row r="4">
      <c r="A4" s="18">
        <v>3.0</v>
      </c>
      <c r="B4" s="18" t="s">
        <v>761</v>
      </c>
      <c r="C4" s="18" t="s">
        <v>2031</v>
      </c>
      <c r="D4" s="18" t="s">
        <v>762</v>
      </c>
      <c r="E4" s="48" t="s">
        <v>2032</v>
      </c>
      <c r="F4" s="18" t="s">
        <v>11</v>
      </c>
      <c r="H4" s="18" t="s">
        <v>24</v>
      </c>
      <c r="I4" s="12">
        <f>COUNTIF(B1:B968, "&lt;&gt;")</f>
        <v>81</v>
      </c>
      <c r="K4" s="12"/>
      <c r="L4" s="12"/>
      <c r="M4" s="12"/>
      <c r="N4" s="12"/>
    </row>
    <row r="5">
      <c r="A5" s="18">
        <v>4.0</v>
      </c>
      <c r="B5" s="18" t="s">
        <v>406</v>
      </c>
      <c r="C5" s="18" t="s">
        <v>2033</v>
      </c>
      <c r="D5" s="18" t="s">
        <v>407</v>
      </c>
      <c r="E5" s="48" t="s">
        <v>2034</v>
      </c>
      <c r="F5" s="18" t="s">
        <v>11</v>
      </c>
      <c r="I5" s="12">
        <f>TRUNC((I3/I4)*100, 1)</f>
        <v>0</v>
      </c>
      <c r="K5" s="12"/>
      <c r="L5" s="12"/>
      <c r="M5" s="12"/>
      <c r="N5" s="12"/>
    </row>
    <row r="6">
      <c r="A6" s="18">
        <v>5.0</v>
      </c>
      <c r="B6" s="18" t="s">
        <v>1482</v>
      </c>
      <c r="C6" s="18" t="s">
        <v>2035</v>
      </c>
      <c r="D6" s="18" t="s">
        <v>1483</v>
      </c>
      <c r="E6" s="48" t="s">
        <v>2036</v>
      </c>
      <c r="F6" s="18" t="s">
        <v>11</v>
      </c>
      <c r="H6" s="18" t="s">
        <v>33</v>
      </c>
      <c r="I6" s="12">
        <f>100-I5</f>
        <v>100</v>
      </c>
      <c r="K6" s="12"/>
      <c r="L6" s="12"/>
      <c r="M6" s="12"/>
      <c r="N6" s="12"/>
    </row>
    <row r="7">
      <c r="A7" s="18">
        <v>6.0</v>
      </c>
      <c r="B7" s="18" t="s">
        <v>2037</v>
      </c>
      <c r="C7" s="18" t="s">
        <v>2038</v>
      </c>
      <c r="D7" s="18" t="s">
        <v>2039</v>
      </c>
      <c r="E7" s="48" t="s">
        <v>2040</v>
      </c>
      <c r="F7" s="18" t="s">
        <v>11</v>
      </c>
      <c r="H7" s="18" t="s">
        <v>38</v>
      </c>
      <c r="K7" s="12"/>
      <c r="L7" s="12"/>
      <c r="M7" s="12"/>
      <c r="N7" s="12"/>
    </row>
    <row r="8">
      <c r="A8" s="18">
        <v>7.0</v>
      </c>
      <c r="B8" s="18" t="s">
        <v>541</v>
      </c>
      <c r="C8" s="18" t="s">
        <v>2041</v>
      </c>
      <c r="D8" s="18" t="s">
        <v>2042</v>
      </c>
      <c r="E8" s="48" t="s">
        <v>2043</v>
      </c>
      <c r="F8" s="18" t="s">
        <v>11</v>
      </c>
      <c r="K8" s="12"/>
      <c r="L8" s="12"/>
      <c r="M8" s="12"/>
      <c r="N8" s="12"/>
    </row>
    <row r="9">
      <c r="A9" s="18">
        <v>8.0</v>
      </c>
      <c r="B9" s="18" t="s">
        <v>978</v>
      </c>
      <c r="C9" s="18" t="s">
        <v>2044</v>
      </c>
      <c r="D9" s="18" t="s">
        <v>2045</v>
      </c>
      <c r="E9" s="48" t="s">
        <v>2046</v>
      </c>
      <c r="F9" s="18" t="s">
        <v>11</v>
      </c>
      <c r="K9" s="12"/>
      <c r="L9" s="12"/>
      <c r="M9" s="12"/>
      <c r="N9" s="12"/>
    </row>
    <row r="10">
      <c r="A10" s="18">
        <v>9.0</v>
      </c>
      <c r="B10" s="18" t="s">
        <v>421</v>
      </c>
      <c r="C10" s="18" t="s">
        <v>2047</v>
      </c>
      <c r="D10" s="18" t="s">
        <v>2048</v>
      </c>
      <c r="E10" s="48" t="s">
        <v>2049</v>
      </c>
      <c r="F10" s="18" t="s">
        <v>11</v>
      </c>
      <c r="K10" s="12"/>
      <c r="L10" s="12"/>
      <c r="M10" s="12"/>
      <c r="N10" s="12"/>
    </row>
    <row r="11">
      <c r="A11" s="18">
        <v>10.0</v>
      </c>
      <c r="B11" s="18" t="s">
        <v>947</v>
      </c>
      <c r="C11" s="18" t="s">
        <v>2050</v>
      </c>
      <c r="D11" s="18" t="s">
        <v>2051</v>
      </c>
      <c r="E11" s="48" t="s">
        <v>2052</v>
      </c>
      <c r="F11" s="18" t="s">
        <v>11</v>
      </c>
      <c r="K11" s="12"/>
      <c r="L11" s="12"/>
      <c r="M11" s="12"/>
      <c r="N11" s="12"/>
    </row>
    <row r="12">
      <c r="A12" s="18">
        <v>11.0</v>
      </c>
      <c r="B12" s="18" t="s">
        <v>2053</v>
      </c>
      <c r="C12" s="18" t="s">
        <v>2054</v>
      </c>
      <c r="D12" s="18" t="s">
        <v>2055</v>
      </c>
      <c r="E12" s="48" t="s">
        <v>2056</v>
      </c>
      <c r="F12" s="18" t="s">
        <v>11</v>
      </c>
      <c r="K12" s="12"/>
      <c r="L12" s="12"/>
      <c r="M12" s="12"/>
      <c r="N12" s="12"/>
    </row>
    <row r="13">
      <c r="A13" s="18">
        <v>12.0</v>
      </c>
      <c r="B13" s="18" t="s">
        <v>2057</v>
      </c>
      <c r="C13" s="18" t="s">
        <v>2058</v>
      </c>
      <c r="D13" s="18" t="s">
        <v>2059</v>
      </c>
      <c r="E13" s="48" t="s">
        <v>2060</v>
      </c>
      <c r="F13" s="18" t="s">
        <v>11</v>
      </c>
      <c r="K13" s="12"/>
      <c r="L13" s="12"/>
      <c r="M13" s="12"/>
      <c r="N13" s="12"/>
    </row>
    <row r="14">
      <c r="A14" s="18">
        <v>13.0</v>
      </c>
      <c r="B14" s="18" t="s">
        <v>1225</v>
      </c>
      <c r="C14" s="18" t="s">
        <v>2061</v>
      </c>
      <c r="D14" s="18" t="s">
        <v>2062</v>
      </c>
      <c r="E14" s="48" t="s">
        <v>2063</v>
      </c>
      <c r="F14" s="18" t="s">
        <v>11</v>
      </c>
      <c r="K14" s="12"/>
      <c r="L14" s="12"/>
      <c r="M14" s="12"/>
      <c r="N14" s="12"/>
    </row>
    <row r="15">
      <c r="A15" s="18">
        <v>14.0</v>
      </c>
      <c r="B15" s="18" t="s">
        <v>1450</v>
      </c>
      <c r="C15" s="18" t="s">
        <v>2064</v>
      </c>
      <c r="D15" s="18" t="s">
        <v>2065</v>
      </c>
      <c r="E15" s="48" t="s">
        <v>2066</v>
      </c>
      <c r="F15" s="18" t="s">
        <v>11</v>
      </c>
      <c r="K15" s="12"/>
      <c r="L15" s="12"/>
      <c r="M15" s="12"/>
      <c r="N15" s="12"/>
    </row>
    <row r="16">
      <c r="A16" s="18">
        <v>15.0</v>
      </c>
      <c r="B16" s="18" t="s">
        <v>2067</v>
      </c>
      <c r="C16" s="18" t="s">
        <v>2068</v>
      </c>
      <c r="D16" s="18" t="s">
        <v>2069</v>
      </c>
      <c r="E16" s="48" t="s">
        <v>2070</v>
      </c>
      <c r="F16" s="18" t="s">
        <v>11</v>
      </c>
      <c r="K16" s="12"/>
      <c r="L16" s="12"/>
      <c r="M16" s="12"/>
      <c r="N16" s="12"/>
    </row>
    <row r="17">
      <c r="A17" s="18">
        <v>16.0</v>
      </c>
      <c r="B17" s="18" t="s">
        <v>2071</v>
      </c>
      <c r="C17" s="18" t="s">
        <v>2072</v>
      </c>
      <c r="D17" s="18" t="s">
        <v>2073</v>
      </c>
      <c r="E17" s="48" t="s">
        <v>2074</v>
      </c>
      <c r="F17" s="18" t="s">
        <v>11</v>
      </c>
      <c r="K17" s="12"/>
      <c r="L17" s="12"/>
      <c r="M17" s="12"/>
      <c r="N17" s="12"/>
    </row>
    <row r="18">
      <c r="A18" s="18">
        <v>17.0</v>
      </c>
      <c r="B18" s="18" t="s">
        <v>2075</v>
      </c>
      <c r="C18" s="18" t="s">
        <v>2076</v>
      </c>
      <c r="D18" s="18" t="s">
        <v>2077</v>
      </c>
      <c r="E18" s="48" t="s">
        <v>2078</v>
      </c>
      <c r="F18" s="18" t="s">
        <v>11</v>
      </c>
      <c r="K18" s="12"/>
      <c r="L18" s="12"/>
      <c r="M18" s="12"/>
      <c r="N18" s="12"/>
    </row>
    <row r="19">
      <c r="A19" s="18">
        <v>18.0</v>
      </c>
      <c r="B19" s="18" t="s">
        <v>2079</v>
      </c>
      <c r="C19" s="18" t="s">
        <v>2080</v>
      </c>
      <c r="D19" s="18" t="s">
        <v>2081</v>
      </c>
      <c r="E19" s="48" t="s">
        <v>2082</v>
      </c>
      <c r="F19" s="18" t="s">
        <v>11</v>
      </c>
      <c r="K19" s="12"/>
      <c r="L19" s="12"/>
      <c r="M19" s="12"/>
      <c r="N19" s="12"/>
    </row>
    <row r="20">
      <c r="A20" s="18">
        <v>19.0</v>
      </c>
      <c r="B20" s="18" t="s">
        <v>66</v>
      </c>
      <c r="C20" s="18" t="s">
        <v>2083</v>
      </c>
      <c r="D20" s="18" t="s">
        <v>2084</v>
      </c>
      <c r="E20" s="48" t="s">
        <v>2085</v>
      </c>
      <c r="F20" s="18" t="s">
        <v>11</v>
      </c>
      <c r="K20" s="12"/>
      <c r="L20" s="12"/>
      <c r="M20" s="12"/>
      <c r="N20" s="12"/>
    </row>
    <row r="21">
      <c r="A21" s="18">
        <v>20.0</v>
      </c>
      <c r="B21" s="18" t="s">
        <v>818</v>
      </c>
      <c r="C21" s="18" t="s">
        <v>2086</v>
      </c>
      <c r="D21" s="18" t="s">
        <v>819</v>
      </c>
      <c r="E21" s="48" t="s">
        <v>2087</v>
      </c>
      <c r="F21" s="18" t="s">
        <v>11</v>
      </c>
      <c r="K21" s="12"/>
      <c r="L21" s="12"/>
      <c r="M21" s="12"/>
      <c r="N21" s="12"/>
    </row>
    <row r="22">
      <c r="A22" s="18">
        <v>21.0</v>
      </c>
      <c r="B22" s="18" t="s">
        <v>2088</v>
      </c>
      <c r="C22" s="18" t="s">
        <v>2089</v>
      </c>
      <c r="D22" s="18" t="s">
        <v>2090</v>
      </c>
      <c r="E22" s="48" t="s">
        <v>2091</v>
      </c>
      <c r="F22" s="18" t="s">
        <v>11</v>
      </c>
      <c r="K22" s="12"/>
      <c r="L22" s="12"/>
      <c r="M22" s="12"/>
      <c r="N22" s="12"/>
    </row>
    <row r="23">
      <c r="A23" s="18">
        <v>22.0</v>
      </c>
      <c r="B23" s="18" t="s">
        <v>273</v>
      </c>
      <c r="C23" s="18" t="s">
        <v>2092</v>
      </c>
      <c r="D23" s="18" t="s">
        <v>2093</v>
      </c>
      <c r="E23" s="48" t="s">
        <v>2094</v>
      </c>
      <c r="F23" s="18" t="s">
        <v>11</v>
      </c>
      <c r="K23" s="12"/>
      <c r="L23" s="12"/>
      <c r="M23" s="12"/>
      <c r="N23" s="12"/>
    </row>
    <row r="24">
      <c r="A24" s="18">
        <v>23.0</v>
      </c>
      <c r="B24" s="18" t="s">
        <v>2095</v>
      </c>
      <c r="C24" s="18" t="s">
        <v>2096</v>
      </c>
      <c r="D24" s="18" t="s">
        <v>2097</v>
      </c>
      <c r="E24" s="48" t="s">
        <v>2098</v>
      </c>
      <c r="F24" s="18" t="s">
        <v>11</v>
      </c>
      <c r="K24" s="12"/>
      <c r="L24" s="12"/>
      <c r="M24" s="12"/>
      <c r="N24" s="12"/>
    </row>
    <row r="25">
      <c r="A25" s="18">
        <v>24.0</v>
      </c>
      <c r="B25" s="18" t="s">
        <v>1501</v>
      </c>
      <c r="C25" s="18" t="s">
        <v>2099</v>
      </c>
      <c r="D25" s="18" t="s">
        <v>2100</v>
      </c>
      <c r="E25" s="48" t="s">
        <v>2101</v>
      </c>
      <c r="F25" s="18" t="s">
        <v>11</v>
      </c>
      <c r="K25" s="12"/>
      <c r="L25" s="12"/>
      <c r="M25" s="12"/>
      <c r="N25" s="12"/>
    </row>
    <row r="26">
      <c r="A26" s="18">
        <v>25.0</v>
      </c>
      <c r="B26" s="18" t="s">
        <v>386</v>
      </c>
      <c r="C26" s="18" t="s">
        <v>2102</v>
      </c>
      <c r="D26" s="18" t="s">
        <v>387</v>
      </c>
      <c r="E26" s="48" t="s">
        <v>389</v>
      </c>
      <c r="F26" s="18" t="s">
        <v>11</v>
      </c>
      <c r="K26" s="12"/>
      <c r="L26" s="12"/>
      <c r="M26" s="12"/>
      <c r="N26" s="12"/>
    </row>
    <row r="27">
      <c r="A27" s="18">
        <v>26.0</v>
      </c>
      <c r="B27" s="18" t="s">
        <v>1289</v>
      </c>
      <c r="C27" s="18" t="s">
        <v>2103</v>
      </c>
      <c r="D27" s="18" t="s">
        <v>2104</v>
      </c>
      <c r="E27" s="48" t="s">
        <v>2105</v>
      </c>
      <c r="F27" s="18" t="s">
        <v>11</v>
      </c>
      <c r="K27" s="12"/>
      <c r="L27" s="12"/>
      <c r="M27" s="12"/>
      <c r="N27" s="12"/>
    </row>
    <row r="28">
      <c r="A28" s="18">
        <v>27.0</v>
      </c>
      <c r="B28" s="18" t="s">
        <v>463</v>
      </c>
      <c r="C28" s="18" t="s">
        <v>2106</v>
      </c>
      <c r="D28" s="18" t="s">
        <v>464</v>
      </c>
      <c r="E28" s="48" t="s">
        <v>2107</v>
      </c>
      <c r="F28" s="18" t="s">
        <v>11</v>
      </c>
      <c r="K28" s="12"/>
      <c r="L28" s="12"/>
      <c r="M28" s="12"/>
      <c r="N28" s="12"/>
    </row>
    <row r="29">
      <c r="A29" s="18">
        <v>28.0</v>
      </c>
      <c r="B29" s="18" t="s">
        <v>2108</v>
      </c>
      <c r="C29" s="18" t="s">
        <v>2109</v>
      </c>
      <c r="D29" s="18" t="s">
        <v>2110</v>
      </c>
      <c r="E29" s="48" t="s">
        <v>2111</v>
      </c>
      <c r="F29" s="18" t="s">
        <v>11</v>
      </c>
      <c r="K29" s="12"/>
      <c r="L29" s="12"/>
      <c r="M29" s="12"/>
      <c r="N29" s="12"/>
    </row>
    <row r="30">
      <c r="A30" s="18">
        <v>29.0</v>
      </c>
      <c r="B30" s="18" t="s">
        <v>804</v>
      </c>
      <c r="C30" s="18" t="s">
        <v>2112</v>
      </c>
      <c r="D30" s="18" t="s">
        <v>2113</v>
      </c>
      <c r="E30" s="48" t="s">
        <v>2114</v>
      </c>
      <c r="F30" s="18" t="s">
        <v>11</v>
      </c>
      <c r="K30" s="12"/>
      <c r="L30" s="12"/>
      <c r="M30" s="12"/>
      <c r="N30" s="12"/>
    </row>
    <row r="31">
      <c r="A31" s="18">
        <v>30.0</v>
      </c>
      <c r="B31" s="18" t="s">
        <v>2115</v>
      </c>
      <c r="C31" s="18" t="s">
        <v>2116</v>
      </c>
      <c r="D31" s="18" t="s">
        <v>2117</v>
      </c>
      <c r="E31" s="48" t="s">
        <v>2118</v>
      </c>
      <c r="F31" s="18" t="s">
        <v>11</v>
      </c>
      <c r="K31" s="12"/>
      <c r="L31" s="12"/>
      <c r="M31" s="12"/>
      <c r="N31" s="12"/>
    </row>
    <row r="32">
      <c r="A32" s="18">
        <v>31.0</v>
      </c>
      <c r="B32" s="18" t="s">
        <v>2119</v>
      </c>
      <c r="C32" s="18" t="s">
        <v>2120</v>
      </c>
      <c r="D32" s="18" t="s">
        <v>2121</v>
      </c>
      <c r="E32" s="48" t="s">
        <v>2122</v>
      </c>
      <c r="F32" s="18" t="s">
        <v>11</v>
      </c>
      <c r="K32" s="12"/>
      <c r="L32" s="12"/>
      <c r="M32" s="12"/>
      <c r="N32" s="12"/>
    </row>
    <row r="33">
      <c r="A33" s="18">
        <v>32.0</v>
      </c>
      <c r="B33" s="18" t="s">
        <v>2123</v>
      </c>
      <c r="C33" s="18" t="s">
        <v>2124</v>
      </c>
      <c r="D33" s="18" t="s">
        <v>2125</v>
      </c>
      <c r="E33" s="48" t="s">
        <v>2126</v>
      </c>
      <c r="F33" s="18" t="s">
        <v>11</v>
      </c>
      <c r="K33" s="12"/>
      <c r="L33" s="12"/>
      <c r="M33" s="12"/>
      <c r="N33" s="12"/>
    </row>
    <row r="34">
      <c r="A34" s="18">
        <v>33.0</v>
      </c>
      <c r="B34" s="18" t="s">
        <v>2127</v>
      </c>
      <c r="C34" s="18" t="s">
        <v>2128</v>
      </c>
      <c r="D34" s="18" t="s">
        <v>2129</v>
      </c>
      <c r="E34" s="48" t="s">
        <v>2130</v>
      </c>
      <c r="F34" s="18" t="s">
        <v>11</v>
      </c>
      <c r="K34" s="12"/>
      <c r="L34" s="12"/>
      <c r="M34" s="12"/>
      <c r="N34" s="12"/>
    </row>
    <row r="35">
      <c r="A35" s="18">
        <v>34.0</v>
      </c>
      <c r="B35" s="18" t="s">
        <v>2131</v>
      </c>
      <c r="C35" s="18" t="s">
        <v>2132</v>
      </c>
      <c r="D35" s="18" t="s">
        <v>2133</v>
      </c>
      <c r="E35" s="48" t="s">
        <v>688</v>
      </c>
      <c r="F35" s="18" t="s">
        <v>11</v>
      </c>
      <c r="K35" s="12"/>
      <c r="L35" s="12"/>
      <c r="M35" s="12"/>
      <c r="N35" s="12"/>
    </row>
    <row r="36">
      <c r="A36" s="18">
        <v>35.0</v>
      </c>
      <c r="B36" s="18" t="s">
        <v>1339</v>
      </c>
      <c r="C36" s="18" t="s">
        <v>2134</v>
      </c>
      <c r="D36" s="18" t="s">
        <v>2135</v>
      </c>
      <c r="E36" s="48" t="s">
        <v>2136</v>
      </c>
      <c r="F36" s="18" t="s">
        <v>11</v>
      </c>
      <c r="K36" s="12"/>
      <c r="L36" s="12"/>
      <c r="M36" s="12"/>
      <c r="N36" s="12"/>
    </row>
    <row r="37">
      <c r="A37" s="18">
        <v>36.0</v>
      </c>
      <c r="B37" s="18" t="s">
        <v>304</v>
      </c>
      <c r="C37" s="18" t="s">
        <v>2137</v>
      </c>
      <c r="D37" s="18" t="s">
        <v>2138</v>
      </c>
      <c r="E37" s="48" t="s">
        <v>2139</v>
      </c>
      <c r="F37" s="18" t="s">
        <v>11</v>
      </c>
      <c r="K37" s="12"/>
      <c r="L37" s="12"/>
      <c r="M37" s="12"/>
      <c r="N37" s="12"/>
    </row>
    <row r="38">
      <c r="A38" s="18">
        <v>37.0</v>
      </c>
      <c r="B38" s="18" t="s">
        <v>1186</v>
      </c>
      <c r="C38" s="18" t="s">
        <v>2140</v>
      </c>
      <c r="D38" s="18" t="s">
        <v>2141</v>
      </c>
      <c r="E38" s="48" t="s">
        <v>2142</v>
      </c>
      <c r="F38" s="18" t="s">
        <v>11</v>
      </c>
      <c r="K38" s="12"/>
      <c r="L38" s="12"/>
      <c r="M38" s="12"/>
      <c r="N38" s="12"/>
    </row>
    <row r="39">
      <c r="A39" s="18">
        <v>38.0</v>
      </c>
      <c r="B39" s="18" t="s">
        <v>1312</v>
      </c>
      <c r="C39" s="18" t="s">
        <v>2143</v>
      </c>
      <c r="D39" s="18" t="s">
        <v>2144</v>
      </c>
      <c r="E39" s="48" t="s">
        <v>2145</v>
      </c>
      <c r="F39" s="18" t="s">
        <v>11</v>
      </c>
      <c r="K39" s="12"/>
      <c r="L39" s="12"/>
      <c r="M39" s="12"/>
      <c r="N39" s="12"/>
    </row>
    <row r="40">
      <c r="A40" s="18">
        <v>39.0</v>
      </c>
      <c r="B40" s="18" t="s">
        <v>2146</v>
      </c>
      <c r="C40" s="18" t="s">
        <v>2147</v>
      </c>
      <c r="D40" s="18" t="s">
        <v>2148</v>
      </c>
      <c r="E40" s="48" t="s">
        <v>2149</v>
      </c>
      <c r="F40" s="18" t="s">
        <v>11</v>
      </c>
      <c r="K40" s="12"/>
      <c r="L40" s="12"/>
      <c r="M40" s="12"/>
      <c r="N40" s="12"/>
    </row>
    <row r="41">
      <c r="A41" s="18">
        <v>40.0</v>
      </c>
      <c r="B41" s="18" t="s">
        <v>2150</v>
      </c>
      <c r="C41" s="18" t="s">
        <v>2151</v>
      </c>
      <c r="D41" s="18" t="s">
        <v>2152</v>
      </c>
      <c r="E41" s="48" t="s">
        <v>2153</v>
      </c>
      <c r="F41" s="18" t="s">
        <v>11</v>
      </c>
      <c r="K41" s="12"/>
      <c r="L41" s="12"/>
      <c r="M41" s="12"/>
      <c r="N41" s="12"/>
    </row>
    <row r="42">
      <c r="A42" s="18">
        <v>41.0</v>
      </c>
      <c r="B42" s="18" t="s">
        <v>2154</v>
      </c>
      <c r="C42" s="18" t="s">
        <v>2155</v>
      </c>
      <c r="D42" s="18" t="s">
        <v>2156</v>
      </c>
      <c r="E42" s="48" t="s">
        <v>2157</v>
      </c>
      <c r="F42" s="18" t="s">
        <v>11</v>
      </c>
      <c r="K42" s="12"/>
      <c r="L42" s="12"/>
      <c r="M42" s="12"/>
      <c r="N42" s="12"/>
    </row>
    <row r="43">
      <c r="A43" s="18">
        <v>42.0</v>
      </c>
      <c r="B43" s="18" t="s">
        <v>1293</v>
      </c>
      <c r="C43" s="18" t="s">
        <v>2158</v>
      </c>
      <c r="D43" s="18" t="s">
        <v>2159</v>
      </c>
      <c r="E43" s="48" t="s">
        <v>2160</v>
      </c>
      <c r="F43" s="18" t="s">
        <v>11</v>
      </c>
      <c r="K43" s="12"/>
      <c r="L43" s="12"/>
      <c r="M43" s="12"/>
      <c r="N43" s="12"/>
    </row>
    <row r="44">
      <c r="A44" s="18">
        <v>43.0</v>
      </c>
      <c r="B44" s="18" t="s">
        <v>1523</v>
      </c>
      <c r="C44" s="18" t="s">
        <v>2161</v>
      </c>
      <c r="D44" s="18" t="s">
        <v>1524</v>
      </c>
      <c r="E44" s="48" t="s">
        <v>2162</v>
      </c>
      <c r="F44" s="18" t="s">
        <v>11</v>
      </c>
      <c r="K44" s="12"/>
      <c r="L44" s="12"/>
      <c r="M44" s="12"/>
      <c r="N44" s="12"/>
    </row>
    <row r="45">
      <c r="A45" s="18">
        <v>44.0</v>
      </c>
      <c r="B45" s="18" t="s">
        <v>337</v>
      </c>
      <c r="C45" s="18" t="s">
        <v>2163</v>
      </c>
      <c r="D45" s="18" t="s">
        <v>2164</v>
      </c>
      <c r="E45" s="48" t="s">
        <v>2165</v>
      </c>
      <c r="F45" s="18" t="s">
        <v>11</v>
      </c>
      <c r="K45" s="12"/>
      <c r="L45" s="12"/>
      <c r="M45" s="12"/>
      <c r="N45" s="12"/>
    </row>
    <row r="46">
      <c r="A46" s="18">
        <v>45.0</v>
      </c>
      <c r="B46" s="18" t="s">
        <v>1078</v>
      </c>
      <c r="C46" s="18" t="s">
        <v>2166</v>
      </c>
      <c r="D46" s="18" t="s">
        <v>2167</v>
      </c>
      <c r="E46" s="48" t="s">
        <v>2168</v>
      </c>
      <c r="F46" s="18" t="s">
        <v>11</v>
      </c>
      <c r="K46" s="12"/>
      <c r="L46" s="12"/>
      <c r="M46" s="12"/>
      <c r="N46" s="12"/>
    </row>
    <row r="47">
      <c r="A47" s="18">
        <v>46.0</v>
      </c>
      <c r="B47" s="18" t="s">
        <v>671</v>
      </c>
      <c r="C47" s="18" t="s">
        <v>2169</v>
      </c>
      <c r="D47" s="18" t="s">
        <v>672</v>
      </c>
      <c r="E47" s="48" t="s">
        <v>674</v>
      </c>
      <c r="F47" s="18" t="s">
        <v>11</v>
      </c>
      <c r="K47" s="12"/>
      <c r="L47" s="12"/>
      <c r="M47" s="12"/>
      <c r="N47" s="12"/>
    </row>
    <row r="48">
      <c r="A48" s="18">
        <v>47.0</v>
      </c>
      <c r="B48" s="18" t="s">
        <v>2170</v>
      </c>
      <c r="C48" s="18" t="s">
        <v>2092</v>
      </c>
      <c r="D48" s="18" t="s">
        <v>2171</v>
      </c>
      <c r="E48" s="48" t="s">
        <v>2172</v>
      </c>
      <c r="F48" s="18" t="s">
        <v>11</v>
      </c>
      <c r="K48" s="12"/>
      <c r="L48" s="12"/>
      <c r="M48" s="12"/>
      <c r="N48" s="12"/>
    </row>
    <row r="49">
      <c r="A49" s="18">
        <v>48.0</v>
      </c>
      <c r="B49" s="18" t="s">
        <v>436</v>
      </c>
      <c r="C49" s="18" t="s">
        <v>2173</v>
      </c>
      <c r="D49" s="18" t="s">
        <v>2174</v>
      </c>
      <c r="E49" s="48" t="s">
        <v>2175</v>
      </c>
      <c r="F49" s="18" t="s">
        <v>11</v>
      </c>
      <c r="K49" s="12"/>
      <c r="L49" s="12"/>
      <c r="M49" s="12"/>
      <c r="N49" s="12"/>
    </row>
    <row r="50">
      <c r="A50" s="18">
        <v>49.0</v>
      </c>
      <c r="B50" s="18" t="s">
        <v>2176</v>
      </c>
      <c r="C50" s="18" t="s">
        <v>2177</v>
      </c>
      <c r="D50" s="18" t="s">
        <v>2178</v>
      </c>
      <c r="E50" s="48" t="s">
        <v>2179</v>
      </c>
      <c r="F50" s="18" t="s">
        <v>11</v>
      </c>
      <c r="K50" s="12"/>
      <c r="L50" s="12"/>
      <c r="M50" s="12"/>
      <c r="N50" s="12"/>
    </row>
    <row r="51">
      <c r="A51" s="18">
        <v>50.0</v>
      </c>
      <c r="B51" s="18" t="s">
        <v>1217</v>
      </c>
      <c r="C51" s="18" t="s">
        <v>2180</v>
      </c>
      <c r="D51" s="18" t="s">
        <v>2181</v>
      </c>
      <c r="E51" s="48" t="s">
        <v>2182</v>
      </c>
      <c r="F51" s="18" t="s">
        <v>11</v>
      </c>
      <c r="K51" s="12"/>
      <c r="L51" s="12"/>
      <c r="M51" s="12"/>
      <c r="N51" s="12"/>
    </row>
    <row r="52">
      <c r="A52" s="18">
        <v>51.0</v>
      </c>
      <c r="B52" s="18" t="s">
        <v>2183</v>
      </c>
      <c r="C52" s="18" t="s">
        <v>2184</v>
      </c>
      <c r="D52" s="18" t="s">
        <v>2185</v>
      </c>
      <c r="E52" s="48" t="s">
        <v>2186</v>
      </c>
      <c r="F52" s="18" t="s">
        <v>11</v>
      </c>
      <c r="K52" s="12"/>
      <c r="L52" s="12"/>
      <c r="M52" s="12"/>
      <c r="N52" s="12"/>
    </row>
    <row r="53">
      <c r="A53" s="18">
        <v>52.0</v>
      </c>
      <c r="B53" s="18" t="s">
        <v>607</v>
      </c>
      <c r="C53" s="18" t="s">
        <v>2180</v>
      </c>
      <c r="D53" s="18" t="s">
        <v>608</v>
      </c>
      <c r="E53" s="48" t="s">
        <v>2187</v>
      </c>
      <c r="F53" s="18" t="s">
        <v>11</v>
      </c>
      <c r="K53" s="12"/>
      <c r="L53" s="12"/>
      <c r="M53" s="12"/>
      <c r="N53" s="12"/>
    </row>
    <row r="54">
      <c r="A54" s="18">
        <v>53.0</v>
      </c>
      <c r="B54" s="18" t="s">
        <v>1259</v>
      </c>
      <c r="C54" s="18" t="s">
        <v>2180</v>
      </c>
      <c r="D54" s="18" t="s">
        <v>2188</v>
      </c>
      <c r="E54" s="48" t="s">
        <v>2189</v>
      </c>
      <c r="F54" s="18" t="s">
        <v>11</v>
      </c>
      <c r="K54" s="12"/>
      <c r="L54" s="12"/>
      <c r="M54" s="12"/>
      <c r="N54" s="12"/>
    </row>
    <row r="55">
      <c r="A55" s="18">
        <v>54.0</v>
      </c>
      <c r="B55" s="18" t="s">
        <v>2190</v>
      </c>
      <c r="C55" s="18" t="s">
        <v>2191</v>
      </c>
      <c r="D55" s="18" t="s">
        <v>2192</v>
      </c>
      <c r="E55" s="48" t="s">
        <v>2193</v>
      </c>
      <c r="F55" s="18" t="s">
        <v>11</v>
      </c>
      <c r="K55" s="12"/>
      <c r="L55" s="12"/>
      <c r="M55" s="12"/>
      <c r="N55" s="12"/>
    </row>
    <row r="56">
      <c r="A56" s="18">
        <v>55.0</v>
      </c>
      <c r="B56" s="18" t="s">
        <v>908</v>
      </c>
      <c r="C56" s="18" t="s">
        <v>2194</v>
      </c>
      <c r="D56" s="18" t="s">
        <v>909</v>
      </c>
      <c r="E56" s="48" t="s">
        <v>2195</v>
      </c>
      <c r="F56" s="18" t="s">
        <v>11</v>
      </c>
      <c r="K56" s="12"/>
      <c r="L56" s="12"/>
      <c r="M56" s="12"/>
      <c r="N56" s="12"/>
    </row>
    <row r="57">
      <c r="A57" s="18">
        <v>56.0</v>
      </c>
      <c r="B57" s="18" t="s">
        <v>327</v>
      </c>
      <c r="C57" s="18" t="s">
        <v>2196</v>
      </c>
      <c r="D57" s="18" t="s">
        <v>2197</v>
      </c>
      <c r="E57" s="48" t="s">
        <v>2198</v>
      </c>
      <c r="F57" s="18" t="s">
        <v>11</v>
      </c>
      <c r="K57" s="12"/>
      <c r="L57" s="12"/>
      <c r="M57" s="12"/>
      <c r="N57" s="12"/>
    </row>
    <row r="58">
      <c r="A58" s="18">
        <v>57.0</v>
      </c>
      <c r="B58" s="18" t="s">
        <v>1102</v>
      </c>
      <c r="C58" s="18" t="s">
        <v>2199</v>
      </c>
      <c r="D58" s="18" t="s">
        <v>2200</v>
      </c>
      <c r="E58" s="48" t="s">
        <v>2201</v>
      </c>
      <c r="F58" s="18" t="s">
        <v>11</v>
      </c>
      <c r="K58" s="12"/>
      <c r="L58" s="12"/>
      <c r="M58" s="12"/>
      <c r="N58" s="12"/>
    </row>
    <row r="59">
      <c r="A59" s="18">
        <v>58.0</v>
      </c>
      <c r="B59" s="18" t="s">
        <v>997</v>
      </c>
      <c r="C59" s="18" t="s">
        <v>2202</v>
      </c>
      <c r="D59" s="18" t="s">
        <v>998</v>
      </c>
      <c r="E59" s="48" t="s">
        <v>1000</v>
      </c>
      <c r="F59" s="18" t="s">
        <v>11</v>
      </c>
      <c r="K59" s="12"/>
      <c r="L59" s="12"/>
      <c r="M59" s="12"/>
      <c r="N59" s="12"/>
    </row>
    <row r="60">
      <c r="A60" s="18">
        <v>59.0</v>
      </c>
      <c r="B60" s="18" t="s">
        <v>2203</v>
      </c>
      <c r="C60" s="18" t="s">
        <v>2204</v>
      </c>
      <c r="D60" s="18" t="s">
        <v>2205</v>
      </c>
      <c r="E60" s="48" t="s">
        <v>2206</v>
      </c>
      <c r="F60" s="18" t="s">
        <v>11</v>
      </c>
      <c r="K60" s="12"/>
      <c r="L60" s="12"/>
      <c r="M60" s="12"/>
      <c r="N60" s="12"/>
    </row>
    <row r="61">
      <c r="A61" s="18">
        <v>60.0</v>
      </c>
      <c r="B61" s="18" t="s">
        <v>2207</v>
      </c>
      <c r="C61" s="18" t="s">
        <v>2092</v>
      </c>
      <c r="D61" s="18" t="s">
        <v>2208</v>
      </c>
      <c r="E61" s="48" t="s">
        <v>2209</v>
      </c>
      <c r="F61" s="18" t="s">
        <v>11</v>
      </c>
      <c r="K61" s="12"/>
      <c r="L61" s="12"/>
      <c r="M61" s="12"/>
      <c r="N61" s="12"/>
    </row>
    <row r="62">
      <c r="A62" s="18">
        <v>61.0</v>
      </c>
      <c r="B62" s="18" t="s">
        <v>2210</v>
      </c>
      <c r="C62" s="18" t="s">
        <v>2211</v>
      </c>
      <c r="D62" s="18" t="s">
        <v>2212</v>
      </c>
      <c r="E62" s="48" t="s">
        <v>2213</v>
      </c>
      <c r="F62" s="18" t="s">
        <v>11</v>
      </c>
      <c r="K62" s="12"/>
      <c r="L62" s="12"/>
      <c r="M62" s="12"/>
      <c r="N62" s="12"/>
    </row>
    <row r="63">
      <c r="A63" s="18">
        <v>62.0</v>
      </c>
      <c r="B63" s="18" t="s">
        <v>641</v>
      </c>
      <c r="C63" s="18" t="s">
        <v>2214</v>
      </c>
      <c r="D63" s="18" t="s">
        <v>2215</v>
      </c>
      <c r="E63" s="48" t="s">
        <v>2216</v>
      </c>
      <c r="F63" s="18" t="s">
        <v>11</v>
      </c>
      <c r="K63" s="12"/>
      <c r="L63" s="12"/>
      <c r="M63" s="12"/>
      <c r="N63" s="12"/>
    </row>
    <row r="64">
      <c r="A64" s="18">
        <v>63.0</v>
      </c>
      <c r="B64" s="18" t="s">
        <v>2217</v>
      </c>
      <c r="C64" s="18" t="s">
        <v>2218</v>
      </c>
      <c r="D64" s="18" t="s">
        <v>2219</v>
      </c>
      <c r="E64" s="48" t="s">
        <v>2220</v>
      </c>
      <c r="F64" s="18" t="s">
        <v>11</v>
      </c>
      <c r="K64" s="12"/>
      <c r="L64" s="12"/>
      <c r="M64" s="12"/>
      <c r="N64" s="12"/>
    </row>
    <row r="65">
      <c r="A65" s="18">
        <v>64.0</v>
      </c>
      <c r="B65" s="18" t="s">
        <v>772</v>
      </c>
      <c r="C65" s="18" t="s">
        <v>2221</v>
      </c>
      <c r="D65" s="18" t="s">
        <v>773</v>
      </c>
      <c r="E65" s="48" t="s">
        <v>2222</v>
      </c>
      <c r="F65" s="18" t="s">
        <v>11</v>
      </c>
      <c r="K65" s="12"/>
      <c r="L65" s="12"/>
      <c r="M65" s="12"/>
      <c r="N65" s="12"/>
    </row>
    <row r="66">
      <c r="A66" s="18">
        <v>65.0</v>
      </c>
      <c r="B66" s="18" t="s">
        <v>2223</v>
      </c>
      <c r="C66" s="18" t="s">
        <v>2224</v>
      </c>
      <c r="D66" s="18" t="s">
        <v>2225</v>
      </c>
      <c r="E66" s="48" t="s">
        <v>2226</v>
      </c>
      <c r="F66" s="18" t="s">
        <v>11</v>
      </c>
      <c r="K66" s="12"/>
      <c r="L66" s="12"/>
      <c r="M66" s="12"/>
      <c r="N66" s="12"/>
    </row>
    <row r="67">
      <c r="A67" s="18">
        <v>66.0</v>
      </c>
      <c r="B67" s="18" t="s">
        <v>889</v>
      </c>
      <c r="C67" s="18" t="s">
        <v>2227</v>
      </c>
      <c r="D67" s="18" t="s">
        <v>890</v>
      </c>
      <c r="E67" s="48" t="s">
        <v>892</v>
      </c>
      <c r="F67" s="18" t="s">
        <v>11</v>
      </c>
      <c r="K67" s="12"/>
      <c r="L67" s="12"/>
      <c r="M67" s="12"/>
      <c r="N67" s="12"/>
    </row>
    <row r="68">
      <c r="A68" s="18">
        <v>67.0</v>
      </c>
      <c r="B68" s="18" t="s">
        <v>846</v>
      </c>
      <c r="C68" s="18" t="s">
        <v>2228</v>
      </c>
      <c r="D68" s="18" t="s">
        <v>2205</v>
      </c>
      <c r="E68" s="48" t="s">
        <v>2229</v>
      </c>
      <c r="F68" s="18" t="s">
        <v>11</v>
      </c>
      <c r="K68" s="12"/>
      <c r="L68" s="12"/>
      <c r="M68" s="12"/>
      <c r="N68" s="12"/>
    </row>
    <row r="69">
      <c r="A69" s="18">
        <v>68.0</v>
      </c>
      <c r="B69" s="18" t="s">
        <v>2230</v>
      </c>
      <c r="C69" s="18" t="s">
        <v>2124</v>
      </c>
      <c r="D69" s="18" t="s">
        <v>2205</v>
      </c>
      <c r="E69" s="48" t="s">
        <v>2231</v>
      </c>
      <c r="F69" s="18" t="s">
        <v>11</v>
      </c>
      <c r="K69" s="12"/>
      <c r="L69" s="12"/>
      <c r="M69" s="12"/>
      <c r="N69" s="12"/>
    </row>
    <row r="70">
      <c r="A70" s="18">
        <v>69.0</v>
      </c>
      <c r="B70" s="18" t="s">
        <v>2232</v>
      </c>
      <c r="C70" s="18" t="s">
        <v>2233</v>
      </c>
      <c r="D70" s="18" t="s">
        <v>2234</v>
      </c>
      <c r="E70" s="48" t="s">
        <v>2235</v>
      </c>
      <c r="F70" s="18" t="s">
        <v>11</v>
      </c>
      <c r="K70" s="12"/>
      <c r="L70" s="12"/>
      <c r="M70" s="12"/>
      <c r="N70" s="12"/>
    </row>
    <row r="71">
      <c r="A71" s="18">
        <v>70.0</v>
      </c>
      <c r="B71" s="18" t="s">
        <v>1308</v>
      </c>
      <c r="C71" s="18" t="s">
        <v>2236</v>
      </c>
      <c r="D71" s="18" t="s">
        <v>2237</v>
      </c>
      <c r="E71" s="48" t="s">
        <v>1924</v>
      </c>
      <c r="F71" s="18" t="s">
        <v>11</v>
      </c>
      <c r="K71" s="12"/>
      <c r="L71" s="12"/>
      <c r="M71" s="12"/>
      <c r="N71" s="12"/>
    </row>
    <row r="72">
      <c r="A72" s="18">
        <v>71.0</v>
      </c>
      <c r="B72" s="18" t="s">
        <v>2238</v>
      </c>
      <c r="C72" s="18" t="s">
        <v>2239</v>
      </c>
      <c r="D72" s="18" t="s">
        <v>2240</v>
      </c>
      <c r="E72" s="48" t="s">
        <v>2241</v>
      </c>
      <c r="F72" s="18" t="s">
        <v>11</v>
      </c>
      <c r="K72" s="12"/>
      <c r="L72" s="12"/>
      <c r="M72" s="12"/>
      <c r="N72" s="12"/>
    </row>
    <row r="73">
      <c r="A73" s="18">
        <v>72.0</v>
      </c>
      <c r="B73" s="18" t="s">
        <v>312</v>
      </c>
      <c r="C73" s="18" t="s">
        <v>2242</v>
      </c>
      <c r="D73" s="18" t="s">
        <v>2243</v>
      </c>
      <c r="E73" s="48" t="s">
        <v>315</v>
      </c>
      <c r="F73" s="18" t="s">
        <v>11</v>
      </c>
      <c r="K73" s="12"/>
      <c r="L73" s="12"/>
      <c r="M73" s="12"/>
      <c r="N73" s="12"/>
    </row>
    <row r="74">
      <c r="A74" s="18">
        <v>73.0</v>
      </c>
      <c r="B74" s="18" t="s">
        <v>2244</v>
      </c>
      <c r="C74" s="18" t="s">
        <v>2224</v>
      </c>
      <c r="D74" s="18" t="s">
        <v>2245</v>
      </c>
      <c r="E74" s="48" t="s">
        <v>2246</v>
      </c>
      <c r="F74" s="18" t="s">
        <v>11</v>
      </c>
      <c r="K74" s="12"/>
      <c r="L74" s="12"/>
      <c r="M74" s="12"/>
      <c r="N74" s="12"/>
    </row>
    <row r="75">
      <c r="A75" s="18">
        <v>74.0</v>
      </c>
      <c r="B75" s="18" t="s">
        <v>877</v>
      </c>
      <c r="C75" s="18" t="s">
        <v>2247</v>
      </c>
      <c r="D75" s="18" t="s">
        <v>878</v>
      </c>
      <c r="E75" s="48" t="s">
        <v>2248</v>
      </c>
      <c r="F75" s="18" t="s">
        <v>11</v>
      </c>
      <c r="K75" s="12"/>
      <c r="L75" s="12"/>
      <c r="M75" s="12"/>
      <c r="N75" s="12"/>
    </row>
    <row r="76">
      <c r="A76" s="18">
        <v>75.0</v>
      </c>
      <c r="B76" s="18" t="s">
        <v>2249</v>
      </c>
      <c r="C76" s="18" t="s">
        <v>2250</v>
      </c>
      <c r="D76" s="18" t="s">
        <v>2251</v>
      </c>
      <c r="E76" s="48" t="s">
        <v>2252</v>
      </c>
      <c r="F76" s="18" t="s">
        <v>11</v>
      </c>
      <c r="K76" s="12"/>
      <c r="L76" s="12"/>
      <c r="M76" s="12"/>
      <c r="N76" s="12"/>
    </row>
    <row r="77">
      <c r="A77" s="18">
        <v>76.0</v>
      </c>
      <c r="B77" s="18" t="s">
        <v>2253</v>
      </c>
      <c r="C77" s="18" t="s">
        <v>2254</v>
      </c>
      <c r="D77" s="18" t="s">
        <v>2255</v>
      </c>
      <c r="E77" s="48" t="s">
        <v>2256</v>
      </c>
      <c r="F77" s="18" t="s">
        <v>11</v>
      </c>
      <c r="K77" s="12"/>
      <c r="L77" s="12"/>
      <c r="M77" s="12"/>
      <c r="N77" s="12"/>
    </row>
    <row r="78">
      <c r="A78" s="18">
        <v>77.0</v>
      </c>
      <c r="B78" s="18" t="s">
        <v>382</v>
      </c>
      <c r="C78" s="18" t="s">
        <v>2257</v>
      </c>
      <c r="D78" s="18" t="s">
        <v>383</v>
      </c>
      <c r="E78" s="48" t="s">
        <v>2258</v>
      </c>
      <c r="F78" s="18" t="s">
        <v>11</v>
      </c>
      <c r="K78" s="12"/>
      <c r="L78" s="12"/>
      <c r="M78" s="12"/>
      <c r="N78" s="12"/>
    </row>
    <row r="79">
      <c r="A79" s="18">
        <v>78.0</v>
      </c>
      <c r="B79" s="18" t="s">
        <v>2259</v>
      </c>
      <c r="C79" s="18" t="s">
        <v>2260</v>
      </c>
      <c r="D79" s="18" t="s">
        <v>2261</v>
      </c>
      <c r="E79" s="48" t="s">
        <v>2262</v>
      </c>
      <c r="F79" s="18" t="s">
        <v>11</v>
      </c>
      <c r="K79" s="12"/>
      <c r="L79" s="12"/>
      <c r="M79" s="12"/>
      <c r="N79" s="12"/>
    </row>
    <row r="80">
      <c r="A80" s="18">
        <v>79.0</v>
      </c>
      <c r="B80" s="18" t="s">
        <v>125</v>
      </c>
      <c r="C80" s="18" t="s">
        <v>2263</v>
      </c>
      <c r="D80" s="18" t="s">
        <v>2264</v>
      </c>
      <c r="E80" s="48" t="s">
        <v>128</v>
      </c>
      <c r="F80" s="18" t="s">
        <v>11</v>
      </c>
      <c r="K80" s="12"/>
      <c r="L80" s="12"/>
      <c r="M80" s="12"/>
      <c r="N80" s="12"/>
    </row>
    <row r="81">
      <c r="A81" s="18">
        <v>80.0</v>
      </c>
      <c r="B81" s="18" t="s">
        <v>22</v>
      </c>
      <c r="C81" s="18" t="s">
        <v>2265</v>
      </c>
      <c r="D81" s="18" t="s">
        <v>2266</v>
      </c>
      <c r="E81" s="48" t="s">
        <v>23</v>
      </c>
      <c r="F81" s="18" t="s">
        <v>11</v>
      </c>
      <c r="K81" s="12"/>
      <c r="L81" s="12"/>
      <c r="M81" s="12"/>
      <c r="N81" s="12"/>
    </row>
    <row r="82">
      <c r="B82" s="46"/>
      <c r="C82" s="46"/>
      <c r="D82" s="46"/>
      <c r="E82" s="46"/>
      <c r="K82" s="12"/>
      <c r="L82" s="12"/>
      <c r="M82" s="12"/>
      <c r="N82" s="12"/>
    </row>
    <row r="83">
      <c r="B83" s="46"/>
      <c r="C83" s="46"/>
      <c r="D83" s="46"/>
      <c r="E83" s="46"/>
      <c r="K83" s="12"/>
      <c r="L83" s="12"/>
      <c r="M83" s="12"/>
      <c r="N83" s="12"/>
    </row>
    <row r="84">
      <c r="B84" s="46"/>
      <c r="C84" s="46"/>
      <c r="D84" s="46"/>
      <c r="E84" s="46"/>
      <c r="K84" s="12"/>
      <c r="L84" s="12"/>
      <c r="M84" s="12"/>
      <c r="N84" s="12"/>
    </row>
    <row r="85">
      <c r="B85" s="46"/>
      <c r="C85" s="46"/>
      <c r="D85" s="46"/>
      <c r="E85" s="46"/>
      <c r="K85" s="12"/>
      <c r="L85" s="12"/>
      <c r="M85" s="12"/>
      <c r="N85" s="12"/>
    </row>
    <row r="86">
      <c r="B86" s="46"/>
      <c r="C86" s="46"/>
      <c r="D86" s="46"/>
      <c r="E86" s="46"/>
      <c r="K86" s="12"/>
      <c r="L86" s="12"/>
      <c r="M86" s="12"/>
      <c r="N86" s="12"/>
    </row>
    <row r="87">
      <c r="B87" s="46"/>
      <c r="C87" s="46"/>
      <c r="D87" s="46"/>
      <c r="E87" s="46"/>
      <c r="K87" s="12"/>
      <c r="L87" s="12"/>
      <c r="M87" s="12"/>
      <c r="N87" s="12"/>
    </row>
    <row r="88">
      <c r="B88" s="46"/>
      <c r="C88" s="46"/>
      <c r="D88" s="46"/>
      <c r="E88" s="46"/>
      <c r="K88" s="12"/>
      <c r="L88" s="12"/>
      <c r="M88" s="12"/>
      <c r="N88" s="12"/>
    </row>
    <row r="89">
      <c r="B89" s="46"/>
      <c r="C89" s="46"/>
      <c r="D89" s="46"/>
      <c r="E89" s="46"/>
      <c r="K89" s="12"/>
      <c r="L89" s="12"/>
      <c r="M89" s="12"/>
      <c r="N89" s="12"/>
    </row>
    <row r="90">
      <c r="B90" s="46"/>
      <c r="C90" s="46"/>
      <c r="D90" s="46"/>
      <c r="E90" s="46"/>
      <c r="K90" s="12"/>
      <c r="L90" s="12"/>
      <c r="M90" s="12"/>
      <c r="N90" s="12"/>
    </row>
    <row r="91">
      <c r="B91" s="46"/>
      <c r="C91" s="46"/>
      <c r="D91" s="46"/>
      <c r="E91" s="46"/>
      <c r="K91" s="12"/>
      <c r="L91" s="12"/>
      <c r="M91" s="12"/>
      <c r="N91" s="12"/>
    </row>
    <row r="92">
      <c r="B92" s="46"/>
      <c r="C92" s="46"/>
      <c r="D92" s="46"/>
      <c r="E92" s="46"/>
      <c r="K92" s="12"/>
      <c r="L92" s="12"/>
      <c r="M92" s="12"/>
      <c r="N92" s="12"/>
    </row>
    <row r="93">
      <c r="B93" s="46"/>
      <c r="C93" s="46"/>
      <c r="D93" s="46"/>
      <c r="E93" s="46"/>
      <c r="K93" s="12"/>
      <c r="L93" s="12"/>
      <c r="M93" s="12"/>
      <c r="N93" s="12"/>
    </row>
    <row r="94">
      <c r="B94" s="46"/>
      <c r="C94" s="46"/>
      <c r="D94" s="46"/>
      <c r="E94" s="46"/>
      <c r="K94" s="12"/>
      <c r="L94" s="12"/>
      <c r="M94" s="12"/>
      <c r="N94" s="12"/>
    </row>
    <row r="95">
      <c r="B95" s="46"/>
      <c r="C95" s="46"/>
      <c r="D95" s="46"/>
      <c r="E95" s="46"/>
      <c r="K95" s="12"/>
      <c r="L95" s="12"/>
      <c r="M95" s="12"/>
      <c r="N95" s="12"/>
    </row>
    <row r="96">
      <c r="B96" s="46"/>
      <c r="C96" s="46"/>
      <c r="D96" s="46"/>
      <c r="E96" s="46"/>
      <c r="K96" s="12"/>
      <c r="L96" s="12"/>
      <c r="M96" s="12"/>
      <c r="N96" s="12"/>
    </row>
    <row r="97">
      <c r="B97" s="46"/>
      <c r="C97" s="46"/>
      <c r="D97" s="46"/>
      <c r="E97" s="46"/>
      <c r="K97" s="12"/>
      <c r="L97" s="12"/>
      <c r="M97" s="12"/>
      <c r="N97" s="12"/>
    </row>
    <row r="98">
      <c r="B98" s="46"/>
      <c r="C98" s="46"/>
      <c r="D98" s="46"/>
      <c r="E98" s="46"/>
      <c r="K98" s="12"/>
      <c r="L98" s="12"/>
      <c r="M98" s="12"/>
      <c r="N98" s="12"/>
    </row>
    <row r="99">
      <c r="B99" s="46"/>
      <c r="C99" s="46"/>
      <c r="D99" s="46"/>
      <c r="E99" s="46"/>
      <c r="K99" s="12"/>
      <c r="L99" s="12"/>
      <c r="M99" s="12"/>
      <c r="N99" s="12"/>
    </row>
    <row r="100">
      <c r="B100" s="46"/>
      <c r="C100" s="46"/>
      <c r="D100" s="46"/>
      <c r="E100" s="46"/>
      <c r="K100" s="12"/>
      <c r="L100" s="12"/>
      <c r="M100" s="12"/>
      <c r="N100" s="12"/>
    </row>
    <row r="101">
      <c r="B101" s="46"/>
      <c r="C101" s="46"/>
      <c r="D101" s="46"/>
      <c r="E101" s="46"/>
      <c r="K101" s="12"/>
      <c r="L101" s="12"/>
      <c r="M101" s="12"/>
      <c r="N101" s="12"/>
    </row>
    <row r="102">
      <c r="B102" s="46"/>
      <c r="C102" s="46"/>
      <c r="D102" s="46"/>
      <c r="E102" s="46"/>
      <c r="K102" s="12"/>
      <c r="L102" s="12"/>
      <c r="M102" s="12"/>
      <c r="N102" s="12"/>
    </row>
    <row r="103">
      <c r="B103" s="46"/>
      <c r="C103" s="46"/>
      <c r="D103" s="46"/>
      <c r="E103" s="46"/>
      <c r="K103" s="12"/>
      <c r="L103" s="12"/>
      <c r="M103" s="12"/>
      <c r="N103" s="12"/>
    </row>
    <row r="104">
      <c r="B104" s="46"/>
      <c r="C104" s="46"/>
      <c r="D104" s="46"/>
      <c r="E104" s="46"/>
      <c r="K104" s="12"/>
      <c r="L104" s="12"/>
      <c r="M104" s="12"/>
      <c r="N104" s="12"/>
    </row>
    <row r="105">
      <c r="B105" s="46"/>
      <c r="C105" s="46"/>
      <c r="D105" s="46"/>
      <c r="E105" s="46"/>
      <c r="K105" s="12"/>
      <c r="L105" s="12"/>
      <c r="M105" s="12"/>
      <c r="N105" s="12"/>
    </row>
    <row r="106">
      <c r="B106" s="46"/>
      <c r="C106" s="46"/>
      <c r="D106" s="46"/>
      <c r="E106" s="46"/>
      <c r="K106" s="12"/>
      <c r="L106" s="12"/>
      <c r="M106" s="12"/>
      <c r="N106" s="12"/>
    </row>
    <row r="107">
      <c r="B107" s="46"/>
      <c r="C107" s="46"/>
      <c r="D107" s="46"/>
      <c r="E107" s="46"/>
      <c r="K107" s="12"/>
      <c r="L107" s="12"/>
      <c r="M107" s="12"/>
      <c r="N107" s="12"/>
    </row>
    <row r="108">
      <c r="B108" s="46"/>
      <c r="C108" s="46"/>
      <c r="D108" s="46"/>
      <c r="E108" s="46"/>
      <c r="K108" s="12"/>
      <c r="L108" s="12"/>
      <c r="M108" s="12"/>
      <c r="N108" s="12"/>
    </row>
    <row r="109">
      <c r="B109" s="46"/>
      <c r="C109" s="46"/>
      <c r="D109" s="46"/>
      <c r="E109" s="46"/>
      <c r="K109" s="12"/>
      <c r="L109" s="12"/>
      <c r="M109" s="12"/>
      <c r="N109" s="12"/>
    </row>
    <row r="110">
      <c r="B110" s="46"/>
      <c r="C110" s="46"/>
      <c r="D110" s="46"/>
      <c r="E110" s="46"/>
      <c r="K110" s="12"/>
      <c r="L110" s="12"/>
      <c r="M110" s="12"/>
      <c r="N110" s="12"/>
    </row>
    <row r="111">
      <c r="B111" s="46"/>
      <c r="C111" s="46"/>
      <c r="D111" s="46"/>
      <c r="E111" s="46"/>
      <c r="K111" s="12"/>
      <c r="L111" s="12"/>
      <c r="M111" s="12"/>
      <c r="N111" s="12"/>
    </row>
    <row r="112">
      <c r="B112" s="46"/>
      <c r="C112" s="46"/>
      <c r="D112" s="46"/>
      <c r="E112" s="46"/>
      <c r="K112" s="12"/>
      <c r="L112" s="12"/>
      <c r="M112" s="12"/>
      <c r="N112" s="12"/>
    </row>
    <row r="113">
      <c r="B113" s="46"/>
      <c r="C113" s="46"/>
      <c r="D113" s="46"/>
      <c r="E113" s="46"/>
      <c r="K113" s="12"/>
      <c r="L113" s="12"/>
      <c r="M113" s="12"/>
      <c r="N113" s="12"/>
    </row>
    <row r="114">
      <c r="B114" s="46"/>
      <c r="C114" s="46"/>
      <c r="D114" s="46"/>
      <c r="E114" s="46"/>
      <c r="K114" s="12"/>
      <c r="L114" s="12"/>
      <c r="M114" s="12"/>
      <c r="N114" s="12"/>
    </row>
    <row r="115">
      <c r="B115" s="46"/>
      <c r="C115" s="46"/>
      <c r="D115" s="46"/>
      <c r="E115" s="46"/>
      <c r="K115" s="12"/>
      <c r="L115" s="12"/>
      <c r="M115" s="12"/>
      <c r="N115" s="12"/>
    </row>
    <row r="116">
      <c r="B116" s="46"/>
      <c r="C116" s="46"/>
      <c r="D116" s="46"/>
      <c r="E116" s="46"/>
      <c r="K116" s="12"/>
      <c r="L116" s="12"/>
      <c r="M116" s="12"/>
      <c r="N116" s="12"/>
    </row>
    <row r="117">
      <c r="B117" s="46"/>
      <c r="C117" s="46"/>
      <c r="D117" s="46"/>
      <c r="E117" s="46"/>
      <c r="K117" s="12"/>
      <c r="L117" s="12"/>
      <c r="M117" s="12"/>
      <c r="N117" s="12"/>
    </row>
    <row r="118">
      <c r="B118" s="46"/>
      <c r="C118" s="46"/>
      <c r="D118" s="46"/>
      <c r="E118" s="46"/>
      <c r="K118" s="12"/>
      <c r="L118" s="12"/>
      <c r="M118" s="12"/>
      <c r="N118" s="12"/>
    </row>
    <row r="119">
      <c r="B119" s="46"/>
      <c r="C119" s="46"/>
      <c r="D119" s="46"/>
      <c r="E119" s="46"/>
      <c r="K119" s="12"/>
      <c r="L119" s="12"/>
      <c r="M119" s="12"/>
      <c r="N119" s="12"/>
    </row>
    <row r="120">
      <c r="B120" s="46"/>
      <c r="C120" s="46"/>
      <c r="D120" s="46"/>
      <c r="E120" s="46"/>
      <c r="K120" s="12"/>
      <c r="L120" s="12"/>
      <c r="M120" s="12"/>
      <c r="N120" s="12"/>
    </row>
    <row r="121">
      <c r="B121" s="46"/>
      <c r="C121" s="46"/>
      <c r="D121" s="46"/>
      <c r="E121" s="46"/>
      <c r="K121" s="12"/>
      <c r="L121" s="12"/>
      <c r="M121" s="12"/>
      <c r="N121" s="12"/>
    </row>
    <row r="122">
      <c r="B122" s="46"/>
      <c r="C122" s="46"/>
      <c r="D122" s="46"/>
      <c r="E122" s="46"/>
      <c r="K122" s="12"/>
      <c r="L122" s="12"/>
      <c r="M122" s="12"/>
      <c r="N122" s="12"/>
    </row>
    <row r="123">
      <c r="B123" s="46"/>
      <c r="C123" s="46"/>
      <c r="D123" s="46"/>
      <c r="E123" s="46"/>
      <c r="K123" s="12"/>
      <c r="L123" s="12"/>
      <c r="M123" s="12"/>
      <c r="N123" s="12"/>
    </row>
    <row r="124">
      <c r="B124" s="46"/>
      <c r="C124" s="46"/>
      <c r="D124" s="46"/>
      <c r="E124" s="46"/>
      <c r="K124" s="12"/>
      <c r="L124" s="12"/>
      <c r="M124" s="12"/>
      <c r="N124" s="12"/>
    </row>
    <row r="125">
      <c r="B125" s="46"/>
      <c r="C125" s="46"/>
      <c r="D125" s="46"/>
      <c r="E125" s="46"/>
      <c r="K125" s="12"/>
      <c r="L125" s="12"/>
      <c r="M125" s="12"/>
      <c r="N125" s="12"/>
    </row>
    <row r="126">
      <c r="B126" s="46"/>
      <c r="C126" s="46"/>
      <c r="D126" s="46"/>
      <c r="E126" s="46"/>
      <c r="K126" s="12"/>
      <c r="L126" s="12"/>
      <c r="M126" s="12"/>
      <c r="N126" s="12"/>
    </row>
    <row r="127">
      <c r="B127" s="46"/>
      <c r="C127" s="46"/>
      <c r="D127" s="46"/>
      <c r="E127" s="46"/>
      <c r="K127" s="12"/>
      <c r="L127" s="12"/>
      <c r="M127" s="12"/>
      <c r="N127" s="12"/>
    </row>
    <row r="128">
      <c r="B128" s="46"/>
      <c r="C128" s="46"/>
      <c r="D128" s="46"/>
      <c r="E128" s="46"/>
      <c r="K128" s="12"/>
      <c r="L128" s="12"/>
      <c r="M128" s="12"/>
      <c r="N128" s="12"/>
    </row>
    <row r="129">
      <c r="B129" s="46"/>
      <c r="C129" s="46"/>
      <c r="D129" s="46"/>
      <c r="E129" s="46"/>
      <c r="K129" s="12"/>
      <c r="L129" s="12"/>
      <c r="M129" s="12"/>
      <c r="N129" s="12"/>
    </row>
    <row r="130">
      <c r="B130" s="46"/>
      <c r="C130" s="46"/>
      <c r="D130" s="46"/>
      <c r="E130" s="46"/>
      <c r="K130" s="12"/>
      <c r="L130" s="12"/>
      <c r="M130" s="12"/>
      <c r="N130" s="12"/>
    </row>
    <row r="131">
      <c r="B131" s="46"/>
      <c r="C131" s="46"/>
      <c r="D131" s="46"/>
      <c r="E131" s="46"/>
      <c r="K131" s="12"/>
      <c r="L131" s="12"/>
      <c r="M131" s="12"/>
      <c r="N131" s="12"/>
    </row>
    <row r="132">
      <c r="B132" s="46"/>
      <c r="C132" s="46"/>
      <c r="D132" s="46"/>
      <c r="E132" s="46"/>
      <c r="K132" s="12"/>
      <c r="L132" s="12"/>
      <c r="M132" s="12"/>
      <c r="N132" s="12"/>
    </row>
    <row r="133">
      <c r="B133" s="46"/>
      <c r="C133" s="46"/>
      <c r="D133" s="46"/>
      <c r="E133" s="46"/>
      <c r="K133" s="12"/>
      <c r="L133" s="12"/>
      <c r="M133" s="12"/>
      <c r="N133" s="12"/>
    </row>
    <row r="134">
      <c r="B134" s="46"/>
      <c r="C134" s="46"/>
      <c r="D134" s="46"/>
      <c r="E134" s="46"/>
      <c r="K134" s="12"/>
      <c r="L134" s="12"/>
      <c r="M134" s="12"/>
      <c r="N134" s="12"/>
    </row>
    <row r="135">
      <c r="B135" s="46"/>
      <c r="C135" s="46"/>
      <c r="D135" s="46"/>
      <c r="E135" s="46"/>
      <c r="K135" s="12"/>
      <c r="L135" s="12"/>
      <c r="M135" s="12"/>
      <c r="N135" s="12"/>
    </row>
    <row r="136">
      <c r="B136" s="46"/>
      <c r="C136" s="46"/>
      <c r="D136" s="46"/>
      <c r="E136" s="46"/>
      <c r="K136" s="12"/>
      <c r="L136" s="12"/>
      <c r="M136" s="12"/>
      <c r="N136" s="12"/>
    </row>
    <row r="137">
      <c r="B137" s="46"/>
      <c r="C137" s="46"/>
      <c r="D137" s="46"/>
      <c r="E137" s="46"/>
      <c r="K137" s="12"/>
      <c r="L137" s="12"/>
      <c r="M137" s="12"/>
      <c r="N137" s="12"/>
    </row>
    <row r="138">
      <c r="B138" s="46"/>
      <c r="C138" s="46"/>
      <c r="D138" s="46"/>
      <c r="E138" s="46"/>
      <c r="K138" s="12"/>
      <c r="L138" s="12"/>
      <c r="M138" s="12"/>
      <c r="N138" s="12"/>
    </row>
    <row r="139">
      <c r="B139" s="46"/>
      <c r="C139" s="46"/>
      <c r="D139" s="46"/>
      <c r="E139" s="46"/>
      <c r="K139" s="12"/>
      <c r="L139" s="12"/>
      <c r="M139" s="12"/>
      <c r="N139" s="12"/>
    </row>
    <row r="140">
      <c r="B140" s="46"/>
      <c r="C140" s="46"/>
      <c r="D140" s="46"/>
      <c r="E140" s="46"/>
      <c r="K140" s="12"/>
      <c r="L140" s="12"/>
      <c r="M140" s="12"/>
      <c r="N140" s="12"/>
    </row>
    <row r="141">
      <c r="B141" s="46"/>
      <c r="C141" s="46"/>
      <c r="D141" s="46"/>
      <c r="E141" s="46"/>
      <c r="K141" s="12"/>
      <c r="L141" s="12"/>
      <c r="M141" s="12"/>
      <c r="N141" s="12"/>
    </row>
    <row r="142">
      <c r="B142" s="46"/>
      <c r="C142" s="46"/>
      <c r="D142" s="46"/>
      <c r="E142" s="46"/>
      <c r="K142" s="12"/>
      <c r="L142" s="12"/>
      <c r="M142" s="12"/>
      <c r="N142" s="12"/>
    </row>
    <row r="143">
      <c r="B143" s="46"/>
      <c r="C143" s="46"/>
      <c r="D143" s="46"/>
      <c r="E143" s="46"/>
      <c r="K143" s="12"/>
      <c r="L143" s="12"/>
      <c r="M143" s="12"/>
      <c r="N143" s="12"/>
    </row>
    <row r="144">
      <c r="B144" s="46"/>
      <c r="C144" s="46"/>
      <c r="D144" s="46"/>
      <c r="E144" s="46"/>
      <c r="K144" s="12"/>
      <c r="L144" s="12"/>
      <c r="M144" s="12"/>
      <c r="N144" s="12"/>
    </row>
    <row r="145">
      <c r="B145" s="46"/>
      <c r="C145" s="46"/>
      <c r="D145" s="46"/>
      <c r="E145" s="46"/>
      <c r="K145" s="12"/>
      <c r="L145" s="12"/>
      <c r="M145" s="12"/>
      <c r="N145" s="12"/>
    </row>
    <row r="146">
      <c r="B146" s="46"/>
      <c r="C146" s="46"/>
      <c r="D146" s="46"/>
      <c r="E146" s="46"/>
      <c r="K146" s="12"/>
      <c r="L146" s="12"/>
      <c r="M146" s="12"/>
      <c r="N146" s="12"/>
    </row>
    <row r="147">
      <c r="B147" s="46"/>
      <c r="C147" s="46"/>
      <c r="D147" s="46"/>
      <c r="E147" s="46"/>
      <c r="K147" s="12"/>
      <c r="L147" s="12"/>
      <c r="M147" s="12"/>
      <c r="N147" s="12"/>
    </row>
    <row r="148">
      <c r="B148" s="46"/>
      <c r="C148" s="46"/>
      <c r="D148" s="46"/>
      <c r="E148" s="46"/>
      <c r="K148" s="12"/>
      <c r="L148" s="12"/>
      <c r="M148" s="12"/>
      <c r="N148" s="12"/>
    </row>
    <row r="149">
      <c r="B149" s="46"/>
      <c r="C149" s="46"/>
      <c r="D149" s="46"/>
      <c r="E149" s="46"/>
      <c r="K149" s="12"/>
      <c r="L149" s="12"/>
      <c r="M149" s="12"/>
      <c r="N149" s="12"/>
    </row>
    <row r="150">
      <c r="B150" s="46"/>
      <c r="C150" s="46"/>
      <c r="D150" s="46"/>
      <c r="E150" s="46"/>
      <c r="K150" s="12"/>
      <c r="L150" s="12"/>
      <c r="M150" s="12"/>
      <c r="N150" s="12"/>
    </row>
    <row r="151">
      <c r="B151" s="46"/>
      <c r="C151" s="46"/>
      <c r="D151" s="46"/>
      <c r="E151" s="46"/>
      <c r="K151" s="12"/>
      <c r="L151" s="12"/>
      <c r="M151" s="12"/>
      <c r="N151" s="12"/>
    </row>
    <row r="152">
      <c r="B152" s="46"/>
      <c r="C152" s="46"/>
      <c r="D152" s="46"/>
      <c r="E152" s="46"/>
      <c r="K152" s="12"/>
      <c r="L152" s="12"/>
      <c r="M152" s="12"/>
      <c r="N152" s="12"/>
    </row>
    <row r="153">
      <c r="B153" s="46"/>
      <c r="C153" s="46"/>
      <c r="D153" s="46"/>
      <c r="E153" s="46"/>
      <c r="K153" s="12"/>
      <c r="L153" s="12"/>
      <c r="M153" s="12"/>
      <c r="N153" s="12"/>
    </row>
    <row r="154">
      <c r="B154" s="46"/>
      <c r="C154" s="46"/>
      <c r="D154" s="46"/>
      <c r="E154" s="46"/>
      <c r="K154" s="12"/>
      <c r="L154" s="12"/>
      <c r="M154" s="12"/>
      <c r="N154" s="12"/>
    </row>
    <row r="155">
      <c r="B155" s="46"/>
      <c r="C155" s="46"/>
      <c r="D155" s="46"/>
      <c r="E155" s="46"/>
      <c r="K155" s="12"/>
      <c r="L155" s="12"/>
      <c r="M155" s="12"/>
      <c r="N155" s="12"/>
    </row>
    <row r="156">
      <c r="B156" s="46"/>
      <c r="C156" s="46"/>
      <c r="D156" s="46"/>
      <c r="E156" s="46"/>
      <c r="K156" s="12"/>
      <c r="L156" s="12"/>
      <c r="M156" s="12"/>
      <c r="N156" s="12"/>
    </row>
    <row r="157">
      <c r="B157" s="46"/>
      <c r="C157" s="46"/>
      <c r="D157" s="46"/>
      <c r="E157" s="46"/>
      <c r="K157" s="12"/>
      <c r="L157" s="12"/>
      <c r="M157" s="12"/>
      <c r="N157" s="12"/>
    </row>
    <row r="158">
      <c r="B158" s="46"/>
      <c r="C158" s="46"/>
      <c r="D158" s="46"/>
      <c r="E158" s="46"/>
      <c r="K158" s="12"/>
      <c r="L158" s="12"/>
      <c r="M158" s="12"/>
      <c r="N158" s="12"/>
    </row>
    <row r="159">
      <c r="B159" s="46"/>
      <c r="C159" s="46"/>
      <c r="D159" s="46"/>
      <c r="E159" s="46"/>
      <c r="K159" s="12"/>
      <c r="L159" s="12"/>
      <c r="M159" s="12"/>
      <c r="N159" s="12"/>
    </row>
    <row r="160">
      <c r="B160" s="46"/>
      <c r="C160" s="46"/>
      <c r="D160" s="46"/>
      <c r="E160" s="46"/>
      <c r="K160" s="12"/>
      <c r="L160" s="12"/>
      <c r="M160" s="12"/>
      <c r="N160" s="12"/>
    </row>
    <row r="161">
      <c r="B161" s="46"/>
      <c r="C161" s="46"/>
      <c r="D161" s="46"/>
      <c r="E161" s="46"/>
      <c r="K161" s="12"/>
      <c r="L161" s="12"/>
      <c r="M161" s="12"/>
      <c r="N161" s="12"/>
    </row>
    <row r="162">
      <c r="B162" s="46"/>
      <c r="C162" s="46"/>
      <c r="D162" s="46"/>
      <c r="E162" s="46"/>
      <c r="K162" s="12"/>
      <c r="L162" s="12"/>
      <c r="M162" s="12"/>
      <c r="N162" s="12"/>
    </row>
    <row r="163">
      <c r="B163" s="46"/>
      <c r="C163" s="46"/>
      <c r="D163" s="46"/>
      <c r="E163" s="46"/>
      <c r="K163" s="12"/>
      <c r="L163" s="12"/>
      <c r="M163" s="12"/>
      <c r="N163" s="12"/>
    </row>
    <row r="164">
      <c r="B164" s="46"/>
      <c r="C164" s="46"/>
      <c r="D164" s="46"/>
      <c r="E164" s="46"/>
      <c r="K164" s="12"/>
      <c r="L164" s="12"/>
      <c r="M164" s="12"/>
      <c r="N164" s="12"/>
    </row>
    <row r="165">
      <c r="B165" s="46"/>
      <c r="C165" s="46"/>
      <c r="D165" s="46"/>
      <c r="E165" s="46"/>
      <c r="K165" s="12"/>
      <c r="L165" s="12"/>
      <c r="M165" s="12"/>
      <c r="N165" s="12"/>
    </row>
    <row r="166">
      <c r="B166" s="46"/>
      <c r="C166" s="46"/>
      <c r="D166" s="46"/>
      <c r="E166" s="46"/>
      <c r="K166" s="12"/>
      <c r="L166" s="12"/>
      <c r="M166" s="12"/>
      <c r="N166" s="12"/>
    </row>
    <row r="167">
      <c r="B167" s="46"/>
      <c r="C167" s="46"/>
      <c r="D167" s="46"/>
      <c r="E167" s="46"/>
      <c r="K167" s="12"/>
      <c r="L167" s="12"/>
      <c r="M167" s="12"/>
      <c r="N167" s="12"/>
    </row>
    <row r="168">
      <c r="B168" s="46"/>
      <c r="C168" s="46"/>
      <c r="D168" s="46"/>
      <c r="E168" s="46"/>
      <c r="K168" s="12"/>
      <c r="L168" s="12"/>
      <c r="M168" s="12"/>
      <c r="N168" s="12"/>
    </row>
    <row r="169">
      <c r="B169" s="46"/>
      <c r="C169" s="46"/>
      <c r="D169" s="46"/>
      <c r="E169" s="46"/>
      <c r="K169" s="12"/>
      <c r="L169" s="12"/>
      <c r="M169" s="12"/>
      <c r="N169" s="12"/>
    </row>
    <row r="170">
      <c r="B170" s="46"/>
      <c r="C170" s="46"/>
      <c r="D170" s="46"/>
      <c r="E170" s="46"/>
      <c r="K170" s="12"/>
      <c r="L170" s="12"/>
      <c r="M170" s="12"/>
      <c r="N170" s="12"/>
    </row>
    <row r="171">
      <c r="B171" s="46"/>
      <c r="C171" s="46"/>
      <c r="D171" s="46"/>
      <c r="E171" s="46"/>
      <c r="K171" s="12"/>
      <c r="L171" s="12"/>
      <c r="M171" s="12"/>
      <c r="N171" s="12"/>
    </row>
    <row r="172">
      <c r="B172" s="46"/>
      <c r="C172" s="46"/>
      <c r="D172" s="46"/>
      <c r="E172" s="46"/>
      <c r="K172" s="12"/>
      <c r="L172" s="12"/>
      <c r="M172" s="12"/>
      <c r="N172" s="12"/>
    </row>
    <row r="173">
      <c r="B173" s="46"/>
      <c r="C173" s="46"/>
      <c r="D173" s="46"/>
      <c r="E173" s="46"/>
      <c r="K173" s="12"/>
      <c r="L173" s="12"/>
      <c r="M173" s="12"/>
      <c r="N173" s="12"/>
    </row>
    <row r="174">
      <c r="B174" s="46"/>
      <c r="C174" s="46"/>
      <c r="D174" s="46"/>
      <c r="E174" s="46"/>
      <c r="K174" s="12"/>
      <c r="L174" s="12"/>
      <c r="M174" s="12"/>
      <c r="N174" s="12"/>
    </row>
    <row r="175">
      <c r="B175" s="46"/>
      <c r="C175" s="46"/>
      <c r="D175" s="46"/>
      <c r="E175" s="46"/>
      <c r="K175" s="12"/>
      <c r="L175" s="12"/>
      <c r="M175" s="12"/>
      <c r="N175" s="12"/>
    </row>
    <row r="176">
      <c r="B176" s="46"/>
      <c r="C176" s="46"/>
      <c r="D176" s="46"/>
      <c r="E176" s="46"/>
      <c r="K176" s="12"/>
      <c r="L176" s="12"/>
      <c r="M176" s="12"/>
      <c r="N176" s="12"/>
    </row>
    <row r="177">
      <c r="B177" s="46"/>
      <c r="C177" s="46"/>
      <c r="D177" s="46"/>
      <c r="E177" s="46"/>
      <c r="K177" s="12"/>
      <c r="L177" s="12"/>
      <c r="M177" s="12"/>
      <c r="N177" s="12"/>
    </row>
    <row r="178">
      <c r="B178" s="46"/>
      <c r="C178" s="46"/>
      <c r="D178" s="46"/>
      <c r="E178" s="46"/>
      <c r="K178" s="12"/>
      <c r="L178" s="12"/>
      <c r="M178" s="12"/>
      <c r="N178" s="12"/>
    </row>
    <row r="179">
      <c r="B179" s="46"/>
      <c r="C179" s="46"/>
      <c r="D179" s="46"/>
      <c r="E179" s="46"/>
      <c r="K179" s="12"/>
      <c r="L179" s="12"/>
      <c r="M179" s="12"/>
      <c r="N179" s="12"/>
    </row>
    <row r="180">
      <c r="B180" s="46"/>
      <c r="C180" s="46"/>
      <c r="D180" s="46"/>
      <c r="E180" s="46"/>
      <c r="K180" s="12"/>
      <c r="L180" s="12"/>
      <c r="M180" s="12"/>
      <c r="N180" s="12"/>
    </row>
    <row r="181">
      <c r="B181" s="46"/>
      <c r="C181" s="46"/>
      <c r="D181" s="46"/>
      <c r="E181" s="46"/>
      <c r="K181" s="12"/>
      <c r="L181" s="12"/>
      <c r="M181" s="12"/>
      <c r="N181" s="12"/>
    </row>
    <row r="182">
      <c r="B182" s="46"/>
      <c r="C182" s="46"/>
      <c r="D182" s="46"/>
      <c r="E182" s="46"/>
      <c r="K182" s="12"/>
      <c r="L182" s="12"/>
      <c r="M182" s="12"/>
      <c r="N182" s="12"/>
    </row>
    <row r="183">
      <c r="B183" s="46"/>
      <c r="C183" s="46"/>
      <c r="D183" s="46"/>
      <c r="E183" s="46"/>
      <c r="K183" s="12"/>
      <c r="L183" s="12"/>
      <c r="M183" s="12"/>
      <c r="N183" s="12"/>
    </row>
    <row r="184">
      <c r="B184" s="46"/>
      <c r="C184" s="46"/>
      <c r="D184" s="46"/>
      <c r="E184" s="46"/>
      <c r="K184" s="12"/>
      <c r="L184" s="12"/>
      <c r="M184" s="12"/>
      <c r="N184" s="12"/>
    </row>
    <row r="185">
      <c r="B185" s="46"/>
      <c r="C185" s="46"/>
      <c r="D185" s="46"/>
      <c r="E185" s="46"/>
      <c r="K185" s="12"/>
      <c r="L185" s="12"/>
      <c r="M185" s="12"/>
      <c r="N185" s="12"/>
    </row>
    <row r="186">
      <c r="B186" s="46"/>
      <c r="C186" s="46"/>
      <c r="D186" s="46"/>
      <c r="E186" s="46"/>
      <c r="K186" s="12"/>
      <c r="L186" s="12"/>
      <c r="M186" s="12"/>
      <c r="N186" s="12"/>
    </row>
    <row r="187">
      <c r="B187" s="46"/>
      <c r="C187" s="46"/>
      <c r="D187" s="46"/>
      <c r="E187" s="46"/>
      <c r="K187" s="12"/>
      <c r="L187" s="12"/>
      <c r="M187" s="12"/>
      <c r="N187" s="12"/>
    </row>
    <row r="188">
      <c r="B188" s="46"/>
      <c r="C188" s="46"/>
      <c r="D188" s="46"/>
      <c r="E188" s="46"/>
      <c r="K188" s="12"/>
      <c r="L188" s="12"/>
      <c r="M188" s="12"/>
      <c r="N188" s="12"/>
    </row>
    <row r="189">
      <c r="B189" s="46"/>
      <c r="C189" s="46"/>
      <c r="D189" s="46"/>
      <c r="E189" s="46"/>
      <c r="K189" s="12"/>
      <c r="L189" s="12"/>
      <c r="M189" s="12"/>
      <c r="N189" s="12"/>
    </row>
    <row r="190">
      <c r="B190" s="46"/>
      <c r="C190" s="46"/>
      <c r="D190" s="46"/>
      <c r="E190" s="46"/>
      <c r="K190" s="12"/>
      <c r="L190" s="12"/>
      <c r="M190" s="12"/>
      <c r="N190" s="12"/>
    </row>
    <row r="191">
      <c r="B191" s="46"/>
      <c r="C191" s="46"/>
      <c r="D191" s="46"/>
      <c r="E191" s="46"/>
      <c r="K191" s="12"/>
      <c r="L191" s="12"/>
      <c r="M191" s="12"/>
      <c r="N191" s="12"/>
    </row>
    <row r="192">
      <c r="B192" s="46"/>
      <c r="C192" s="46"/>
      <c r="D192" s="46"/>
      <c r="E192" s="46"/>
      <c r="K192" s="12"/>
      <c r="L192" s="12"/>
      <c r="M192" s="12"/>
      <c r="N192" s="12"/>
    </row>
    <row r="193">
      <c r="B193" s="46"/>
      <c r="C193" s="46"/>
      <c r="D193" s="46"/>
      <c r="E193" s="46"/>
      <c r="K193" s="12"/>
      <c r="L193" s="12"/>
      <c r="M193" s="12"/>
      <c r="N193" s="12"/>
    </row>
    <row r="194">
      <c r="B194" s="46"/>
      <c r="C194" s="46"/>
      <c r="D194" s="46"/>
      <c r="E194" s="46"/>
      <c r="K194" s="12"/>
      <c r="L194" s="12"/>
      <c r="M194" s="12"/>
      <c r="N194" s="12"/>
    </row>
    <row r="195">
      <c r="B195" s="46"/>
      <c r="C195" s="46"/>
      <c r="D195" s="46"/>
      <c r="E195" s="46"/>
      <c r="K195" s="12"/>
      <c r="L195" s="12"/>
      <c r="M195" s="12"/>
      <c r="N195" s="12"/>
    </row>
    <row r="196">
      <c r="B196" s="46"/>
      <c r="C196" s="46"/>
      <c r="D196" s="46"/>
      <c r="E196" s="46"/>
      <c r="K196" s="12"/>
      <c r="L196" s="12"/>
      <c r="M196" s="12"/>
      <c r="N196" s="12"/>
    </row>
    <row r="197">
      <c r="B197" s="46"/>
      <c r="C197" s="46"/>
      <c r="D197" s="46"/>
      <c r="E197" s="46"/>
      <c r="K197" s="12"/>
      <c r="L197" s="12"/>
      <c r="M197" s="12"/>
      <c r="N197" s="12"/>
    </row>
    <row r="198">
      <c r="B198" s="46"/>
      <c r="C198" s="46"/>
      <c r="D198" s="46"/>
      <c r="E198" s="46"/>
      <c r="K198" s="12"/>
      <c r="L198" s="12"/>
      <c r="M198" s="12"/>
      <c r="N198" s="12"/>
    </row>
    <row r="199">
      <c r="B199" s="46"/>
      <c r="C199" s="46"/>
      <c r="D199" s="46"/>
      <c r="E199" s="46"/>
      <c r="K199" s="12"/>
      <c r="L199" s="12"/>
      <c r="M199" s="12"/>
      <c r="N199" s="12"/>
    </row>
    <row r="200">
      <c r="B200" s="46"/>
      <c r="C200" s="46"/>
      <c r="D200" s="46"/>
      <c r="E200" s="46"/>
      <c r="K200" s="12"/>
      <c r="L200" s="12"/>
      <c r="M200" s="12"/>
      <c r="N200" s="12"/>
    </row>
    <row r="201">
      <c r="B201" s="46"/>
      <c r="C201" s="46"/>
      <c r="D201" s="46"/>
      <c r="E201" s="46"/>
      <c r="K201" s="12"/>
      <c r="L201" s="12"/>
      <c r="M201" s="12"/>
      <c r="N201" s="12"/>
    </row>
    <row r="202">
      <c r="B202" s="46"/>
      <c r="C202" s="46"/>
      <c r="D202" s="46"/>
      <c r="E202" s="46"/>
      <c r="K202" s="12"/>
      <c r="L202" s="12"/>
      <c r="M202" s="12"/>
      <c r="N202" s="12"/>
    </row>
    <row r="203">
      <c r="B203" s="46"/>
      <c r="C203" s="46"/>
      <c r="D203" s="46"/>
      <c r="E203" s="46"/>
      <c r="K203" s="12"/>
      <c r="L203" s="12"/>
      <c r="M203" s="12"/>
      <c r="N203" s="12"/>
    </row>
    <row r="204">
      <c r="B204" s="46"/>
      <c r="C204" s="46"/>
      <c r="D204" s="46"/>
      <c r="E204" s="46"/>
      <c r="K204" s="12"/>
      <c r="L204" s="12"/>
      <c r="M204" s="12"/>
      <c r="N204" s="12"/>
    </row>
    <row r="205">
      <c r="B205" s="46"/>
      <c r="C205" s="46"/>
      <c r="D205" s="46"/>
      <c r="E205" s="46"/>
      <c r="K205" s="12"/>
      <c r="L205" s="12"/>
      <c r="M205" s="12"/>
      <c r="N205" s="12"/>
    </row>
    <row r="206">
      <c r="B206" s="46"/>
      <c r="C206" s="46"/>
      <c r="D206" s="46"/>
      <c r="E206" s="46"/>
      <c r="K206" s="12"/>
      <c r="L206" s="12"/>
      <c r="M206" s="12"/>
      <c r="N206" s="12"/>
    </row>
    <row r="207">
      <c r="B207" s="46"/>
      <c r="C207" s="46"/>
      <c r="D207" s="46"/>
      <c r="E207" s="46"/>
      <c r="K207" s="12"/>
      <c r="L207" s="12"/>
      <c r="M207" s="12"/>
      <c r="N207" s="12"/>
    </row>
    <row r="208">
      <c r="B208" s="46"/>
      <c r="C208" s="46"/>
      <c r="D208" s="46"/>
      <c r="E208" s="46"/>
      <c r="K208" s="12"/>
      <c r="L208" s="12"/>
      <c r="M208" s="12"/>
      <c r="N208" s="12"/>
    </row>
    <row r="209">
      <c r="B209" s="46"/>
      <c r="C209" s="46"/>
      <c r="D209" s="46"/>
      <c r="E209" s="46"/>
      <c r="K209" s="12"/>
      <c r="L209" s="12"/>
      <c r="M209" s="12"/>
      <c r="N209" s="12"/>
    </row>
    <row r="210">
      <c r="B210" s="46"/>
      <c r="C210" s="46"/>
      <c r="D210" s="46"/>
      <c r="E210" s="46"/>
      <c r="K210" s="12"/>
      <c r="L210" s="12"/>
      <c r="M210" s="12"/>
      <c r="N210" s="12"/>
    </row>
    <row r="211">
      <c r="B211" s="46"/>
      <c r="C211" s="46"/>
      <c r="D211" s="46"/>
      <c r="E211" s="46"/>
      <c r="K211" s="12"/>
      <c r="L211" s="12"/>
      <c r="M211" s="12"/>
      <c r="N211" s="12"/>
    </row>
    <row r="212">
      <c r="B212" s="46"/>
      <c r="C212" s="46"/>
      <c r="D212" s="46"/>
      <c r="E212" s="46"/>
      <c r="K212" s="12"/>
      <c r="L212" s="12"/>
      <c r="M212" s="12"/>
      <c r="N212" s="12"/>
    </row>
    <row r="213">
      <c r="B213" s="46"/>
      <c r="C213" s="46"/>
      <c r="D213" s="46"/>
      <c r="E213" s="46"/>
      <c r="K213" s="12"/>
      <c r="L213" s="12"/>
      <c r="M213" s="12"/>
      <c r="N213" s="12"/>
    </row>
    <row r="214">
      <c r="B214" s="46"/>
      <c r="C214" s="46"/>
      <c r="D214" s="46"/>
      <c r="E214" s="46"/>
      <c r="K214" s="12"/>
      <c r="L214" s="12"/>
      <c r="M214" s="12"/>
      <c r="N214" s="12"/>
    </row>
    <row r="215">
      <c r="B215" s="46"/>
      <c r="C215" s="46"/>
      <c r="D215" s="46"/>
      <c r="E215" s="46"/>
      <c r="K215" s="12"/>
      <c r="L215" s="12"/>
      <c r="M215" s="12"/>
      <c r="N215" s="12"/>
    </row>
    <row r="216">
      <c r="B216" s="46"/>
      <c r="C216" s="46"/>
      <c r="D216" s="46"/>
      <c r="E216" s="46"/>
      <c r="K216" s="12"/>
      <c r="L216" s="12"/>
      <c r="M216" s="12"/>
      <c r="N216" s="12"/>
    </row>
    <row r="217">
      <c r="B217" s="46"/>
      <c r="C217" s="46"/>
      <c r="D217" s="46"/>
      <c r="E217" s="46"/>
      <c r="K217" s="12"/>
      <c r="L217" s="12"/>
      <c r="M217" s="12"/>
      <c r="N217" s="12"/>
    </row>
    <row r="218">
      <c r="B218" s="46"/>
      <c r="C218" s="46"/>
      <c r="D218" s="46"/>
      <c r="E218" s="46"/>
      <c r="K218" s="12"/>
      <c r="L218" s="12"/>
      <c r="M218" s="12"/>
      <c r="N218" s="12"/>
    </row>
    <row r="219">
      <c r="B219" s="46"/>
      <c r="C219" s="46"/>
      <c r="D219" s="46"/>
      <c r="E219" s="46"/>
      <c r="K219" s="12"/>
      <c r="L219" s="12"/>
      <c r="M219" s="12"/>
      <c r="N219" s="12"/>
    </row>
    <row r="220">
      <c r="B220" s="46"/>
      <c r="C220" s="46"/>
      <c r="D220" s="46"/>
      <c r="E220" s="46"/>
      <c r="K220" s="12"/>
      <c r="L220" s="12"/>
      <c r="M220" s="12"/>
      <c r="N220" s="12"/>
    </row>
    <row r="221">
      <c r="B221" s="46"/>
      <c r="C221" s="46"/>
      <c r="D221" s="46"/>
      <c r="E221" s="46"/>
      <c r="K221" s="12"/>
      <c r="L221" s="12"/>
      <c r="M221" s="12"/>
      <c r="N221" s="12"/>
    </row>
    <row r="222">
      <c r="B222" s="46"/>
      <c r="C222" s="46"/>
      <c r="D222" s="46"/>
      <c r="E222" s="46"/>
      <c r="K222" s="12"/>
      <c r="L222" s="12"/>
      <c r="M222" s="12"/>
      <c r="N222" s="12"/>
    </row>
    <row r="223">
      <c r="B223" s="46"/>
      <c r="C223" s="46"/>
      <c r="D223" s="46"/>
      <c r="E223" s="46"/>
      <c r="K223" s="12"/>
      <c r="L223" s="12"/>
      <c r="M223" s="12"/>
      <c r="N223" s="12"/>
    </row>
    <row r="224">
      <c r="B224" s="46"/>
      <c r="C224" s="46"/>
      <c r="D224" s="46"/>
      <c r="E224" s="46"/>
      <c r="K224" s="12"/>
      <c r="L224" s="12"/>
      <c r="M224" s="12"/>
      <c r="N224" s="12"/>
    </row>
    <row r="225">
      <c r="B225" s="46"/>
      <c r="C225" s="46"/>
      <c r="D225" s="46"/>
      <c r="E225" s="46"/>
      <c r="K225" s="12"/>
      <c r="L225" s="12"/>
      <c r="M225" s="12"/>
      <c r="N225" s="12"/>
    </row>
    <row r="226">
      <c r="B226" s="46"/>
      <c r="C226" s="46"/>
      <c r="D226" s="46"/>
      <c r="E226" s="46"/>
      <c r="K226" s="12"/>
      <c r="L226" s="12"/>
      <c r="M226" s="12"/>
      <c r="N226" s="12"/>
    </row>
    <row r="227">
      <c r="B227" s="46"/>
      <c r="C227" s="46"/>
      <c r="D227" s="46"/>
      <c r="E227" s="46"/>
      <c r="K227" s="12"/>
      <c r="L227" s="12"/>
      <c r="M227" s="12"/>
      <c r="N227" s="12"/>
    </row>
    <row r="228">
      <c r="B228" s="46"/>
      <c r="C228" s="46"/>
      <c r="D228" s="46"/>
      <c r="E228" s="46"/>
      <c r="K228" s="12"/>
      <c r="L228" s="12"/>
      <c r="M228" s="12"/>
      <c r="N228" s="12"/>
    </row>
    <row r="229">
      <c r="B229" s="46"/>
      <c r="C229" s="46"/>
      <c r="D229" s="46"/>
      <c r="E229" s="46"/>
      <c r="K229" s="12"/>
      <c r="L229" s="12"/>
      <c r="M229" s="12"/>
      <c r="N229" s="12"/>
    </row>
    <row r="230">
      <c r="B230" s="46"/>
      <c r="C230" s="46"/>
      <c r="D230" s="46"/>
      <c r="E230" s="46"/>
      <c r="K230" s="12"/>
      <c r="L230" s="12"/>
      <c r="M230" s="12"/>
      <c r="N230" s="12"/>
    </row>
    <row r="231">
      <c r="B231" s="46"/>
      <c r="C231" s="46"/>
      <c r="D231" s="46"/>
      <c r="E231" s="46"/>
      <c r="K231" s="12"/>
      <c r="L231" s="12"/>
      <c r="M231" s="12"/>
      <c r="N231" s="12"/>
    </row>
    <row r="232">
      <c r="B232" s="46"/>
      <c r="C232" s="46"/>
      <c r="D232" s="46"/>
      <c r="E232" s="46"/>
      <c r="K232" s="12"/>
      <c r="L232" s="12"/>
      <c r="M232" s="12"/>
      <c r="N232" s="12"/>
    </row>
    <row r="233">
      <c r="B233" s="46"/>
      <c r="C233" s="46"/>
      <c r="D233" s="46"/>
      <c r="E233" s="46"/>
      <c r="K233" s="12"/>
      <c r="L233" s="12"/>
      <c r="M233" s="12"/>
      <c r="N233" s="12"/>
    </row>
    <row r="234">
      <c r="B234" s="46"/>
      <c r="C234" s="46"/>
      <c r="D234" s="46"/>
      <c r="E234" s="46"/>
      <c r="K234" s="12"/>
      <c r="L234" s="12"/>
      <c r="M234" s="12"/>
      <c r="N234" s="12"/>
    </row>
    <row r="235">
      <c r="B235" s="46"/>
      <c r="C235" s="46"/>
      <c r="D235" s="46"/>
      <c r="E235" s="46"/>
      <c r="K235" s="12"/>
      <c r="L235" s="12"/>
      <c r="M235" s="12"/>
      <c r="N235" s="12"/>
    </row>
    <row r="236">
      <c r="B236" s="46"/>
      <c r="C236" s="46"/>
      <c r="D236" s="46"/>
      <c r="E236" s="46"/>
      <c r="K236" s="12"/>
      <c r="L236" s="12"/>
      <c r="M236" s="12"/>
      <c r="N236" s="12"/>
    </row>
    <row r="237">
      <c r="B237" s="46"/>
      <c r="C237" s="46"/>
      <c r="D237" s="46"/>
      <c r="E237" s="46"/>
      <c r="K237" s="12"/>
      <c r="L237" s="12"/>
      <c r="M237" s="12"/>
      <c r="N237" s="12"/>
    </row>
    <row r="238">
      <c r="B238" s="46"/>
      <c r="C238" s="46"/>
      <c r="D238" s="46"/>
      <c r="E238" s="46"/>
      <c r="K238" s="12"/>
      <c r="L238" s="12"/>
      <c r="M238" s="12"/>
      <c r="N238" s="12"/>
    </row>
    <row r="239">
      <c r="B239" s="46"/>
      <c r="C239" s="46"/>
      <c r="D239" s="46"/>
      <c r="E239" s="46"/>
      <c r="K239" s="12"/>
      <c r="L239" s="12"/>
      <c r="M239" s="12"/>
      <c r="N239" s="12"/>
    </row>
    <row r="240">
      <c r="B240" s="46"/>
      <c r="C240" s="46"/>
      <c r="D240" s="46"/>
      <c r="E240" s="46"/>
      <c r="K240" s="12"/>
      <c r="L240" s="12"/>
      <c r="M240" s="12"/>
      <c r="N240" s="12"/>
    </row>
    <row r="241">
      <c r="B241" s="46"/>
      <c r="C241" s="46"/>
      <c r="D241" s="46"/>
      <c r="E241" s="46"/>
      <c r="K241" s="12"/>
      <c r="L241" s="12"/>
      <c r="M241" s="12"/>
      <c r="N241" s="12"/>
    </row>
    <row r="242">
      <c r="B242" s="46"/>
      <c r="C242" s="46"/>
      <c r="D242" s="46"/>
      <c r="E242" s="46"/>
      <c r="K242" s="12"/>
      <c r="L242" s="12"/>
      <c r="M242" s="12"/>
      <c r="N242" s="12"/>
    </row>
    <row r="243">
      <c r="B243" s="46"/>
      <c r="C243" s="46"/>
      <c r="D243" s="46"/>
      <c r="E243" s="46"/>
      <c r="K243" s="12"/>
      <c r="L243" s="12"/>
      <c r="M243" s="12"/>
      <c r="N243" s="12"/>
    </row>
    <row r="244">
      <c r="B244" s="46"/>
      <c r="C244" s="46"/>
      <c r="D244" s="46"/>
      <c r="E244" s="46"/>
      <c r="K244" s="12"/>
      <c r="L244" s="12"/>
      <c r="M244" s="12"/>
      <c r="N244" s="12"/>
    </row>
    <row r="245">
      <c r="B245" s="46"/>
      <c r="C245" s="46"/>
      <c r="D245" s="46"/>
      <c r="E245" s="46"/>
      <c r="K245" s="12"/>
      <c r="L245" s="12"/>
      <c r="M245" s="12"/>
      <c r="N245" s="12"/>
    </row>
    <row r="246">
      <c r="B246" s="46"/>
      <c r="C246" s="46"/>
      <c r="D246" s="46"/>
      <c r="E246" s="46"/>
      <c r="K246" s="12"/>
      <c r="L246" s="12"/>
      <c r="M246" s="12"/>
      <c r="N246" s="12"/>
    </row>
    <row r="247">
      <c r="B247" s="46"/>
      <c r="C247" s="46"/>
      <c r="D247" s="46"/>
      <c r="E247" s="46"/>
      <c r="K247" s="12"/>
      <c r="L247" s="12"/>
      <c r="M247" s="12"/>
      <c r="N247" s="12"/>
    </row>
    <row r="248">
      <c r="B248" s="46"/>
      <c r="C248" s="46"/>
      <c r="D248" s="46"/>
      <c r="E248" s="46"/>
      <c r="K248" s="12"/>
      <c r="L248" s="12"/>
      <c r="M248" s="12"/>
      <c r="N248" s="12"/>
    </row>
    <row r="249">
      <c r="B249" s="46"/>
      <c r="C249" s="46"/>
      <c r="D249" s="46"/>
      <c r="E249" s="46"/>
      <c r="K249" s="12"/>
      <c r="L249" s="12"/>
      <c r="M249" s="12"/>
      <c r="N249" s="12"/>
    </row>
    <row r="250">
      <c r="B250" s="46"/>
      <c r="C250" s="46"/>
      <c r="D250" s="46"/>
      <c r="E250" s="46"/>
      <c r="K250" s="12"/>
      <c r="L250" s="12"/>
      <c r="M250" s="12"/>
      <c r="N250" s="12"/>
    </row>
    <row r="251">
      <c r="B251" s="46"/>
      <c r="C251" s="46"/>
      <c r="D251" s="46"/>
      <c r="E251" s="46"/>
      <c r="K251" s="12"/>
      <c r="L251" s="12"/>
      <c r="M251" s="12"/>
      <c r="N251" s="12"/>
    </row>
    <row r="252">
      <c r="B252" s="46"/>
      <c r="C252" s="46"/>
      <c r="D252" s="46"/>
      <c r="E252" s="46"/>
      <c r="K252" s="12"/>
      <c r="L252" s="12"/>
      <c r="M252" s="12"/>
      <c r="N252" s="12"/>
    </row>
    <row r="253">
      <c r="B253" s="46"/>
      <c r="C253" s="46"/>
      <c r="D253" s="46"/>
      <c r="E253" s="46"/>
      <c r="K253" s="12"/>
      <c r="L253" s="12"/>
      <c r="M253" s="12"/>
      <c r="N253" s="12"/>
    </row>
    <row r="254">
      <c r="B254" s="46"/>
      <c r="C254" s="46"/>
      <c r="D254" s="46"/>
      <c r="E254" s="46"/>
      <c r="K254" s="12"/>
      <c r="L254" s="12"/>
      <c r="M254" s="12"/>
      <c r="N254" s="12"/>
    </row>
    <row r="255">
      <c r="B255" s="46"/>
      <c r="C255" s="46"/>
      <c r="D255" s="46"/>
      <c r="E255" s="46"/>
      <c r="K255" s="12"/>
      <c r="L255" s="12"/>
      <c r="M255" s="12"/>
      <c r="N255" s="12"/>
    </row>
    <row r="256">
      <c r="B256" s="46"/>
      <c r="C256" s="46"/>
      <c r="D256" s="46"/>
      <c r="E256" s="46"/>
      <c r="K256" s="12"/>
      <c r="L256" s="12"/>
      <c r="M256" s="12"/>
      <c r="N256" s="12"/>
    </row>
    <row r="257">
      <c r="B257" s="46"/>
      <c r="C257" s="46"/>
      <c r="D257" s="46"/>
      <c r="E257" s="46"/>
      <c r="K257" s="12"/>
      <c r="L257" s="12"/>
      <c r="M257" s="12"/>
      <c r="N257" s="12"/>
    </row>
    <row r="258">
      <c r="B258" s="46"/>
      <c r="C258" s="46"/>
      <c r="D258" s="46"/>
      <c r="E258" s="46"/>
      <c r="K258" s="12"/>
      <c r="L258" s="12"/>
      <c r="M258" s="12"/>
      <c r="N258" s="12"/>
    </row>
    <row r="259">
      <c r="B259" s="46"/>
      <c r="C259" s="46"/>
      <c r="D259" s="46"/>
      <c r="E259" s="46"/>
      <c r="K259" s="12"/>
      <c r="L259" s="12"/>
      <c r="M259" s="12"/>
      <c r="N259" s="12"/>
    </row>
    <row r="260">
      <c r="B260" s="46"/>
      <c r="C260" s="46"/>
      <c r="D260" s="46"/>
      <c r="E260" s="46"/>
      <c r="K260" s="12"/>
      <c r="L260" s="12"/>
      <c r="M260" s="12"/>
      <c r="N260" s="12"/>
    </row>
    <row r="261">
      <c r="B261" s="46"/>
      <c r="C261" s="46"/>
      <c r="D261" s="46"/>
      <c r="E261" s="46"/>
      <c r="K261" s="12"/>
      <c r="L261" s="12"/>
      <c r="M261" s="12"/>
      <c r="N261" s="12"/>
    </row>
    <row r="262">
      <c r="B262" s="46"/>
      <c r="C262" s="46"/>
      <c r="D262" s="46"/>
      <c r="E262" s="46"/>
      <c r="K262" s="12"/>
      <c r="L262" s="12"/>
      <c r="M262" s="12"/>
      <c r="N262" s="12"/>
    </row>
    <row r="263">
      <c r="B263" s="46"/>
      <c r="C263" s="46"/>
      <c r="D263" s="46"/>
      <c r="E263" s="46"/>
      <c r="K263" s="12"/>
      <c r="L263" s="12"/>
      <c r="M263" s="12"/>
      <c r="N263" s="12"/>
    </row>
    <row r="264">
      <c r="B264" s="46"/>
      <c r="C264" s="46"/>
      <c r="D264" s="46"/>
      <c r="E264" s="46"/>
      <c r="K264" s="12"/>
      <c r="L264" s="12"/>
      <c r="M264" s="12"/>
      <c r="N264" s="12"/>
    </row>
    <row r="265">
      <c r="B265" s="46"/>
      <c r="C265" s="46"/>
      <c r="D265" s="46"/>
      <c r="E265" s="46"/>
      <c r="K265" s="12"/>
      <c r="L265" s="12"/>
      <c r="M265" s="12"/>
      <c r="N265" s="12"/>
    </row>
    <row r="266">
      <c r="B266" s="46"/>
      <c r="C266" s="46"/>
      <c r="D266" s="46"/>
      <c r="E266" s="46"/>
      <c r="K266" s="12"/>
      <c r="L266" s="12"/>
      <c r="M266" s="12"/>
      <c r="N266" s="12"/>
    </row>
    <row r="267">
      <c r="B267" s="46"/>
      <c r="C267" s="46"/>
      <c r="D267" s="46"/>
      <c r="E267" s="46"/>
      <c r="K267" s="12"/>
      <c r="L267" s="12"/>
      <c r="M267" s="12"/>
      <c r="N267" s="12"/>
    </row>
    <row r="268">
      <c r="B268" s="46"/>
      <c r="C268" s="46"/>
      <c r="D268" s="46"/>
      <c r="E268" s="46"/>
      <c r="K268" s="12"/>
      <c r="L268" s="12"/>
      <c r="M268" s="12"/>
      <c r="N268" s="12"/>
    </row>
    <row r="269">
      <c r="B269" s="46"/>
      <c r="C269" s="46"/>
      <c r="D269" s="46"/>
      <c r="E269" s="46"/>
      <c r="K269" s="12"/>
      <c r="L269" s="12"/>
      <c r="M269" s="12"/>
      <c r="N269" s="12"/>
    </row>
    <row r="270">
      <c r="B270" s="46"/>
      <c r="C270" s="46"/>
      <c r="D270" s="46"/>
      <c r="E270" s="46"/>
      <c r="K270" s="12"/>
      <c r="L270" s="12"/>
      <c r="M270" s="12"/>
      <c r="N270" s="12"/>
    </row>
    <row r="271">
      <c r="B271" s="46"/>
      <c r="C271" s="46"/>
      <c r="D271" s="46"/>
      <c r="E271" s="46"/>
      <c r="K271" s="12"/>
      <c r="L271" s="12"/>
      <c r="M271" s="12"/>
      <c r="N271" s="12"/>
    </row>
    <row r="272">
      <c r="B272" s="46"/>
      <c r="C272" s="46"/>
      <c r="D272" s="46"/>
      <c r="E272" s="46"/>
      <c r="K272" s="12"/>
      <c r="L272" s="12"/>
      <c r="M272" s="12"/>
      <c r="N272" s="12"/>
    </row>
    <row r="273">
      <c r="B273" s="46"/>
      <c r="C273" s="46"/>
      <c r="D273" s="46"/>
      <c r="E273" s="46"/>
      <c r="K273" s="12"/>
      <c r="L273" s="12"/>
      <c r="M273" s="12"/>
      <c r="N273" s="12"/>
    </row>
    <row r="274">
      <c r="B274" s="46"/>
      <c r="C274" s="46"/>
      <c r="D274" s="46"/>
      <c r="E274" s="46"/>
      <c r="K274" s="12"/>
      <c r="L274" s="12"/>
      <c r="M274" s="12"/>
      <c r="N274" s="12"/>
    </row>
    <row r="275">
      <c r="B275" s="46"/>
      <c r="C275" s="46"/>
      <c r="D275" s="46"/>
      <c r="E275" s="46"/>
      <c r="K275" s="12"/>
      <c r="L275" s="12"/>
      <c r="M275" s="12"/>
      <c r="N275" s="12"/>
    </row>
    <row r="276">
      <c r="B276" s="46"/>
      <c r="C276" s="46"/>
      <c r="D276" s="46"/>
      <c r="E276" s="46"/>
      <c r="K276" s="12"/>
      <c r="L276" s="12"/>
      <c r="M276" s="12"/>
      <c r="N276" s="12"/>
    </row>
    <row r="277">
      <c r="B277" s="46"/>
      <c r="C277" s="46"/>
      <c r="D277" s="46"/>
      <c r="E277" s="46"/>
      <c r="K277" s="12"/>
      <c r="L277" s="12"/>
      <c r="M277" s="12"/>
      <c r="N277" s="12"/>
    </row>
    <row r="278">
      <c r="B278" s="46"/>
      <c r="C278" s="46"/>
      <c r="D278" s="46"/>
      <c r="E278" s="46"/>
      <c r="K278" s="12"/>
      <c r="L278" s="12"/>
      <c r="M278" s="12"/>
      <c r="N278" s="12"/>
    </row>
    <row r="279">
      <c r="B279" s="46"/>
      <c r="C279" s="46"/>
      <c r="D279" s="46"/>
      <c r="E279" s="46"/>
      <c r="K279" s="12"/>
      <c r="L279" s="12"/>
      <c r="M279" s="12"/>
      <c r="N279" s="12"/>
    </row>
    <row r="280">
      <c r="B280" s="46"/>
      <c r="C280" s="46"/>
      <c r="D280" s="46"/>
      <c r="E280" s="46"/>
      <c r="K280" s="12"/>
      <c r="L280" s="12"/>
      <c r="M280" s="12"/>
      <c r="N280" s="12"/>
    </row>
    <row r="281">
      <c r="B281" s="46"/>
      <c r="C281" s="46"/>
      <c r="D281" s="46"/>
      <c r="E281" s="46"/>
      <c r="K281" s="12"/>
      <c r="L281" s="12"/>
      <c r="M281" s="12"/>
      <c r="N281" s="12"/>
    </row>
    <row r="282">
      <c r="B282" s="46"/>
      <c r="C282" s="46"/>
      <c r="D282" s="46"/>
      <c r="E282" s="46"/>
      <c r="K282" s="12"/>
      <c r="L282" s="12"/>
      <c r="M282" s="12"/>
      <c r="N282" s="12"/>
    </row>
    <row r="283">
      <c r="B283" s="46"/>
      <c r="C283" s="46"/>
      <c r="D283" s="46"/>
      <c r="E283" s="46"/>
      <c r="K283" s="12"/>
      <c r="L283" s="12"/>
      <c r="M283" s="12"/>
      <c r="N283" s="12"/>
    </row>
    <row r="284">
      <c r="B284" s="46"/>
      <c r="C284" s="46"/>
      <c r="D284" s="46"/>
      <c r="E284" s="46"/>
      <c r="K284" s="12"/>
      <c r="L284" s="12"/>
      <c r="M284" s="12"/>
      <c r="N284" s="12"/>
    </row>
    <row r="285">
      <c r="B285" s="46"/>
      <c r="C285" s="46"/>
      <c r="D285" s="46"/>
      <c r="E285" s="46"/>
      <c r="K285" s="12"/>
      <c r="L285" s="12"/>
      <c r="M285" s="12"/>
      <c r="N285" s="12"/>
    </row>
    <row r="286">
      <c r="B286" s="46"/>
      <c r="C286" s="46"/>
      <c r="D286" s="46"/>
      <c r="E286" s="46"/>
      <c r="K286" s="12"/>
      <c r="L286" s="12"/>
      <c r="M286" s="12"/>
      <c r="N286" s="12"/>
    </row>
    <row r="287">
      <c r="B287" s="46"/>
      <c r="C287" s="46"/>
      <c r="D287" s="46"/>
      <c r="E287" s="46"/>
      <c r="K287" s="12"/>
      <c r="L287" s="12"/>
      <c r="M287" s="12"/>
      <c r="N287" s="12"/>
    </row>
    <row r="288">
      <c r="B288" s="46"/>
      <c r="C288" s="46"/>
      <c r="D288" s="46"/>
      <c r="E288" s="46"/>
      <c r="K288" s="12"/>
      <c r="L288" s="12"/>
      <c r="M288" s="12"/>
      <c r="N288" s="12"/>
    </row>
    <row r="289">
      <c r="B289" s="46"/>
      <c r="C289" s="46"/>
      <c r="D289" s="46"/>
      <c r="E289" s="46"/>
      <c r="K289" s="12"/>
      <c r="L289" s="12"/>
      <c r="M289" s="12"/>
      <c r="N289" s="12"/>
    </row>
    <row r="290">
      <c r="B290" s="46"/>
      <c r="C290" s="46"/>
      <c r="D290" s="46"/>
      <c r="E290" s="46"/>
      <c r="K290" s="12"/>
      <c r="L290" s="12"/>
      <c r="M290" s="12"/>
      <c r="N290" s="12"/>
    </row>
    <row r="291">
      <c r="B291" s="46"/>
      <c r="C291" s="46"/>
      <c r="D291" s="46"/>
      <c r="E291" s="46"/>
      <c r="K291" s="12"/>
      <c r="L291" s="12"/>
      <c r="M291" s="12"/>
      <c r="N291" s="12"/>
    </row>
    <row r="292">
      <c r="B292" s="46"/>
      <c r="C292" s="46"/>
      <c r="D292" s="46"/>
      <c r="E292" s="46"/>
      <c r="K292" s="12"/>
      <c r="L292" s="12"/>
      <c r="M292" s="12"/>
      <c r="N292" s="12"/>
    </row>
    <row r="293">
      <c r="B293" s="46"/>
      <c r="C293" s="46"/>
      <c r="D293" s="46"/>
      <c r="E293" s="46"/>
      <c r="K293" s="12"/>
      <c r="L293" s="12"/>
      <c r="M293" s="12"/>
      <c r="N293" s="12"/>
    </row>
    <row r="294">
      <c r="B294" s="46"/>
      <c r="C294" s="46"/>
      <c r="D294" s="46"/>
      <c r="E294" s="46"/>
      <c r="K294" s="12"/>
      <c r="L294" s="12"/>
      <c r="M294" s="12"/>
      <c r="N294" s="12"/>
    </row>
    <row r="295">
      <c r="B295" s="46"/>
      <c r="C295" s="46"/>
      <c r="D295" s="46"/>
      <c r="E295" s="46"/>
      <c r="K295" s="12"/>
      <c r="L295" s="12"/>
      <c r="M295" s="12"/>
      <c r="N295" s="12"/>
    </row>
    <row r="296">
      <c r="B296" s="46"/>
      <c r="C296" s="46"/>
      <c r="D296" s="46"/>
      <c r="E296" s="46"/>
      <c r="K296" s="12"/>
      <c r="L296" s="12"/>
      <c r="M296" s="12"/>
      <c r="N296" s="12"/>
    </row>
    <row r="297">
      <c r="B297" s="46"/>
      <c r="C297" s="46"/>
      <c r="D297" s="46"/>
      <c r="E297" s="46"/>
      <c r="K297" s="12"/>
      <c r="L297" s="12"/>
      <c r="M297" s="12"/>
      <c r="N297" s="12"/>
    </row>
    <row r="298">
      <c r="B298" s="46"/>
      <c r="C298" s="46"/>
      <c r="D298" s="46"/>
      <c r="E298" s="46"/>
      <c r="K298" s="12"/>
      <c r="L298" s="12"/>
      <c r="M298" s="12"/>
      <c r="N298" s="12"/>
    </row>
    <row r="299">
      <c r="B299" s="46"/>
      <c r="C299" s="46"/>
      <c r="D299" s="46"/>
      <c r="E299" s="46"/>
      <c r="K299" s="12"/>
      <c r="L299" s="12"/>
      <c r="M299" s="12"/>
      <c r="N299" s="12"/>
    </row>
    <row r="300">
      <c r="B300" s="46"/>
      <c r="C300" s="46"/>
      <c r="D300" s="46"/>
      <c r="E300" s="46"/>
      <c r="K300" s="12"/>
      <c r="L300" s="12"/>
      <c r="M300" s="12"/>
      <c r="N300" s="12"/>
    </row>
    <row r="301">
      <c r="B301" s="46"/>
      <c r="C301" s="46"/>
      <c r="D301" s="46"/>
      <c r="E301" s="46"/>
      <c r="K301" s="12"/>
      <c r="L301" s="12"/>
      <c r="M301" s="12"/>
      <c r="N301" s="12"/>
    </row>
    <row r="302">
      <c r="B302" s="46"/>
      <c r="C302" s="46"/>
      <c r="D302" s="46"/>
      <c r="E302" s="46"/>
      <c r="K302" s="12"/>
      <c r="L302" s="12"/>
      <c r="M302" s="12"/>
      <c r="N302" s="12"/>
    </row>
    <row r="303">
      <c r="B303" s="46"/>
      <c r="C303" s="46"/>
      <c r="D303" s="46"/>
      <c r="E303" s="46"/>
      <c r="K303" s="12"/>
      <c r="L303" s="12"/>
      <c r="M303" s="12"/>
      <c r="N303" s="12"/>
    </row>
    <row r="304">
      <c r="B304" s="46"/>
      <c r="C304" s="46"/>
      <c r="D304" s="46"/>
      <c r="E304" s="46"/>
      <c r="K304" s="12"/>
      <c r="L304" s="12"/>
      <c r="M304" s="12"/>
      <c r="N304" s="12"/>
    </row>
    <row r="305">
      <c r="B305" s="46"/>
      <c r="C305" s="46"/>
      <c r="D305" s="46"/>
      <c r="E305" s="46"/>
      <c r="K305" s="12"/>
      <c r="L305" s="12"/>
      <c r="M305" s="12"/>
      <c r="N305" s="12"/>
    </row>
    <row r="306">
      <c r="B306" s="46"/>
      <c r="C306" s="46"/>
      <c r="D306" s="46"/>
      <c r="E306" s="46"/>
      <c r="K306" s="12"/>
      <c r="L306" s="12"/>
      <c r="M306" s="12"/>
      <c r="N306" s="12"/>
    </row>
    <row r="307">
      <c r="B307" s="46"/>
      <c r="C307" s="46"/>
      <c r="D307" s="46"/>
      <c r="E307" s="46"/>
      <c r="K307" s="12"/>
      <c r="L307" s="12"/>
      <c r="M307" s="12"/>
      <c r="N307" s="12"/>
    </row>
    <row r="308">
      <c r="B308" s="46"/>
      <c r="C308" s="46"/>
      <c r="D308" s="46"/>
      <c r="E308" s="46"/>
      <c r="K308" s="12"/>
      <c r="L308" s="12"/>
      <c r="M308" s="12"/>
      <c r="N308" s="12"/>
    </row>
    <row r="309">
      <c r="B309" s="46"/>
      <c r="C309" s="46"/>
      <c r="D309" s="46"/>
      <c r="E309" s="46"/>
      <c r="K309" s="12"/>
      <c r="L309" s="12"/>
      <c r="M309" s="12"/>
      <c r="N309" s="12"/>
    </row>
    <row r="310">
      <c r="B310" s="46"/>
      <c r="C310" s="46"/>
      <c r="D310" s="46"/>
      <c r="E310" s="46"/>
      <c r="K310" s="12"/>
      <c r="L310" s="12"/>
      <c r="M310" s="12"/>
      <c r="N310" s="12"/>
    </row>
    <row r="311">
      <c r="B311" s="46"/>
      <c r="C311" s="46"/>
      <c r="D311" s="46"/>
      <c r="E311" s="46"/>
      <c r="K311" s="12"/>
      <c r="L311" s="12"/>
      <c r="M311" s="12"/>
      <c r="N311" s="12"/>
    </row>
    <row r="312">
      <c r="B312" s="46"/>
      <c r="C312" s="46"/>
      <c r="D312" s="46"/>
      <c r="E312" s="46"/>
      <c r="K312" s="12"/>
      <c r="L312" s="12"/>
      <c r="M312" s="12"/>
      <c r="N312" s="12"/>
    </row>
    <row r="313">
      <c r="B313" s="46"/>
      <c r="C313" s="46"/>
      <c r="D313" s="46"/>
      <c r="E313" s="46"/>
      <c r="K313" s="12"/>
      <c r="L313" s="12"/>
      <c r="M313" s="12"/>
      <c r="N313" s="12"/>
    </row>
    <row r="314">
      <c r="B314" s="46"/>
      <c r="C314" s="46"/>
      <c r="D314" s="46"/>
      <c r="E314" s="46"/>
      <c r="K314" s="12"/>
      <c r="L314" s="12"/>
      <c r="M314" s="12"/>
      <c r="N314" s="12"/>
    </row>
    <row r="315">
      <c r="B315" s="46"/>
      <c r="C315" s="46"/>
      <c r="D315" s="46"/>
      <c r="E315" s="46"/>
      <c r="K315" s="12"/>
      <c r="L315" s="12"/>
      <c r="M315" s="12"/>
      <c r="N315" s="12"/>
    </row>
    <row r="316">
      <c r="B316" s="46"/>
      <c r="C316" s="46"/>
      <c r="D316" s="46"/>
      <c r="E316" s="46"/>
      <c r="K316" s="12"/>
      <c r="L316" s="12"/>
      <c r="M316" s="12"/>
      <c r="N316" s="12"/>
    </row>
    <row r="317">
      <c r="B317" s="46"/>
      <c r="C317" s="46"/>
      <c r="D317" s="46"/>
      <c r="E317" s="46"/>
      <c r="K317" s="12"/>
      <c r="L317" s="12"/>
      <c r="M317" s="12"/>
      <c r="N317" s="12"/>
    </row>
    <row r="318">
      <c r="B318" s="46"/>
      <c r="C318" s="46"/>
      <c r="D318" s="46"/>
      <c r="E318" s="46"/>
      <c r="K318" s="12"/>
      <c r="L318" s="12"/>
      <c r="M318" s="12"/>
      <c r="N318" s="12"/>
    </row>
    <row r="319">
      <c r="B319" s="46"/>
      <c r="C319" s="46"/>
      <c r="D319" s="46"/>
      <c r="E319" s="46"/>
      <c r="K319" s="12"/>
      <c r="L319" s="12"/>
      <c r="M319" s="12"/>
      <c r="N319" s="12"/>
    </row>
    <row r="320">
      <c r="B320" s="46"/>
      <c r="C320" s="46"/>
      <c r="D320" s="46"/>
      <c r="E320" s="46"/>
      <c r="K320" s="12"/>
      <c r="L320" s="12"/>
      <c r="M320" s="12"/>
      <c r="N320" s="12"/>
    </row>
    <row r="321">
      <c r="B321" s="46"/>
      <c r="C321" s="46"/>
      <c r="D321" s="46"/>
      <c r="E321" s="46"/>
      <c r="K321" s="12"/>
      <c r="L321" s="12"/>
      <c r="M321" s="12"/>
      <c r="N321" s="12"/>
    </row>
    <row r="322">
      <c r="B322" s="46"/>
      <c r="C322" s="46"/>
      <c r="D322" s="46"/>
      <c r="E322" s="46"/>
      <c r="K322" s="12"/>
      <c r="L322" s="12"/>
      <c r="M322" s="12"/>
      <c r="N322" s="12"/>
    </row>
    <row r="323">
      <c r="B323" s="46"/>
      <c r="C323" s="46"/>
      <c r="D323" s="46"/>
      <c r="E323" s="46"/>
      <c r="K323" s="12"/>
      <c r="L323" s="12"/>
      <c r="M323" s="12"/>
      <c r="N323" s="12"/>
    </row>
    <row r="324">
      <c r="B324" s="46"/>
      <c r="C324" s="46"/>
      <c r="D324" s="46"/>
      <c r="E324" s="46"/>
      <c r="K324" s="12"/>
      <c r="L324" s="12"/>
      <c r="M324" s="12"/>
      <c r="N324" s="12"/>
    </row>
    <row r="325">
      <c r="B325" s="46"/>
      <c r="C325" s="46"/>
      <c r="D325" s="46"/>
      <c r="E325" s="46"/>
      <c r="K325" s="12"/>
      <c r="L325" s="12"/>
      <c r="M325" s="12"/>
      <c r="N325" s="12"/>
    </row>
    <row r="326">
      <c r="B326" s="46"/>
      <c r="C326" s="46"/>
      <c r="D326" s="46"/>
      <c r="E326" s="46"/>
      <c r="K326" s="12"/>
      <c r="L326" s="12"/>
      <c r="M326" s="12"/>
      <c r="N326" s="12"/>
    </row>
    <row r="327">
      <c r="B327" s="46"/>
      <c r="C327" s="46"/>
      <c r="D327" s="46"/>
      <c r="E327" s="46"/>
      <c r="K327" s="12"/>
      <c r="L327" s="12"/>
      <c r="M327" s="12"/>
      <c r="N327" s="12"/>
    </row>
    <row r="328">
      <c r="B328" s="46"/>
      <c r="C328" s="46"/>
      <c r="D328" s="46"/>
      <c r="E328" s="46"/>
      <c r="K328" s="12"/>
      <c r="L328" s="12"/>
      <c r="M328" s="12"/>
      <c r="N328" s="12"/>
    </row>
    <row r="329">
      <c r="B329" s="46"/>
      <c r="C329" s="46"/>
      <c r="D329" s="46"/>
      <c r="E329" s="46"/>
      <c r="K329" s="12"/>
      <c r="L329" s="12"/>
      <c r="M329" s="12"/>
      <c r="N329" s="12"/>
    </row>
    <row r="330">
      <c r="B330" s="46"/>
      <c r="C330" s="46"/>
      <c r="D330" s="46"/>
      <c r="E330" s="46"/>
      <c r="K330" s="12"/>
      <c r="L330" s="12"/>
      <c r="M330" s="12"/>
      <c r="N330" s="12"/>
    </row>
    <row r="331">
      <c r="B331" s="46"/>
      <c r="C331" s="46"/>
      <c r="D331" s="46"/>
      <c r="E331" s="46"/>
      <c r="K331" s="12"/>
      <c r="L331" s="12"/>
      <c r="M331" s="12"/>
      <c r="N331" s="12"/>
    </row>
    <row r="332">
      <c r="B332" s="46"/>
      <c r="C332" s="46"/>
      <c r="D332" s="46"/>
      <c r="E332" s="46"/>
      <c r="K332" s="12"/>
      <c r="L332" s="12"/>
      <c r="M332" s="12"/>
      <c r="N332" s="12"/>
    </row>
    <row r="333">
      <c r="B333" s="46"/>
      <c r="C333" s="46"/>
      <c r="D333" s="46"/>
      <c r="E333" s="46"/>
      <c r="K333" s="12"/>
      <c r="L333" s="12"/>
      <c r="M333" s="12"/>
      <c r="N333" s="12"/>
    </row>
    <row r="334">
      <c r="B334" s="46"/>
      <c r="C334" s="46"/>
      <c r="D334" s="46"/>
      <c r="E334" s="46"/>
      <c r="K334" s="12"/>
      <c r="L334" s="12"/>
      <c r="M334" s="12"/>
      <c r="N334" s="12"/>
    </row>
    <row r="335">
      <c r="B335" s="46"/>
      <c r="C335" s="46"/>
      <c r="D335" s="46"/>
      <c r="E335" s="46"/>
      <c r="K335" s="12"/>
      <c r="L335" s="12"/>
      <c r="M335" s="12"/>
      <c r="N335" s="12"/>
    </row>
    <row r="336">
      <c r="B336" s="46"/>
      <c r="C336" s="46"/>
      <c r="D336" s="46"/>
      <c r="E336" s="46"/>
      <c r="K336" s="12"/>
      <c r="L336" s="12"/>
      <c r="M336" s="12"/>
      <c r="N336" s="12"/>
    </row>
    <row r="337">
      <c r="B337" s="46"/>
      <c r="C337" s="46"/>
      <c r="D337" s="46"/>
      <c r="E337" s="46"/>
      <c r="K337" s="12"/>
      <c r="L337" s="12"/>
      <c r="M337" s="12"/>
      <c r="N337" s="12"/>
    </row>
    <row r="338">
      <c r="B338" s="46"/>
      <c r="C338" s="46"/>
      <c r="D338" s="46"/>
      <c r="E338" s="46"/>
      <c r="K338" s="12"/>
      <c r="L338" s="12"/>
      <c r="M338" s="12"/>
      <c r="N338" s="12"/>
    </row>
    <row r="339">
      <c r="B339" s="46"/>
      <c r="C339" s="46"/>
      <c r="D339" s="46"/>
      <c r="E339" s="46"/>
      <c r="K339" s="12"/>
      <c r="L339" s="12"/>
      <c r="M339" s="12"/>
      <c r="N339" s="12"/>
    </row>
    <row r="340">
      <c r="B340" s="46"/>
      <c r="C340" s="46"/>
      <c r="D340" s="46"/>
      <c r="E340" s="46"/>
      <c r="K340" s="12"/>
      <c r="L340" s="12"/>
      <c r="M340" s="12"/>
      <c r="N340" s="12"/>
    </row>
    <row r="341">
      <c r="B341" s="46"/>
      <c r="C341" s="46"/>
      <c r="D341" s="46"/>
      <c r="E341" s="46"/>
      <c r="K341" s="12"/>
      <c r="L341" s="12"/>
      <c r="M341" s="12"/>
      <c r="N341" s="12"/>
    </row>
    <row r="342">
      <c r="B342" s="46"/>
      <c r="C342" s="46"/>
      <c r="D342" s="46"/>
      <c r="E342" s="46"/>
      <c r="K342" s="12"/>
      <c r="L342" s="12"/>
      <c r="M342" s="12"/>
      <c r="N342" s="12"/>
    </row>
    <row r="343">
      <c r="B343" s="46"/>
      <c r="C343" s="46"/>
      <c r="D343" s="46"/>
      <c r="E343" s="46"/>
      <c r="K343" s="12"/>
      <c r="L343" s="12"/>
      <c r="M343" s="12"/>
      <c r="N343" s="12"/>
    </row>
    <row r="344">
      <c r="B344" s="46"/>
      <c r="C344" s="46"/>
      <c r="D344" s="46"/>
      <c r="E344" s="46"/>
      <c r="K344" s="12"/>
      <c r="L344" s="12"/>
      <c r="M344" s="12"/>
      <c r="N344" s="12"/>
    </row>
    <row r="345">
      <c r="B345" s="46"/>
      <c r="C345" s="46"/>
      <c r="D345" s="46"/>
      <c r="E345" s="46"/>
      <c r="K345" s="12"/>
      <c r="L345" s="12"/>
      <c r="M345" s="12"/>
      <c r="N345" s="12"/>
    </row>
    <row r="346">
      <c r="B346" s="46"/>
      <c r="C346" s="46"/>
      <c r="D346" s="46"/>
      <c r="E346" s="46"/>
      <c r="K346" s="12"/>
      <c r="L346" s="12"/>
      <c r="M346" s="12"/>
      <c r="N346" s="12"/>
    </row>
    <row r="347">
      <c r="B347" s="46"/>
      <c r="C347" s="46"/>
      <c r="D347" s="46"/>
      <c r="E347" s="46"/>
      <c r="K347" s="12"/>
      <c r="L347" s="12"/>
      <c r="M347" s="12"/>
      <c r="N347" s="12"/>
    </row>
    <row r="348">
      <c r="B348" s="46"/>
      <c r="C348" s="46"/>
      <c r="D348" s="46"/>
      <c r="E348" s="46"/>
      <c r="K348" s="12"/>
      <c r="L348" s="12"/>
      <c r="M348" s="12"/>
      <c r="N348" s="12"/>
    </row>
    <row r="349">
      <c r="B349" s="46"/>
      <c r="C349" s="46"/>
      <c r="D349" s="46"/>
      <c r="E349" s="46"/>
      <c r="K349" s="12"/>
      <c r="L349" s="12"/>
      <c r="M349" s="12"/>
      <c r="N349" s="12"/>
    </row>
    <row r="350">
      <c r="B350" s="46"/>
      <c r="C350" s="46"/>
      <c r="D350" s="46"/>
      <c r="E350" s="46"/>
      <c r="K350" s="12"/>
      <c r="L350" s="12"/>
      <c r="M350" s="12"/>
      <c r="N350" s="12"/>
    </row>
    <row r="351">
      <c r="B351" s="46"/>
      <c r="C351" s="46"/>
      <c r="D351" s="46"/>
      <c r="E351" s="46"/>
      <c r="K351" s="12"/>
      <c r="L351" s="12"/>
      <c r="M351" s="12"/>
      <c r="N351" s="12"/>
    </row>
    <row r="352">
      <c r="B352" s="46"/>
      <c r="C352" s="46"/>
      <c r="D352" s="46"/>
      <c r="E352" s="46"/>
      <c r="K352" s="12"/>
      <c r="L352" s="12"/>
      <c r="M352" s="12"/>
      <c r="N352" s="12"/>
    </row>
    <row r="353">
      <c r="B353" s="46"/>
      <c r="C353" s="46"/>
      <c r="D353" s="46"/>
      <c r="E353" s="46"/>
      <c r="K353" s="12"/>
      <c r="L353" s="12"/>
      <c r="M353" s="12"/>
      <c r="N353" s="12"/>
    </row>
    <row r="354">
      <c r="B354" s="46"/>
      <c r="C354" s="46"/>
      <c r="D354" s="46"/>
      <c r="E354" s="46"/>
      <c r="K354" s="12"/>
      <c r="L354" s="12"/>
      <c r="M354" s="12"/>
      <c r="N354" s="12"/>
    </row>
    <row r="355">
      <c r="B355" s="46"/>
      <c r="C355" s="46"/>
      <c r="D355" s="46"/>
      <c r="E355" s="46"/>
      <c r="K355" s="12"/>
      <c r="L355" s="12"/>
      <c r="M355" s="12"/>
      <c r="N355" s="12"/>
    </row>
    <row r="356">
      <c r="B356" s="46"/>
      <c r="C356" s="46"/>
      <c r="D356" s="46"/>
      <c r="E356" s="46"/>
      <c r="K356" s="12"/>
      <c r="L356" s="12"/>
      <c r="M356" s="12"/>
      <c r="N356" s="12"/>
    </row>
    <row r="357">
      <c r="B357" s="46"/>
      <c r="C357" s="46"/>
      <c r="D357" s="46"/>
      <c r="E357" s="46"/>
      <c r="K357" s="12"/>
      <c r="L357" s="12"/>
      <c r="M357" s="12"/>
      <c r="N357" s="12"/>
    </row>
    <row r="358">
      <c r="B358" s="46"/>
      <c r="C358" s="46"/>
      <c r="D358" s="46"/>
      <c r="E358" s="46"/>
      <c r="K358" s="12"/>
      <c r="L358" s="12"/>
      <c r="M358" s="12"/>
      <c r="N358" s="12"/>
    </row>
    <row r="359">
      <c r="B359" s="46"/>
      <c r="C359" s="46"/>
      <c r="D359" s="46"/>
      <c r="E359" s="46"/>
      <c r="K359" s="12"/>
      <c r="L359" s="12"/>
      <c r="M359" s="12"/>
      <c r="N359" s="12"/>
    </row>
    <row r="360">
      <c r="B360" s="46"/>
      <c r="C360" s="46"/>
      <c r="D360" s="46"/>
      <c r="E360" s="46"/>
      <c r="K360" s="12"/>
      <c r="L360" s="12"/>
      <c r="M360" s="12"/>
      <c r="N360" s="12"/>
    </row>
    <row r="361">
      <c r="B361" s="46"/>
      <c r="C361" s="46"/>
      <c r="D361" s="46"/>
      <c r="E361" s="46"/>
      <c r="K361" s="12"/>
      <c r="L361" s="12"/>
      <c r="M361" s="12"/>
      <c r="N361" s="12"/>
    </row>
    <row r="362">
      <c r="B362" s="46"/>
      <c r="C362" s="46"/>
      <c r="D362" s="46"/>
      <c r="E362" s="46"/>
      <c r="K362" s="12"/>
      <c r="L362" s="12"/>
      <c r="M362" s="12"/>
      <c r="N362" s="12"/>
    </row>
    <row r="363">
      <c r="B363" s="46"/>
      <c r="C363" s="46"/>
      <c r="D363" s="46"/>
      <c r="E363" s="46"/>
      <c r="K363" s="12"/>
      <c r="L363" s="12"/>
      <c r="M363" s="12"/>
      <c r="N363" s="12"/>
    </row>
    <row r="364">
      <c r="B364" s="46"/>
      <c r="C364" s="46"/>
      <c r="D364" s="46"/>
      <c r="E364" s="46"/>
      <c r="K364" s="12"/>
      <c r="L364" s="12"/>
      <c r="M364" s="12"/>
      <c r="N364" s="12"/>
    </row>
    <row r="365">
      <c r="B365" s="46"/>
      <c r="C365" s="46"/>
      <c r="D365" s="46"/>
      <c r="E365" s="46"/>
      <c r="K365" s="12"/>
      <c r="L365" s="12"/>
      <c r="M365" s="12"/>
      <c r="N365" s="12"/>
    </row>
    <row r="366">
      <c r="B366" s="46"/>
      <c r="C366" s="46"/>
      <c r="D366" s="46"/>
      <c r="E366" s="46"/>
      <c r="K366" s="12"/>
      <c r="L366" s="12"/>
      <c r="M366" s="12"/>
      <c r="N366" s="12"/>
    </row>
    <row r="367">
      <c r="B367" s="46"/>
      <c r="C367" s="46"/>
      <c r="D367" s="46"/>
      <c r="E367" s="46"/>
      <c r="K367" s="12"/>
      <c r="L367" s="12"/>
      <c r="M367" s="12"/>
      <c r="N367" s="12"/>
    </row>
    <row r="368">
      <c r="B368" s="46"/>
      <c r="C368" s="46"/>
      <c r="D368" s="46"/>
      <c r="E368" s="46"/>
      <c r="K368" s="12"/>
      <c r="L368" s="12"/>
      <c r="M368" s="12"/>
      <c r="N368" s="12"/>
    </row>
    <row r="369">
      <c r="B369" s="46"/>
      <c r="C369" s="46"/>
      <c r="D369" s="46"/>
      <c r="E369" s="46"/>
      <c r="K369" s="12"/>
      <c r="L369" s="12"/>
      <c r="M369" s="12"/>
      <c r="N369" s="12"/>
    </row>
    <row r="370">
      <c r="B370" s="46"/>
      <c r="C370" s="46"/>
      <c r="D370" s="46"/>
      <c r="E370" s="46"/>
      <c r="K370" s="12"/>
      <c r="L370" s="12"/>
      <c r="M370" s="12"/>
      <c r="N370" s="12"/>
    </row>
    <row r="371">
      <c r="B371" s="46"/>
      <c r="C371" s="46"/>
      <c r="D371" s="46"/>
      <c r="E371" s="46"/>
      <c r="K371" s="12"/>
      <c r="L371" s="12"/>
      <c r="M371" s="12"/>
      <c r="N371" s="12"/>
    </row>
    <row r="372">
      <c r="B372" s="46"/>
      <c r="C372" s="46"/>
      <c r="D372" s="46"/>
      <c r="E372" s="46"/>
      <c r="K372" s="12"/>
      <c r="L372" s="12"/>
      <c r="M372" s="12"/>
      <c r="N372" s="12"/>
    </row>
    <row r="373">
      <c r="B373" s="46"/>
      <c r="C373" s="46"/>
      <c r="D373" s="46"/>
      <c r="E373" s="46"/>
      <c r="K373" s="12"/>
      <c r="L373" s="12"/>
      <c r="M373" s="12"/>
      <c r="N373" s="12"/>
    </row>
    <row r="374">
      <c r="B374" s="46"/>
      <c r="C374" s="46"/>
      <c r="D374" s="46"/>
      <c r="E374" s="46"/>
      <c r="K374" s="12"/>
      <c r="L374" s="12"/>
      <c r="M374" s="12"/>
      <c r="N374" s="12"/>
    </row>
    <row r="375">
      <c r="B375" s="46"/>
      <c r="C375" s="46"/>
      <c r="D375" s="46"/>
      <c r="E375" s="46"/>
      <c r="K375" s="12"/>
      <c r="L375" s="12"/>
      <c r="M375" s="12"/>
      <c r="N375" s="12"/>
    </row>
    <row r="376">
      <c r="B376" s="46"/>
      <c r="C376" s="46"/>
      <c r="D376" s="46"/>
      <c r="E376" s="46"/>
      <c r="K376" s="12"/>
      <c r="L376" s="12"/>
      <c r="M376" s="12"/>
      <c r="N376" s="12"/>
    </row>
    <row r="377">
      <c r="B377" s="46"/>
      <c r="C377" s="46"/>
      <c r="D377" s="46"/>
      <c r="E377" s="46"/>
      <c r="K377" s="12"/>
      <c r="L377" s="12"/>
      <c r="M377" s="12"/>
      <c r="N377" s="12"/>
    </row>
    <row r="378">
      <c r="B378" s="46"/>
      <c r="C378" s="46"/>
      <c r="D378" s="46"/>
      <c r="E378" s="46"/>
      <c r="K378" s="12"/>
      <c r="L378" s="12"/>
      <c r="M378" s="12"/>
      <c r="N378" s="12"/>
    </row>
    <row r="379">
      <c r="B379" s="46"/>
      <c r="C379" s="46"/>
      <c r="D379" s="46"/>
      <c r="E379" s="46"/>
      <c r="K379" s="12"/>
      <c r="L379" s="12"/>
      <c r="M379" s="12"/>
      <c r="N379" s="12"/>
    </row>
    <row r="380">
      <c r="B380" s="46"/>
      <c r="C380" s="46"/>
      <c r="D380" s="46"/>
      <c r="E380" s="46"/>
      <c r="K380" s="12"/>
      <c r="L380" s="12"/>
      <c r="M380" s="12"/>
      <c r="N380" s="12"/>
    </row>
    <row r="381">
      <c r="B381" s="46"/>
      <c r="C381" s="46"/>
      <c r="D381" s="46"/>
      <c r="E381" s="46"/>
      <c r="K381" s="12"/>
      <c r="L381" s="12"/>
      <c r="M381" s="12"/>
      <c r="N381" s="12"/>
    </row>
    <row r="382">
      <c r="B382" s="46"/>
      <c r="C382" s="46"/>
      <c r="D382" s="46"/>
      <c r="E382" s="46"/>
      <c r="K382" s="12"/>
      <c r="L382" s="12"/>
      <c r="M382" s="12"/>
      <c r="N382" s="12"/>
    </row>
    <row r="383">
      <c r="B383" s="46"/>
      <c r="C383" s="46"/>
      <c r="D383" s="46"/>
      <c r="E383" s="46"/>
      <c r="K383" s="12"/>
      <c r="L383" s="12"/>
      <c r="M383" s="12"/>
      <c r="N383" s="12"/>
    </row>
    <row r="384">
      <c r="B384" s="46"/>
      <c r="C384" s="46"/>
      <c r="D384" s="46"/>
      <c r="E384" s="46"/>
      <c r="K384" s="12"/>
      <c r="L384" s="12"/>
      <c r="M384" s="12"/>
      <c r="N384" s="12"/>
    </row>
    <row r="385">
      <c r="B385" s="46"/>
      <c r="C385" s="46"/>
      <c r="D385" s="46"/>
      <c r="E385" s="46"/>
      <c r="K385" s="12"/>
      <c r="L385" s="12"/>
      <c r="M385" s="12"/>
      <c r="N385" s="12"/>
    </row>
    <row r="386">
      <c r="B386" s="46"/>
      <c r="C386" s="46"/>
      <c r="D386" s="46"/>
      <c r="E386" s="46"/>
      <c r="K386" s="12"/>
      <c r="L386" s="12"/>
      <c r="M386" s="12"/>
      <c r="N386" s="12"/>
    </row>
    <row r="387">
      <c r="B387" s="46"/>
      <c r="C387" s="46"/>
      <c r="D387" s="46"/>
      <c r="E387" s="46"/>
      <c r="K387" s="12"/>
      <c r="L387" s="12"/>
      <c r="M387" s="12"/>
      <c r="N387" s="12"/>
    </row>
    <row r="388">
      <c r="B388" s="46"/>
      <c r="C388" s="46"/>
      <c r="D388" s="46"/>
      <c r="E388" s="46"/>
      <c r="K388" s="12"/>
      <c r="L388" s="12"/>
      <c r="M388" s="12"/>
      <c r="N388" s="12"/>
    </row>
    <row r="389">
      <c r="B389" s="46"/>
      <c r="C389" s="46"/>
      <c r="D389" s="46"/>
      <c r="E389" s="46"/>
      <c r="K389" s="12"/>
      <c r="L389" s="12"/>
      <c r="M389" s="12"/>
      <c r="N389" s="12"/>
    </row>
    <row r="390">
      <c r="B390" s="46"/>
      <c r="C390" s="46"/>
      <c r="D390" s="46"/>
      <c r="E390" s="46"/>
      <c r="K390" s="12"/>
      <c r="L390" s="12"/>
      <c r="M390" s="12"/>
      <c r="N390" s="12"/>
    </row>
    <row r="391">
      <c r="B391" s="46"/>
      <c r="C391" s="46"/>
      <c r="D391" s="46"/>
      <c r="E391" s="46"/>
      <c r="K391" s="12"/>
      <c r="L391" s="12"/>
      <c r="M391" s="12"/>
      <c r="N391" s="12"/>
    </row>
    <row r="392">
      <c r="B392" s="46"/>
      <c r="C392" s="46"/>
      <c r="D392" s="46"/>
      <c r="E392" s="46"/>
      <c r="K392" s="12"/>
      <c r="L392" s="12"/>
      <c r="M392" s="12"/>
      <c r="N392" s="12"/>
    </row>
    <row r="393">
      <c r="B393" s="46"/>
      <c r="C393" s="46"/>
      <c r="D393" s="46"/>
      <c r="E393" s="46"/>
      <c r="K393" s="12"/>
      <c r="L393" s="12"/>
      <c r="M393" s="12"/>
      <c r="N393" s="12"/>
    </row>
    <row r="394">
      <c r="B394" s="46"/>
      <c r="C394" s="46"/>
      <c r="D394" s="46"/>
      <c r="E394" s="46"/>
      <c r="K394" s="12"/>
      <c r="L394" s="12"/>
      <c r="M394" s="12"/>
      <c r="N394" s="12"/>
    </row>
    <row r="395">
      <c r="B395" s="46"/>
      <c r="C395" s="46"/>
      <c r="D395" s="46"/>
      <c r="E395" s="46"/>
      <c r="K395" s="12"/>
      <c r="L395" s="12"/>
      <c r="M395" s="12"/>
      <c r="N395" s="12"/>
    </row>
    <row r="396">
      <c r="B396" s="46"/>
      <c r="C396" s="46"/>
      <c r="D396" s="46"/>
      <c r="E396" s="46"/>
      <c r="K396" s="12"/>
      <c r="L396" s="12"/>
      <c r="M396" s="12"/>
      <c r="N396" s="12"/>
    </row>
    <row r="397">
      <c r="B397" s="46"/>
      <c r="C397" s="46"/>
      <c r="D397" s="46"/>
      <c r="E397" s="46"/>
      <c r="K397" s="12"/>
      <c r="L397" s="12"/>
      <c r="M397" s="12"/>
      <c r="N397" s="12"/>
    </row>
    <row r="398">
      <c r="B398" s="46"/>
      <c r="C398" s="46"/>
      <c r="D398" s="46"/>
      <c r="E398" s="46"/>
      <c r="K398" s="12"/>
      <c r="L398" s="12"/>
      <c r="M398" s="12"/>
      <c r="N398" s="12"/>
    </row>
    <row r="399">
      <c r="B399" s="46"/>
      <c r="C399" s="46"/>
      <c r="D399" s="46"/>
      <c r="E399" s="46"/>
      <c r="K399" s="12"/>
      <c r="L399" s="12"/>
      <c r="M399" s="12"/>
      <c r="N399" s="12"/>
    </row>
    <row r="400">
      <c r="B400" s="46"/>
      <c r="C400" s="46"/>
      <c r="D400" s="46"/>
      <c r="E400" s="46"/>
      <c r="K400" s="12"/>
      <c r="L400" s="12"/>
      <c r="M400" s="12"/>
      <c r="N400" s="12"/>
    </row>
    <row r="401">
      <c r="B401" s="46"/>
      <c r="C401" s="46"/>
      <c r="D401" s="46"/>
      <c r="E401" s="46"/>
      <c r="K401" s="12"/>
      <c r="L401" s="12"/>
      <c r="M401" s="12"/>
      <c r="N401" s="12"/>
    </row>
    <row r="402">
      <c r="B402" s="46"/>
      <c r="C402" s="46"/>
      <c r="D402" s="46"/>
      <c r="E402" s="46"/>
      <c r="K402" s="12"/>
      <c r="L402" s="12"/>
      <c r="M402" s="12"/>
      <c r="N402" s="12"/>
    </row>
    <row r="403">
      <c r="B403" s="46"/>
      <c r="C403" s="46"/>
      <c r="D403" s="46"/>
      <c r="E403" s="46"/>
      <c r="K403" s="12"/>
      <c r="L403" s="12"/>
      <c r="M403" s="12"/>
      <c r="N403" s="12"/>
    </row>
    <row r="404">
      <c r="B404" s="46"/>
      <c r="C404" s="46"/>
      <c r="D404" s="46"/>
      <c r="E404" s="46"/>
      <c r="K404" s="12"/>
      <c r="L404" s="12"/>
      <c r="M404" s="12"/>
      <c r="N404" s="12"/>
    </row>
    <row r="405">
      <c r="B405" s="46"/>
      <c r="C405" s="46"/>
      <c r="D405" s="46"/>
      <c r="E405" s="46"/>
      <c r="K405" s="12"/>
      <c r="L405" s="12"/>
      <c r="M405" s="12"/>
      <c r="N405" s="12"/>
    </row>
    <row r="406">
      <c r="B406" s="46"/>
      <c r="C406" s="46"/>
      <c r="D406" s="46"/>
      <c r="E406" s="46"/>
      <c r="K406" s="12"/>
      <c r="L406" s="12"/>
      <c r="M406" s="12"/>
      <c r="N406" s="12"/>
    </row>
    <row r="407">
      <c r="B407" s="46"/>
      <c r="C407" s="46"/>
      <c r="D407" s="46"/>
      <c r="E407" s="46"/>
      <c r="K407" s="12"/>
      <c r="L407" s="12"/>
      <c r="M407" s="12"/>
      <c r="N407" s="12"/>
    </row>
    <row r="408">
      <c r="B408" s="46"/>
      <c r="C408" s="46"/>
      <c r="D408" s="46"/>
      <c r="E408" s="46"/>
      <c r="K408" s="12"/>
      <c r="L408" s="12"/>
      <c r="M408" s="12"/>
      <c r="N408" s="12"/>
    </row>
    <row r="409">
      <c r="B409" s="46"/>
      <c r="C409" s="46"/>
      <c r="D409" s="46"/>
      <c r="E409" s="46"/>
      <c r="K409" s="12"/>
      <c r="L409" s="12"/>
      <c r="M409" s="12"/>
      <c r="N409" s="12"/>
    </row>
    <row r="410">
      <c r="B410" s="46"/>
      <c r="C410" s="46"/>
      <c r="D410" s="46"/>
      <c r="E410" s="46"/>
      <c r="K410" s="12"/>
      <c r="L410" s="12"/>
      <c r="M410" s="12"/>
      <c r="N410" s="12"/>
    </row>
    <row r="411">
      <c r="B411" s="46"/>
      <c r="C411" s="46"/>
      <c r="D411" s="46"/>
      <c r="E411" s="46"/>
      <c r="K411" s="12"/>
      <c r="L411" s="12"/>
      <c r="M411" s="12"/>
      <c r="N411" s="12"/>
    </row>
    <row r="412">
      <c r="B412" s="46"/>
      <c r="C412" s="46"/>
      <c r="D412" s="46"/>
      <c r="E412" s="46"/>
      <c r="K412" s="12"/>
      <c r="L412" s="12"/>
      <c r="M412" s="12"/>
      <c r="N412" s="12"/>
    </row>
    <row r="413">
      <c r="B413" s="46"/>
      <c r="C413" s="46"/>
      <c r="D413" s="46"/>
      <c r="E413" s="46"/>
      <c r="K413" s="12"/>
      <c r="L413" s="12"/>
      <c r="M413" s="12"/>
      <c r="N413" s="12"/>
    </row>
    <row r="414">
      <c r="B414" s="46"/>
      <c r="C414" s="46"/>
      <c r="D414" s="46"/>
      <c r="E414" s="46"/>
      <c r="K414" s="12"/>
      <c r="L414" s="12"/>
      <c r="M414" s="12"/>
      <c r="N414" s="12"/>
    </row>
    <row r="415">
      <c r="B415" s="46"/>
      <c r="C415" s="46"/>
      <c r="D415" s="46"/>
      <c r="E415" s="46"/>
      <c r="K415" s="12"/>
      <c r="L415" s="12"/>
      <c r="M415" s="12"/>
      <c r="N415" s="12"/>
    </row>
    <row r="416">
      <c r="B416" s="46"/>
      <c r="C416" s="46"/>
      <c r="D416" s="46"/>
      <c r="E416" s="46"/>
      <c r="K416" s="12"/>
      <c r="L416" s="12"/>
      <c r="M416" s="12"/>
      <c r="N416" s="12"/>
    </row>
    <row r="417">
      <c r="B417" s="46"/>
      <c r="C417" s="46"/>
      <c r="D417" s="46"/>
      <c r="E417" s="46"/>
      <c r="K417" s="12"/>
      <c r="L417" s="12"/>
      <c r="M417" s="12"/>
      <c r="N417" s="12"/>
    </row>
    <row r="418">
      <c r="B418" s="46"/>
      <c r="C418" s="46"/>
      <c r="D418" s="46"/>
      <c r="E418" s="46"/>
      <c r="K418" s="12"/>
      <c r="L418" s="12"/>
      <c r="M418" s="12"/>
      <c r="N418" s="12"/>
    </row>
    <row r="419">
      <c r="B419" s="46"/>
      <c r="C419" s="46"/>
      <c r="D419" s="46"/>
      <c r="E419" s="46"/>
      <c r="K419" s="12"/>
      <c r="L419" s="12"/>
      <c r="M419" s="12"/>
      <c r="N419" s="12"/>
    </row>
    <row r="420">
      <c r="B420" s="46"/>
      <c r="C420" s="46"/>
      <c r="D420" s="46"/>
      <c r="E420" s="46"/>
      <c r="K420" s="12"/>
      <c r="L420" s="12"/>
      <c r="M420" s="12"/>
      <c r="N420" s="12"/>
    </row>
    <row r="421">
      <c r="B421" s="46"/>
      <c r="C421" s="46"/>
      <c r="D421" s="46"/>
      <c r="E421" s="46"/>
      <c r="K421" s="12"/>
      <c r="L421" s="12"/>
      <c r="M421" s="12"/>
      <c r="N421" s="12"/>
    </row>
    <row r="422">
      <c r="B422" s="46"/>
      <c r="C422" s="46"/>
      <c r="D422" s="46"/>
      <c r="E422" s="46"/>
      <c r="K422" s="12"/>
      <c r="L422" s="12"/>
      <c r="M422" s="12"/>
      <c r="N422" s="12"/>
    </row>
    <row r="423">
      <c r="B423" s="46"/>
      <c r="C423" s="46"/>
      <c r="D423" s="46"/>
      <c r="E423" s="46"/>
      <c r="K423" s="12"/>
      <c r="L423" s="12"/>
      <c r="M423" s="12"/>
      <c r="N423" s="12"/>
    </row>
    <row r="424">
      <c r="B424" s="46"/>
      <c r="C424" s="46"/>
      <c r="D424" s="46"/>
      <c r="E424" s="46"/>
      <c r="K424" s="12"/>
      <c r="L424" s="12"/>
      <c r="M424" s="12"/>
      <c r="N424" s="12"/>
    </row>
    <row r="425">
      <c r="B425" s="46"/>
      <c r="C425" s="46"/>
      <c r="D425" s="46"/>
      <c r="E425" s="46"/>
      <c r="K425" s="12"/>
      <c r="L425" s="12"/>
      <c r="M425" s="12"/>
      <c r="N425" s="12"/>
    </row>
    <row r="426">
      <c r="B426" s="46"/>
      <c r="C426" s="46"/>
      <c r="D426" s="46"/>
      <c r="E426" s="46"/>
      <c r="K426" s="12"/>
      <c r="L426" s="12"/>
      <c r="M426" s="12"/>
      <c r="N426" s="12"/>
    </row>
    <row r="427">
      <c r="B427" s="46"/>
      <c r="C427" s="46"/>
      <c r="D427" s="46"/>
      <c r="E427" s="46"/>
      <c r="K427" s="12"/>
      <c r="L427" s="12"/>
      <c r="M427" s="12"/>
      <c r="N427" s="12"/>
    </row>
    <row r="428">
      <c r="B428" s="46"/>
      <c r="C428" s="46"/>
      <c r="D428" s="46"/>
      <c r="E428" s="46"/>
      <c r="K428" s="12"/>
      <c r="L428" s="12"/>
      <c r="M428" s="12"/>
      <c r="N428" s="12"/>
    </row>
    <row r="429">
      <c r="B429" s="46"/>
      <c r="C429" s="46"/>
      <c r="D429" s="46"/>
      <c r="E429" s="46"/>
      <c r="K429" s="12"/>
      <c r="L429" s="12"/>
      <c r="M429" s="12"/>
      <c r="N429" s="12"/>
    </row>
    <row r="430">
      <c r="B430" s="46"/>
      <c r="C430" s="46"/>
      <c r="D430" s="46"/>
      <c r="E430" s="46"/>
      <c r="K430" s="12"/>
      <c r="L430" s="12"/>
      <c r="M430" s="12"/>
      <c r="N430" s="12"/>
    </row>
    <row r="431">
      <c r="B431" s="46"/>
      <c r="C431" s="46"/>
      <c r="D431" s="46"/>
      <c r="E431" s="46"/>
      <c r="K431" s="12"/>
      <c r="L431" s="12"/>
      <c r="M431" s="12"/>
      <c r="N431" s="12"/>
    </row>
    <row r="432">
      <c r="B432" s="46"/>
      <c r="C432" s="46"/>
      <c r="D432" s="46"/>
      <c r="E432" s="46"/>
      <c r="K432" s="12"/>
      <c r="L432" s="12"/>
      <c r="M432" s="12"/>
      <c r="N432" s="12"/>
    </row>
    <row r="433">
      <c r="B433" s="46"/>
      <c r="C433" s="46"/>
      <c r="D433" s="46"/>
      <c r="E433" s="46"/>
      <c r="K433" s="12"/>
      <c r="L433" s="12"/>
      <c r="M433" s="12"/>
      <c r="N433" s="12"/>
    </row>
    <row r="434">
      <c r="B434" s="46"/>
      <c r="C434" s="46"/>
      <c r="D434" s="46"/>
      <c r="E434" s="46"/>
      <c r="K434" s="12"/>
      <c r="L434" s="12"/>
      <c r="M434" s="12"/>
      <c r="N434" s="12"/>
    </row>
    <row r="435">
      <c r="B435" s="46"/>
      <c r="C435" s="46"/>
      <c r="D435" s="46"/>
      <c r="E435" s="46"/>
      <c r="K435" s="12"/>
      <c r="L435" s="12"/>
      <c r="M435" s="12"/>
      <c r="N435" s="12"/>
    </row>
    <row r="436">
      <c r="B436" s="46"/>
      <c r="C436" s="46"/>
      <c r="D436" s="46"/>
      <c r="E436" s="46"/>
      <c r="K436" s="12"/>
      <c r="L436" s="12"/>
      <c r="M436" s="12"/>
      <c r="N436" s="12"/>
    </row>
    <row r="437">
      <c r="B437" s="46"/>
      <c r="C437" s="46"/>
      <c r="D437" s="46"/>
      <c r="E437" s="46"/>
      <c r="K437" s="12"/>
      <c r="L437" s="12"/>
      <c r="M437" s="12"/>
      <c r="N437" s="12"/>
    </row>
    <row r="438">
      <c r="B438" s="46"/>
      <c r="C438" s="46"/>
      <c r="D438" s="46"/>
      <c r="E438" s="46"/>
      <c r="K438" s="12"/>
      <c r="L438" s="12"/>
      <c r="M438" s="12"/>
      <c r="N438" s="12"/>
    </row>
    <row r="439">
      <c r="B439" s="46"/>
      <c r="C439" s="46"/>
      <c r="D439" s="46"/>
      <c r="E439" s="46"/>
      <c r="K439" s="12"/>
      <c r="L439" s="12"/>
      <c r="M439" s="12"/>
      <c r="N439" s="12"/>
    </row>
    <row r="440">
      <c r="B440" s="46"/>
      <c r="C440" s="46"/>
      <c r="D440" s="46"/>
      <c r="E440" s="46"/>
      <c r="K440" s="12"/>
      <c r="L440" s="12"/>
      <c r="M440" s="12"/>
      <c r="N440" s="12"/>
    </row>
    <row r="441">
      <c r="B441" s="46"/>
      <c r="C441" s="46"/>
      <c r="D441" s="46"/>
      <c r="E441" s="46"/>
      <c r="K441" s="12"/>
      <c r="L441" s="12"/>
      <c r="M441" s="12"/>
      <c r="N441" s="12"/>
    </row>
    <row r="442">
      <c r="B442" s="46"/>
      <c r="C442" s="46"/>
      <c r="D442" s="46"/>
      <c r="E442" s="46"/>
      <c r="K442" s="12"/>
      <c r="L442" s="12"/>
      <c r="M442" s="12"/>
      <c r="N442" s="12"/>
    </row>
    <row r="443">
      <c r="B443" s="46"/>
      <c r="C443" s="46"/>
      <c r="D443" s="46"/>
      <c r="E443" s="46"/>
      <c r="K443" s="12"/>
      <c r="L443" s="12"/>
      <c r="M443" s="12"/>
      <c r="N443" s="12"/>
    </row>
    <row r="444">
      <c r="B444" s="46"/>
      <c r="C444" s="46"/>
      <c r="D444" s="46"/>
      <c r="E444" s="46"/>
      <c r="K444" s="12"/>
      <c r="L444" s="12"/>
      <c r="M444" s="12"/>
      <c r="N444" s="12"/>
    </row>
    <row r="445">
      <c r="B445" s="46"/>
      <c r="C445" s="46"/>
      <c r="D445" s="46"/>
      <c r="E445" s="46"/>
      <c r="K445" s="12"/>
      <c r="L445" s="12"/>
      <c r="M445" s="12"/>
      <c r="N445" s="12"/>
    </row>
    <row r="446">
      <c r="B446" s="46"/>
      <c r="C446" s="46"/>
      <c r="D446" s="46"/>
      <c r="E446" s="46"/>
      <c r="K446" s="12"/>
      <c r="L446" s="12"/>
      <c r="M446" s="12"/>
      <c r="N446" s="12"/>
    </row>
    <row r="447">
      <c r="B447" s="46"/>
      <c r="C447" s="46"/>
      <c r="D447" s="46"/>
      <c r="E447" s="46"/>
      <c r="K447" s="12"/>
      <c r="L447" s="12"/>
      <c r="M447" s="12"/>
      <c r="N447" s="12"/>
    </row>
    <row r="448">
      <c r="B448" s="46"/>
      <c r="C448" s="46"/>
      <c r="D448" s="46"/>
      <c r="E448" s="46"/>
      <c r="K448" s="12"/>
      <c r="L448" s="12"/>
      <c r="M448" s="12"/>
      <c r="N448" s="12"/>
    </row>
    <row r="449">
      <c r="B449" s="46"/>
      <c r="C449" s="46"/>
      <c r="D449" s="46"/>
      <c r="E449" s="46"/>
      <c r="K449" s="12"/>
      <c r="L449" s="12"/>
      <c r="M449" s="12"/>
      <c r="N449" s="12"/>
    </row>
    <row r="450">
      <c r="B450" s="46"/>
      <c r="C450" s="46"/>
      <c r="D450" s="46"/>
      <c r="E450" s="46"/>
      <c r="K450" s="12"/>
      <c r="L450" s="12"/>
      <c r="M450" s="12"/>
      <c r="N450" s="12"/>
    </row>
    <row r="451">
      <c r="B451" s="46"/>
      <c r="C451" s="46"/>
      <c r="D451" s="46"/>
      <c r="E451" s="46"/>
      <c r="K451" s="12"/>
      <c r="L451" s="12"/>
      <c r="M451" s="12"/>
      <c r="N451" s="12"/>
    </row>
    <row r="452">
      <c r="B452" s="46"/>
      <c r="C452" s="46"/>
      <c r="D452" s="46"/>
      <c r="E452" s="46"/>
      <c r="K452" s="12"/>
      <c r="L452" s="12"/>
      <c r="M452" s="12"/>
      <c r="N452" s="12"/>
    </row>
    <row r="453">
      <c r="B453" s="46"/>
      <c r="C453" s="46"/>
      <c r="D453" s="46"/>
      <c r="E453" s="46"/>
      <c r="K453" s="12"/>
      <c r="L453" s="12"/>
      <c r="M453" s="12"/>
      <c r="N453" s="12"/>
    </row>
    <row r="454">
      <c r="B454" s="46"/>
      <c r="C454" s="46"/>
      <c r="D454" s="46"/>
      <c r="E454" s="46"/>
      <c r="K454" s="12"/>
      <c r="L454" s="12"/>
      <c r="M454" s="12"/>
      <c r="N454" s="12"/>
    </row>
    <row r="455">
      <c r="B455" s="46"/>
      <c r="C455" s="46"/>
      <c r="D455" s="46"/>
      <c r="E455" s="46"/>
      <c r="K455" s="12"/>
      <c r="L455" s="12"/>
      <c r="M455" s="12"/>
      <c r="N455" s="12"/>
    </row>
    <row r="456">
      <c r="B456" s="46"/>
      <c r="C456" s="46"/>
      <c r="D456" s="46"/>
      <c r="E456" s="46"/>
      <c r="K456" s="12"/>
      <c r="L456" s="12"/>
      <c r="M456" s="12"/>
      <c r="N456" s="12"/>
    </row>
    <row r="457">
      <c r="B457" s="46"/>
      <c r="C457" s="46"/>
      <c r="D457" s="46"/>
      <c r="E457" s="46"/>
      <c r="K457" s="12"/>
      <c r="L457" s="12"/>
      <c r="M457" s="12"/>
      <c r="N457" s="12"/>
    </row>
    <row r="458">
      <c r="B458" s="46"/>
      <c r="C458" s="46"/>
      <c r="D458" s="46"/>
      <c r="E458" s="46"/>
      <c r="K458" s="12"/>
      <c r="L458" s="12"/>
      <c r="M458" s="12"/>
      <c r="N458" s="12"/>
    </row>
    <row r="459">
      <c r="B459" s="46"/>
      <c r="C459" s="46"/>
      <c r="D459" s="46"/>
      <c r="E459" s="46"/>
      <c r="K459" s="12"/>
      <c r="L459" s="12"/>
      <c r="M459" s="12"/>
      <c r="N459" s="12"/>
    </row>
    <row r="460">
      <c r="B460" s="46"/>
      <c r="C460" s="46"/>
      <c r="D460" s="46"/>
      <c r="E460" s="46"/>
      <c r="K460" s="12"/>
      <c r="L460" s="12"/>
      <c r="M460" s="12"/>
      <c r="N460" s="12"/>
    </row>
    <row r="461">
      <c r="B461" s="46"/>
      <c r="C461" s="46"/>
      <c r="D461" s="46"/>
      <c r="E461" s="46"/>
      <c r="K461" s="12"/>
      <c r="L461" s="12"/>
      <c r="M461" s="12"/>
      <c r="N461" s="12"/>
    </row>
    <row r="462">
      <c r="B462" s="46"/>
      <c r="C462" s="46"/>
      <c r="D462" s="46"/>
      <c r="E462" s="46"/>
      <c r="K462" s="12"/>
      <c r="L462" s="12"/>
      <c r="M462" s="12"/>
      <c r="N462" s="12"/>
    </row>
    <row r="463">
      <c r="B463" s="46"/>
      <c r="C463" s="46"/>
      <c r="D463" s="46"/>
      <c r="E463" s="46"/>
      <c r="K463" s="12"/>
      <c r="L463" s="12"/>
      <c r="M463" s="12"/>
      <c r="N463" s="12"/>
    </row>
    <row r="464">
      <c r="B464" s="46"/>
      <c r="C464" s="46"/>
      <c r="D464" s="46"/>
      <c r="E464" s="46"/>
      <c r="K464" s="12"/>
      <c r="L464" s="12"/>
      <c r="M464" s="12"/>
      <c r="N464" s="12"/>
    </row>
    <row r="465">
      <c r="B465" s="46"/>
      <c r="C465" s="46"/>
      <c r="D465" s="46"/>
      <c r="E465" s="46"/>
      <c r="K465" s="12"/>
      <c r="L465" s="12"/>
      <c r="M465" s="12"/>
      <c r="N465" s="12"/>
    </row>
    <row r="466">
      <c r="B466" s="46"/>
      <c r="C466" s="46"/>
      <c r="D466" s="46"/>
      <c r="E466" s="46"/>
      <c r="K466" s="12"/>
      <c r="L466" s="12"/>
      <c r="M466" s="12"/>
      <c r="N466" s="12"/>
    </row>
    <row r="467">
      <c r="B467" s="46"/>
      <c r="C467" s="46"/>
      <c r="D467" s="46"/>
      <c r="E467" s="46"/>
      <c r="K467" s="12"/>
      <c r="L467" s="12"/>
      <c r="M467" s="12"/>
      <c r="N467" s="12"/>
    </row>
    <row r="468">
      <c r="B468" s="46"/>
      <c r="C468" s="46"/>
      <c r="D468" s="46"/>
      <c r="E468" s="46"/>
      <c r="K468" s="12"/>
      <c r="L468" s="12"/>
      <c r="M468" s="12"/>
      <c r="N468" s="12"/>
    </row>
    <row r="469">
      <c r="B469" s="46"/>
      <c r="C469" s="46"/>
      <c r="D469" s="46"/>
      <c r="E469" s="46"/>
      <c r="K469" s="12"/>
      <c r="L469" s="12"/>
      <c r="M469" s="12"/>
      <c r="N469" s="12"/>
    </row>
    <row r="470">
      <c r="B470" s="46"/>
      <c r="C470" s="46"/>
      <c r="D470" s="46"/>
      <c r="E470" s="46"/>
      <c r="K470" s="12"/>
      <c r="L470" s="12"/>
      <c r="M470" s="12"/>
      <c r="N470" s="12"/>
    </row>
    <row r="471">
      <c r="B471" s="46"/>
      <c r="C471" s="46"/>
      <c r="D471" s="46"/>
      <c r="E471" s="46"/>
      <c r="K471" s="12"/>
      <c r="L471" s="12"/>
      <c r="M471" s="12"/>
      <c r="N471" s="12"/>
    </row>
    <row r="472">
      <c r="B472" s="46"/>
      <c r="C472" s="46"/>
      <c r="D472" s="46"/>
      <c r="E472" s="46"/>
      <c r="K472" s="12"/>
      <c r="L472" s="12"/>
      <c r="M472" s="12"/>
      <c r="N472" s="12"/>
    </row>
    <row r="473">
      <c r="B473" s="46"/>
      <c r="C473" s="46"/>
      <c r="D473" s="46"/>
      <c r="E473" s="46"/>
      <c r="K473" s="12"/>
      <c r="L473" s="12"/>
      <c r="M473" s="12"/>
      <c r="N473" s="12"/>
    </row>
    <row r="474">
      <c r="B474" s="46"/>
      <c r="C474" s="46"/>
      <c r="D474" s="46"/>
      <c r="E474" s="46"/>
      <c r="K474" s="12"/>
      <c r="L474" s="12"/>
      <c r="M474" s="12"/>
      <c r="N474" s="12"/>
    </row>
    <row r="475">
      <c r="B475" s="46"/>
      <c r="C475" s="46"/>
      <c r="D475" s="46"/>
      <c r="E475" s="46"/>
      <c r="K475" s="12"/>
      <c r="L475" s="12"/>
      <c r="M475" s="12"/>
      <c r="N475" s="12"/>
    </row>
    <row r="476">
      <c r="B476" s="46"/>
      <c r="C476" s="46"/>
      <c r="D476" s="46"/>
      <c r="E476" s="46"/>
      <c r="K476" s="12"/>
      <c r="L476" s="12"/>
      <c r="M476" s="12"/>
      <c r="N476" s="12"/>
    </row>
    <row r="477">
      <c r="B477" s="46"/>
      <c r="C477" s="46"/>
      <c r="D477" s="46"/>
      <c r="E477" s="46"/>
      <c r="K477" s="12"/>
      <c r="L477" s="12"/>
      <c r="M477" s="12"/>
      <c r="N477" s="12"/>
    </row>
    <row r="478">
      <c r="B478" s="46"/>
      <c r="C478" s="46"/>
      <c r="D478" s="46"/>
      <c r="E478" s="46"/>
      <c r="K478" s="12"/>
      <c r="L478" s="12"/>
      <c r="M478" s="12"/>
      <c r="N478" s="12"/>
    </row>
    <row r="479">
      <c r="B479" s="46"/>
      <c r="C479" s="46"/>
      <c r="D479" s="46"/>
      <c r="E479" s="46"/>
      <c r="K479" s="12"/>
      <c r="L479" s="12"/>
      <c r="M479" s="12"/>
      <c r="N479" s="12"/>
    </row>
    <row r="480">
      <c r="B480" s="46"/>
      <c r="C480" s="46"/>
      <c r="D480" s="46"/>
      <c r="E480" s="46"/>
      <c r="K480" s="12"/>
      <c r="L480" s="12"/>
      <c r="M480" s="12"/>
      <c r="N480" s="12"/>
    </row>
    <row r="481">
      <c r="B481" s="46"/>
      <c r="C481" s="46"/>
      <c r="D481" s="46"/>
      <c r="E481" s="46"/>
      <c r="K481" s="12"/>
      <c r="L481" s="12"/>
      <c r="M481" s="12"/>
      <c r="N481" s="12"/>
    </row>
    <row r="482">
      <c r="B482" s="46"/>
      <c r="C482" s="46"/>
      <c r="D482" s="46"/>
      <c r="E482" s="46"/>
      <c r="K482" s="12"/>
      <c r="L482" s="12"/>
      <c r="M482" s="12"/>
      <c r="N482" s="12"/>
    </row>
    <row r="483">
      <c r="B483" s="46"/>
      <c r="C483" s="46"/>
      <c r="D483" s="46"/>
      <c r="E483" s="46"/>
      <c r="K483" s="12"/>
      <c r="L483" s="12"/>
      <c r="M483" s="12"/>
      <c r="N483" s="12"/>
    </row>
    <row r="484">
      <c r="B484" s="46"/>
      <c r="C484" s="46"/>
      <c r="D484" s="46"/>
      <c r="E484" s="46"/>
      <c r="K484" s="12"/>
      <c r="L484" s="12"/>
      <c r="M484" s="12"/>
      <c r="N484" s="12"/>
    </row>
    <row r="485">
      <c r="B485" s="46"/>
      <c r="C485" s="46"/>
      <c r="D485" s="46"/>
      <c r="E485" s="46"/>
      <c r="K485" s="12"/>
      <c r="L485" s="12"/>
      <c r="M485" s="12"/>
      <c r="N485" s="12"/>
    </row>
    <row r="486">
      <c r="B486" s="46"/>
      <c r="C486" s="46"/>
      <c r="D486" s="46"/>
      <c r="E486" s="46"/>
      <c r="K486" s="12"/>
      <c r="L486" s="12"/>
      <c r="M486" s="12"/>
      <c r="N486" s="12"/>
    </row>
    <row r="487">
      <c r="B487" s="46"/>
      <c r="C487" s="46"/>
      <c r="D487" s="46"/>
      <c r="E487" s="46"/>
      <c r="K487" s="12"/>
      <c r="L487" s="12"/>
      <c r="M487" s="12"/>
      <c r="N487" s="12"/>
    </row>
    <row r="488">
      <c r="B488" s="46"/>
      <c r="C488" s="46"/>
      <c r="D488" s="46"/>
      <c r="E488" s="46"/>
      <c r="K488" s="12"/>
      <c r="L488" s="12"/>
      <c r="M488" s="12"/>
      <c r="N488" s="12"/>
    </row>
    <row r="489">
      <c r="B489" s="46"/>
      <c r="C489" s="46"/>
      <c r="D489" s="46"/>
      <c r="E489" s="46"/>
      <c r="K489" s="12"/>
      <c r="L489" s="12"/>
      <c r="M489" s="12"/>
      <c r="N489" s="12"/>
    </row>
    <row r="490">
      <c r="B490" s="46"/>
      <c r="C490" s="46"/>
      <c r="D490" s="46"/>
      <c r="E490" s="46"/>
      <c r="K490" s="12"/>
      <c r="L490" s="12"/>
      <c r="M490" s="12"/>
      <c r="N490" s="12"/>
    </row>
    <row r="491">
      <c r="B491" s="46"/>
      <c r="C491" s="46"/>
      <c r="D491" s="46"/>
      <c r="E491" s="46"/>
      <c r="K491" s="12"/>
      <c r="L491" s="12"/>
      <c r="M491" s="12"/>
      <c r="N491" s="12"/>
    </row>
    <row r="492">
      <c r="B492" s="46"/>
      <c r="C492" s="46"/>
      <c r="D492" s="46"/>
      <c r="E492" s="46"/>
      <c r="K492" s="12"/>
      <c r="L492" s="12"/>
      <c r="M492" s="12"/>
      <c r="N492" s="12"/>
    </row>
    <row r="493">
      <c r="B493" s="46"/>
      <c r="C493" s="46"/>
      <c r="D493" s="46"/>
      <c r="E493" s="46"/>
      <c r="K493" s="12"/>
      <c r="L493" s="12"/>
      <c r="M493" s="12"/>
      <c r="N493" s="12"/>
    </row>
    <row r="494">
      <c r="B494" s="46"/>
      <c r="C494" s="46"/>
      <c r="D494" s="46"/>
      <c r="E494" s="46"/>
      <c r="K494" s="12"/>
      <c r="L494" s="12"/>
      <c r="M494" s="12"/>
      <c r="N494" s="12"/>
    </row>
    <row r="495">
      <c r="B495" s="46"/>
      <c r="C495" s="46"/>
      <c r="D495" s="46"/>
      <c r="E495" s="46"/>
      <c r="K495" s="12"/>
      <c r="L495" s="12"/>
      <c r="M495" s="12"/>
      <c r="N495" s="12"/>
    </row>
    <row r="496">
      <c r="B496" s="46"/>
      <c r="C496" s="46"/>
      <c r="D496" s="46"/>
      <c r="E496" s="46"/>
      <c r="K496" s="12"/>
      <c r="L496" s="12"/>
      <c r="M496" s="12"/>
      <c r="N496" s="12"/>
    </row>
    <row r="497">
      <c r="B497" s="46"/>
      <c r="C497" s="46"/>
      <c r="D497" s="46"/>
      <c r="E497" s="46"/>
      <c r="K497" s="12"/>
      <c r="L497" s="12"/>
      <c r="M497" s="12"/>
      <c r="N497" s="12"/>
    </row>
    <row r="498">
      <c r="B498" s="46"/>
      <c r="C498" s="46"/>
      <c r="D498" s="46"/>
      <c r="E498" s="46"/>
      <c r="K498" s="12"/>
      <c r="L498" s="12"/>
      <c r="M498" s="12"/>
      <c r="N498" s="12"/>
    </row>
    <row r="499">
      <c r="B499" s="46"/>
      <c r="C499" s="46"/>
      <c r="D499" s="46"/>
      <c r="E499" s="46"/>
      <c r="K499" s="12"/>
      <c r="L499" s="12"/>
      <c r="M499" s="12"/>
      <c r="N499" s="12"/>
    </row>
    <row r="500">
      <c r="B500" s="46"/>
      <c r="C500" s="46"/>
      <c r="D500" s="46"/>
      <c r="E500" s="46"/>
      <c r="K500" s="12"/>
      <c r="L500" s="12"/>
      <c r="M500" s="12"/>
      <c r="N500" s="12"/>
    </row>
    <row r="501">
      <c r="B501" s="46"/>
      <c r="C501" s="46"/>
      <c r="D501" s="46"/>
      <c r="E501" s="46"/>
      <c r="K501" s="12"/>
      <c r="L501" s="12"/>
      <c r="M501" s="12"/>
      <c r="N501" s="12"/>
    </row>
    <row r="502">
      <c r="B502" s="46"/>
      <c r="C502" s="46"/>
      <c r="D502" s="46"/>
      <c r="E502" s="46"/>
      <c r="K502" s="12"/>
      <c r="L502" s="12"/>
      <c r="M502" s="12"/>
      <c r="N502" s="12"/>
    </row>
    <row r="503">
      <c r="B503" s="46"/>
      <c r="C503" s="46"/>
      <c r="D503" s="46"/>
      <c r="E503" s="46"/>
      <c r="K503" s="12"/>
      <c r="L503" s="12"/>
      <c r="M503" s="12"/>
      <c r="N503" s="12"/>
    </row>
    <row r="504">
      <c r="B504" s="46"/>
      <c r="C504" s="46"/>
      <c r="D504" s="46"/>
      <c r="E504" s="46"/>
      <c r="K504" s="12"/>
      <c r="L504" s="12"/>
      <c r="M504" s="12"/>
      <c r="N504" s="12"/>
    </row>
    <row r="505">
      <c r="B505" s="46"/>
      <c r="C505" s="46"/>
      <c r="D505" s="46"/>
      <c r="E505" s="46"/>
      <c r="K505" s="12"/>
      <c r="L505" s="12"/>
      <c r="M505" s="12"/>
      <c r="N505" s="12"/>
    </row>
    <row r="506">
      <c r="B506" s="46"/>
      <c r="C506" s="46"/>
      <c r="D506" s="46"/>
      <c r="E506" s="46"/>
      <c r="K506" s="12"/>
      <c r="L506" s="12"/>
      <c r="M506" s="12"/>
      <c r="N506" s="12"/>
    </row>
    <row r="507">
      <c r="B507" s="46"/>
      <c r="C507" s="46"/>
      <c r="D507" s="46"/>
      <c r="E507" s="46"/>
      <c r="K507" s="12"/>
      <c r="L507" s="12"/>
      <c r="M507" s="12"/>
      <c r="N507" s="12"/>
    </row>
    <row r="508">
      <c r="B508" s="46"/>
      <c r="C508" s="46"/>
      <c r="D508" s="46"/>
      <c r="E508" s="46"/>
      <c r="K508" s="12"/>
      <c r="L508" s="12"/>
      <c r="M508" s="12"/>
      <c r="N508" s="12"/>
    </row>
    <row r="509">
      <c r="B509" s="46"/>
      <c r="C509" s="46"/>
      <c r="D509" s="46"/>
      <c r="E509" s="46"/>
      <c r="K509" s="12"/>
      <c r="L509" s="12"/>
      <c r="M509" s="12"/>
      <c r="N509" s="12"/>
    </row>
    <row r="510">
      <c r="B510" s="46"/>
      <c r="C510" s="46"/>
      <c r="D510" s="46"/>
      <c r="E510" s="46"/>
      <c r="K510" s="12"/>
      <c r="L510" s="12"/>
      <c r="M510" s="12"/>
      <c r="N510" s="12"/>
    </row>
    <row r="511">
      <c r="B511" s="46"/>
      <c r="C511" s="46"/>
      <c r="D511" s="46"/>
      <c r="E511" s="46"/>
      <c r="K511" s="12"/>
      <c r="L511" s="12"/>
      <c r="M511" s="12"/>
      <c r="N511" s="12"/>
    </row>
    <row r="512">
      <c r="B512" s="46"/>
      <c r="C512" s="46"/>
      <c r="D512" s="46"/>
      <c r="E512" s="46"/>
      <c r="K512" s="12"/>
      <c r="L512" s="12"/>
      <c r="M512" s="12"/>
      <c r="N512" s="12"/>
    </row>
    <row r="513">
      <c r="B513" s="46"/>
      <c r="C513" s="46"/>
      <c r="D513" s="46"/>
      <c r="E513" s="46"/>
      <c r="K513" s="12"/>
      <c r="L513" s="12"/>
      <c r="M513" s="12"/>
      <c r="N513" s="12"/>
    </row>
    <row r="514">
      <c r="B514" s="46"/>
      <c r="C514" s="46"/>
      <c r="D514" s="46"/>
      <c r="E514" s="46"/>
      <c r="K514" s="12"/>
      <c r="L514" s="12"/>
      <c r="M514" s="12"/>
      <c r="N514" s="12"/>
    </row>
    <row r="515">
      <c r="B515" s="46"/>
      <c r="C515" s="46"/>
      <c r="D515" s="46"/>
      <c r="E515" s="46"/>
      <c r="K515" s="12"/>
      <c r="L515" s="12"/>
      <c r="M515" s="12"/>
      <c r="N515" s="12"/>
    </row>
    <row r="516">
      <c r="B516" s="46"/>
      <c r="C516" s="46"/>
      <c r="D516" s="46"/>
      <c r="E516" s="46"/>
      <c r="K516" s="12"/>
      <c r="L516" s="12"/>
      <c r="M516" s="12"/>
      <c r="N516" s="12"/>
    </row>
    <row r="517">
      <c r="B517" s="46"/>
      <c r="C517" s="46"/>
      <c r="D517" s="46"/>
      <c r="E517" s="46"/>
      <c r="K517" s="12"/>
      <c r="L517" s="12"/>
      <c r="M517" s="12"/>
      <c r="N517" s="12"/>
    </row>
    <row r="518">
      <c r="B518" s="46"/>
      <c r="C518" s="46"/>
      <c r="D518" s="46"/>
      <c r="E518" s="46"/>
      <c r="K518" s="12"/>
      <c r="L518" s="12"/>
      <c r="M518" s="12"/>
      <c r="N518" s="12"/>
    </row>
    <row r="519">
      <c r="B519" s="46"/>
      <c r="C519" s="46"/>
      <c r="D519" s="46"/>
      <c r="E519" s="46"/>
      <c r="K519" s="12"/>
      <c r="L519" s="12"/>
      <c r="M519" s="12"/>
      <c r="N519" s="12"/>
    </row>
    <row r="520">
      <c r="B520" s="46"/>
      <c r="C520" s="46"/>
      <c r="D520" s="46"/>
      <c r="E520" s="46"/>
      <c r="K520" s="12"/>
      <c r="L520" s="12"/>
      <c r="M520" s="12"/>
      <c r="N520" s="12"/>
    </row>
    <row r="521">
      <c r="B521" s="46"/>
      <c r="C521" s="46"/>
      <c r="D521" s="46"/>
      <c r="E521" s="46"/>
      <c r="K521" s="12"/>
      <c r="L521" s="12"/>
      <c r="M521" s="12"/>
      <c r="N521" s="12"/>
    </row>
    <row r="522">
      <c r="B522" s="46"/>
      <c r="C522" s="46"/>
      <c r="D522" s="46"/>
      <c r="E522" s="46"/>
      <c r="K522" s="12"/>
      <c r="L522" s="12"/>
      <c r="M522" s="12"/>
      <c r="N522" s="12"/>
    </row>
    <row r="523">
      <c r="B523" s="46"/>
      <c r="C523" s="46"/>
      <c r="D523" s="46"/>
      <c r="E523" s="46"/>
      <c r="K523" s="12"/>
      <c r="L523" s="12"/>
      <c r="M523" s="12"/>
      <c r="N523" s="12"/>
    </row>
    <row r="524">
      <c r="B524" s="46"/>
      <c r="C524" s="46"/>
      <c r="D524" s="46"/>
      <c r="E524" s="46"/>
      <c r="K524" s="12"/>
      <c r="L524" s="12"/>
      <c r="M524" s="12"/>
      <c r="N524" s="12"/>
    </row>
    <row r="525">
      <c r="B525" s="46"/>
      <c r="C525" s="46"/>
      <c r="D525" s="46"/>
      <c r="E525" s="46"/>
      <c r="K525" s="12"/>
      <c r="L525" s="12"/>
      <c r="M525" s="12"/>
      <c r="N525" s="12"/>
    </row>
    <row r="526">
      <c r="B526" s="46"/>
      <c r="C526" s="46"/>
      <c r="D526" s="46"/>
      <c r="E526" s="46"/>
      <c r="K526" s="12"/>
      <c r="L526" s="12"/>
      <c r="M526" s="12"/>
      <c r="N526" s="12"/>
    </row>
    <row r="527">
      <c r="B527" s="46"/>
      <c r="C527" s="46"/>
      <c r="D527" s="46"/>
      <c r="E527" s="46"/>
      <c r="K527" s="12"/>
      <c r="L527" s="12"/>
      <c r="M527" s="12"/>
      <c r="N527" s="12"/>
    </row>
    <row r="528">
      <c r="B528" s="46"/>
      <c r="C528" s="46"/>
      <c r="D528" s="46"/>
      <c r="E528" s="46"/>
      <c r="K528" s="12"/>
      <c r="L528" s="12"/>
      <c r="M528" s="12"/>
      <c r="N528" s="12"/>
    </row>
    <row r="529">
      <c r="B529" s="46"/>
      <c r="C529" s="46"/>
      <c r="D529" s="46"/>
      <c r="E529" s="46"/>
      <c r="K529" s="12"/>
      <c r="L529" s="12"/>
      <c r="M529" s="12"/>
      <c r="N529" s="12"/>
    </row>
    <row r="530">
      <c r="B530" s="46"/>
      <c r="C530" s="46"/>
      <c r="D530" s="46"/>
      <c r="E530" s="46"/>
      <c r="K530" s="12"/>
      <c r="L530" s="12"/>
      <c r="M530" s="12"/>
      <c r="N530" s="12"/>
    </row>
    <row r="531">
      <c r="B531" s="46"/>
      <c r="C531" s="46"/>
      <c r="D531" s="46"/>
      <c r="E531" s="46"/>
      <c r="K531" s="12"/>
      <c r="L531" s="12"/>
      <c r="M531" s="12"/>
      <c r="N531" s="12"/>
    </row>
    <row r="532">
      <c r="B532" s="46"/>
      <c r="C532" s="46"/>
      <c r="D532" s="46"/>
      <c r="E532" s="46"/>
      <c r="K532" s="12"/>
      <c r="L532" s="12"/>
      <c r="M532" s="12"/>
      <c r="N532" s="12"/>
    </row>
    <row r="533">
      <c r="B533" s="46"/>
      <c r="C533" s="46"/>
      <c r="D533" s="46"/>
      <c r="E533" s="46"/>
      <c r="K533" s="12"/>
      <c r="L533" s="12"/>
      <c r="M533" s="12"/>
      <c r="N533" s="12"/>
    </row>
    <row r="534">
      <c r="B534" s="46"/>
      <c r="C534" s="46"/>
      <c r="D534" s="46"/>
      <c r="E534" s="46"/>
      <c r="K534" s="12"/>
      <c r="L534" s="12"/>
      <c r="M534" s="12"/>
      <c r="N534" s="12"/>
    </row>
    <row r="535">
      <c r="B535" s="46"/>
      <c r="C535" s="46"/>
      <c r="D535" s="46"/>
      <c r="E535" s="46"/>
      <c r="K535" s="12"/>
      <c r="L535" s="12"/>
      <c r="M535" s="12"/>
      <c r="N535" s="12"/>
    </row>
    <row r="536">
      <c r="B536" s="46"/>
      <c r="C536" s="46"/>
      <c r="D536" s="46"/>
      <c r="E536" s="46"/>
      <c r="K536" s="12"/>
      <c r="L536" s="12"/>
      <c r="M536" s="12"/>
      <c r="N536" s="12"/>
    </row>
    <row r="537">
      <c r="B537" s="46"/>
      <c r="C537" s="46"/>
      <c r="D537" s="46"/>
      <c r="E537" s="46"/>
      <c r="K537" s="12"/>
      <c r="L537" s="12"/>
      <c r="M537" s="12"/>
      <c r="N537" s="12"/>
    </row>
    <row r="538">
      <c r="B538" s="46"/>
      <c r="C538" s="46"/>
      <c r="D538" s="46"/>
      <c r="E538" s="46"/>
      <c r="K538" s="12"/>
      <c r="L538" s="12"/>
      <c r="M538" s="12"/>
      <c r="N538" s="12"/>
    </row>
    <row r="539">
      <c r="B539" s="46"/>
      <c r="C539" s="46"/>
      <c r="D539" s="46"/>
      <c r="E539" s="46"/>
      <c r="K539" s="12"/>
      <c r="L539" s="12"/>
      <c r="M539" s="12"/>
      <c r="N539" s="12"/>
    </row>
    <row r="540">
      <c r="B540" s="46"/>
      <c r="C540" s="46"/>
      <c r="D540" s="46"/>
      <c r="E540" s="46"/>
      <c r="K540" s="12"/>
      <c r="L540" s="12"/>
      <c r="M540" s="12"/>
      <c r="N540" s="12"/>
    </row>
    <row r="541">
      <c r="B541" s="46"/>
      <c r="C541" s="46"/>
      <c r="D541" s="46"/>
      <c r="E541" s="46"/>
      <c r="K541" s="12"/>
      <c r="L541" s="12"/>
      <c r="M541" s="12"/>
      <c r="N541" s="12"/>
    </row>
    <row r="542">
      <c r="B542" s="46"/>
      <c r="C542" s="46"/>
      <c r="D542" s="46"/>
      <c r="E542" s="46"/>
      <c r="K542" s="12"/>
      <c r="L542" s="12"/>
      <c r="M542" s="12"/>
      <c r="N542" s="12"/>
    </row>
    <row r="543">
      <c r="B543" s="46"/>
      <c r="C543" s="46"/>
      <c r="D543" s="46"/>
      <c r="E543" s="46"/>
      <c r="K543" s="12"/>
      <c r="L543" s="12"/>
      <c r="M543" s="12"/>
      <c r="N543" s="12"/>
    </row>
    <row r="544">
      <c r="B544" s="46"/>
      <c r="C544" s="46"/>
      <c r="D544" s="46"/>
      <c r="E544" s="46"/>
      <c r="K544" s="12"/>
      <c r="L544" s="12"/>
      <c r="M544" s="12"/>
      <c r="N544" s="12"/>
    </row>
    <row r="545">
      <c r="B545" s="46"/>
      <c r="C545" s="46"/>
      <c r="D545" s="46"/>
      <c r="E545" s="46"/>
      <c r="K545" s="12"/>
      <c r="L545" s="12"/>
      <c r="M545" s="12"/>
      <c r="N545" s="12"/>
    </row>
    <row r="546">
      <c r="B546" s="46"/>
      <c r="C546" s="46"/>
      <c r="D546" s="46"/>
      <c r="E546" s="46"/>
      <c r="K546" s="12"/>
      <c r="L546" s="12"/>
      <c r="M546" s="12"/>
      <c r="N546" s="12"/>
    </row>
    <row r="547">
      <c r="B547" s="46"/>
      <c r="C547" s="46"/>
      <c r="D547" s="46"/>
      <c r="E547" s="46"/>
      <c r="K547" s="12"/>
      <c r="L547" s="12"/>
      <c r="M547" s="12"/>
      <c r="N547" s="12"/>
    </row>
    <row r="548">
      <c r="B548" s="46"/>
      <c r="C548" s="46"/>
      <c r="D548" s="46"/>
      <c r="E548" s="46"/>
      <c r="K548" s="12"/>
      <c r="L548" s="12"/>
      <c r="M548" s="12"/>
      <c r="N548" s="12"/>
    </row>
    <row r="549">
      <c r="B549" s="46"/>
      <c r="C549" s="46"/>
      <c r="D549" s="46"/>
      <c r="E549" s="46"/>
      <c r="K549" s="12"/>
      <c r="L549" s="12"/>
      <c r="M549" s="12"/>
      <c r="N549" s="12"/>
    </row>
    <row r="550">
      <c r="B550" s="46"/>
      <c r="C550" s="46"/>
      <c r="D550" s="46"/>
      <c r="E550" s="46"/>
      <c r="K550" s="12"/>
      <c r="L550" s="12"/>
      <c r="M550" s="12"/>
      <c r="N550" s="12"/>
    </row>
    <row r="551">
      <c r="B551" s="46"/>
      <c r="C551" s="46"/>
      <c r="D551" s="46"/>
      <c r="E551" s="46"/>
      <c r="K551" s="12"/>
      <c r="L551" s="12"/>
      <c r="M551" s="12"/>
      <c r="N551" s="12"/>
    </row>
    <row r="552">
      <c r="B552" s="46"/>
      <c r="C552" s="46"/>
      <c r="D552" s="46"/>
      <c r="E552" s="46"/>
      <c r="K552" s="12"/>
      <c r="L552" s="12"/>
      <c r="M552" s="12"/>
      <c r="N552" s="12"/>
    </row>
    <row r="553">
      <c r="B553" s="46"/>
      <c r="C553" s="46"/>
      <c r="D553" s="46"/>
      <c r="E553" s="46"/>
      <c r="K553" s="12"/>
      <c r="L553" s="12"/>
      <c r="M553" s="12"/>
      <c r="N553" s="12"/>
    </row>
    <row r="554">
      <c r="B554" s="46"/>
      <c r="C554" s="46"/>
      <c r="D554" s="46"/>
      <c r="E554" s="46"/>
      <c r="K554" s="12"/>
      <c r="L554" s="12"/>
      <c r="M554" s="12"/>
      <c r="N554" s="12"/>
    </row>
    <row r="555">
      <c r="B555" s="46"/>
      <c r="C555" s="46"/>
      <c r="D555" s="46"/>
      <c r="E555" s="46"/>
      <c r="K555" s="12"/>
      <c r="L555" s="12"/>
      <c r="M555" s="12"/>
      <c r="N555" s="12"/>
    </row>
    <row r="556">
      <c r="B556" s="46"/>
      <c r="C556" s="46"/>
      <c r="D556" s="46"/>
      <c r="E556" s="46"/>
      <c r="K556" s="12"/>
      <c r="L556" s="12"/>
      <c r="M556" s="12"/>
      <c r="N556" s="12"/>
    </row>
    <row r="557">
      <c r="B557" s="46"/>
      <c r="C557" s="46"/>
      <c r="D557" s="46"/>
      <c r="E557" s="46"/>
      <c r="K557" s="12"/>
      <c r="L557" s="12"/>
      <c r="M557" s="12"/>
      <c r="N557" s="12"/>
    </row>
    <row r="558">
      <c r="B558" s="46"/>
      <c r="C558" s="46"/>
      <c r="D558" s="46"/>
      <c r="E558" s="46"/>
      <c r="K558" s="12"/>
      <c r="L558" s="12"/>
      <c r="M558" s="12"/>
      <c r="N558" s="12"/>
    </row>
    <row r="559">
      <c r="B559" s="46"/>
      <c r="C559" s="46"/>
      <c r="D559" s="46"/>
      <c r="E559" s="46"/>
      <c r="K559" s="12"/>
      <c r="L559" s="12"/>
      <c r="M559" s="12"/>
      <c r="N559" s="12"/>
    </row>
    <row r="560">
      <c r="B560" s="46"/>
      <c r="C560" s="46"/>
      <c r="D560" s="46"/>
      <c r="E560" s="46"/>
      <c r="K560" s="12"/>
      <c r="L560" s="12"/>
      <c r="M560" s="12"/>
      <c r="N560" s="12"/>
    </row>
    <row r="561">
      <c r="B561" s="46"/>
      <c r="C561" s="46"/>
      <c r="D561" s="46"/>
      <c r="E561" s="46"/>
      <c r="K561" s="12"/>
      <c r="L561" s="12"/>
      <c r="M561" s="12"/>
      <c r="N561" s="12"/>
    </row>
    <row r="562">
      <c r="B562" s="46"/>
      <c r="C562" s="46"/>
      <c r="D562" s="46"/>
      <c r="E562" s="46"/>
      <c r="K562" s="12"/>
      <c r="L562" s="12"/>
      <c r="M562" s="12"/>
      <c r="N562" s="12"/>
    </row>
    <row r="563">
      <c r="B563" s="46"/>
      <c r="C563" s="46"/>
      <c r="D563" s="46"/>
      <c r="E563" s="46"/>
      <c r="K563" s="12"/>
      <c r="L563" s="12"/>
      <c r="M563" s="12"/>
      <c r="N563" s="12"/>
    </row>
    <row r="564">
      <c r="B564" s="46"/>
      <c r="C564" s="46"/>
      <c r="D564" s="46"/>
      <c r="E564" s="46"/>
      <c r="K564" s="12"/>
      <c r="L564" s="12"/>
      <c r="M564" s="12"/>
      <c r="N564" s="12"/>
    </row>
    <row r="565">
      <c r="B565" s="46"/>
      <c r="C565" s="46"/>
      <c r="D565" s="46"/>
      <c r="E565" s="46"/>
      <c r="K565" s="12"/>
      <c r="L565" s="12"/>
      <c r="M565" s="12"/>
      <c r="N565" s="12"/>
    </row>
    <row r="566">
      <c r="B566" s="46"/>
      <c r="C566" s="46"/>
      <c r="D566" s="46"/>
      <c r="E566" s="46"/>
      <c r="K566" s="12"/>
      <c r="L566" s="12"/>
      <c r="M566" s="12"/>
      <c r="N566" s="12"/>
    </row>
    <row r="567">
      <c r="B567" s="46"/>
      <c r="C567" s="46"/>
      <c r="D567" s="46"/>
      <c r="E567" s="46"/>
      <c r="K567" s="12"/>
      <c r="L567" s="12"/>
      <c r="M567" s="12"/>
      <c r="N567" s="12"/>
    </row>
    <row r="568">
      <c r="B568" s="46"/>
      <c r="C568" s="46"/>
      <c r="D568" s="46"/>
      <c r="E568" s="46"/>
      <c r="K568" s="12"/>
      <c r="L568" s="12"/>
      <c r="M568" s="12"/>
      <c r="N568" s="12"/>
    </row>
    <row r="569">
      <c r="B569" s="46"/>
      <c r="C569" s="46"/>
      <c r="D569" s="46"/>
      <c r="E569" s="46"/>
      <c r="K569" s="12"/>
      <c r="L569" s="12"/>
      <c r="M569" s="12"/>
      <c r="N569" s="12"/>
    </row>
    <row r="570">
      <c r="B570" s="46"/>
      <c r="C570" s="46"/>
      <c r="D570" s="46"/>
      <c r="E570" s="46"/>
      <c r="K570" s="12"/>
      <c r="L570" s="12"/>
      <c r="M570" s="12"/>
      <c r="N570" s="12"/>
    </row>
    <row r="571">
      <c r="B571" s="46"/>
      <c r="C571" s="46"/>
      <c r="D571" s="46"/>
      <c r="E571" s="46"/>
      <c r="K571" s="12"/>
      <c r="L571" s="12"/>
      <c r="M571" s="12"/>
      <c r="N571" s="12"/>
    </row>
    <row r="572">
      <c r="B572" s="46"/>
      <c r="C572" s="46"/>
      <c r="D572" s="46"/>
      <c r="E572" s="46"/>
      <c r="K572" s="12"/>
      <c r="L572" s="12"/>
      <c r="M572" s="12"/>
      <c r="N572" s="12"/>
    </row>
    <row r="573">
      <c r="B573" s="46"/>
      <c r="C573" s="46"/>
      <c r="D573" s="46"/>
      <c r="E573" s="46"/>
      <c r="K573" s="12"/>
      <c r="L573" s="12"/>
      <c r="M573" s="12"/>
      <c r="N573" s="12"/>
    </row>
    <row r="574">
      <c r="B574" s="46"/>
      <c r="C574" s="46"/>
      <c r="D574" s="46"/>
      <c r="E574" s="46"/>
      <c r="K574" s="12"/>
      <c r="L574" s="12"/>
      <c r="M574" s="12"/>
      <c r="N574" s="12"/>
    </row>
    <row r="575">
      <c r="B575" s="46"/>
      <c r="C575" s="46"/>
      <c r="D575" s="46"/>
      <c r="E575" s="46"/>
      <c r="K575" s="12"/>
      <c r="L575" s="12"/>
      <c r="M575" s="12"/>
      <c r="N575" s="12"/>
    </row>
    <row r="576">
      <c r="B576" s="46"/>
      <c r="C576" s="46"/>
      <c r="D576" s="46"/>
      <c r="E576" s="46"/>
      <c r="K576" s="12"/>
      <c r="L576" s="12"/>
      <c r="M576" s="12"/>
      <c r="N576" s="12"/>
    </row>
    <row r="577">
      <c r="B577" s="46"/>
      <c r="C577" s="46"/>
      <c r="D577" s="46"/>
      <c r="E577" s="46"/>
      <c r="K577" s="12"/>
      <c r="L577" s="12"/>
      <c r="M577" s="12"/>
      <c r="N577" s="12"/>
    </row>
    <row r="578">
      <c r="B578" s="46"/>
      <c r="C578" s="46"/>
      <c r="D578" s="46"/>
      <c r="E578" s="46"/>
      <c r="K578" s="12"/>
      <c r="L578" s="12"/>
      <c r="M578" s="12"/>
      <c r="N578" s="12"/>
    </row>
    <row r="579">
      <c r="B579" s="46"/>
      <c r="C579" s="46"/>
      <c r="D579" s="46"/>
      <c r="E579" s="46"/>
      <c r="K579" s="12"/>
      <c r="L579" s="12"/>
      <c r="M579" s="12"/>
      <c r="N579" s="12"/>
    </row>
    <row r="580">
      <c r="B580" s="46"/>
      <c r="C580" s="46"/>
      <c r="D580" s="46"/>
      <c r="E580" s="46"/>
      <c r="K580" s="12"/>
      <c r="L580" s="12"/>
      <c r="M580" s="12"/>
      <c r="N580" s="12"/>
    </row>
    <row r="581">
      <c r="B581" s="46"/>
      <c r="C581" s="46"/>
      <c r="D581" s="46"/>
      <c r="E581" s="46"/>
      <c r="K581" s="12"/>
      <c r="L581" s="12"/>
      <c r="M581" s="12"/>
      <c r="N581" s="12"/>
    </row>
    <row r="582">
      <c r="B582" s="46"/>
      <c r="C582" s="46"/>
      <c r="D582" s="46"/>
      <c r="E582" s="46"/>
      <c r="K582" s="12"/>
      <c r="L582" s="12"/>
      <c r="M582" s="12"/>
      <c r="N582" s="12"/>
    </row>
    <row r="583">
      <c r="B583" s="46"/>
      <c r="C583" s="46"/>
      <c r="D583" s="46"/>
      <c r="E583" s="46"/>
      <c r="K583" s="12"/>
      <c r="L583" s="12"/>
      <c r="M583" s="12"/>
      <c r="N583" s="12"/>
    </row>
    <row r="584">
      <c r="B584" s="46"/>
      <c r="C584" s="46"/>
      <c r="D584" s="46"/>
      <c r="E584" s="46"/>
      <c r="K584" s="12"/>
      <c r="L584" s="12"/>
      <c r="M584" s="12"/>
      <c r="N584" s="12"/>
    </row>
    <row r="585">
      <c r="B585" s="46"/>
      <c r="C585" s="46"/>
      <c r="D585" s="46"/>
      <c r="E585" s="46"/>
      <c r="K585" s="12"/>
      <c r="L585" s="12"/>
      <c r="M585" s="12"/>
      <c r="N585" s="12"/>
    </row>
    <row r="586">
      <c r="B586" s="46"/>
      <c r="C586" s="46"/>
      <c r="D586" s="46"/>
      <c r="E586" s="46"/>
      <c r="K586" s="12"/>
      <c r="L586" s="12"/>
      <c r="M586" s="12"/>
      <c r="N586" s="12"/>
    </row>
    <row r="587">
      <c r="B587" s="46"/>
      <c r="C587" s="46"/>
      <c r="D587" s="46"/>
      <c r="E587" s="46"/>
      <c r="K587" s="12"/>
      <c r="L587" s="12"/>
      <c r="M587" s="12"/>
      <c r="N587" s="12"/>
    </row>
    <row r="588">
      <c r="B588" s="46"/>
      <c r="C588" s="46"/>
      <c r="D588" s="46"/>
      <c r="E588" s="46"/>
      <c r="K588" s="12"/>
      <c r="L588" s="12"/>
      <c r="M588" s="12"/>
      <c r="N588" s="12"/>
    </row>
    <row r="589">
      <c r="B589" s="46"/>
      <c r="C589" s="46"/>
      <c r="D589" s="46"/>
      <c r="E589" s="46"/>
      <c r="K589" s="12"/>
      <c r="L589" s="12"/>
      <c r="M589" s="12"/>
      <c r="N589" s="12"/>
    </row>
    <row r="590">
      <c r="B590" s="46"/>
      <c r="C590" s="46"/>
      <c r="D590" s="46"/>
      <c r="E590" s="46"/>
      <c r="K590" s="12"/>
      <c r="L590" s="12"/>
      <c r="M590" s="12"/>
      <c r="N590" s="12"/>
    </row>
    <row r="591">
      <c r="B591" s="46"/>
      <c r="C591" s="46"/>
      <c r="D591" s="46"/>
      <c r="E591" s="46"/>
      <c r="K591" s="12"/>
      <c r="L591" s="12"/>
      <c r="M591" s="12"/>
      <c r="N591" s="12"/>
    </row>
    <row r="592">
      <c r="B592" s="46"/>
      <c r="C592" s="46"/>
      <c r="D592" s="46"/>
      <c r="E592" s="46"/>
      <c r="K592" s="12"/>
      <c r="L592" s="12"/>
      <c r="M592" s="12"/>
      <c r="N592" s="12"/>
    </row>
    <row r="593">
      <c r="B593" s="46"/>
      <c r="C593" s="46"/>
      <c r="D593" s="46"/>
      <c r="E593" s="46"/>
      <c r="K593" s="12"/>
      <c r="L593" s="12"/>
      <c r="M593" s="12"/>
      <c r="N593" s="12"/>
    </row>
    <row r="594">
      <c r="B594" s="46"/>
      <c r="C594" s="46"/>
      <c r="D594" s="46"/>
      <c r="E594" s="46"/>
      <c r="K594" s="12"/>
      <c r="L594" s="12"/>
      <c r="M594" s="12"/>
      <c r="N594" s="12"/>
    </row>
    <row r="595">
      <c r="B595" s="46"/>
      <c r="C595" s="46"/>
      <c r="D595" s="46"/>
      <c r="E595" s="46"/>
      <c r="K595" s="12"/>
      <c r="L595" s="12"/>
      <c r="M595" s="12"/>
      <c r="N595" s="12"/>
    </row>
    <row r="596">
      <c r="B596" s="46"/>
      <c r="C596" s="46"/>
      <c r="D596" s="46"/>
      <c r="E596" s="46"/>
      <c r="K596" s="12"/>
      <c r="L596" s="12"/>
      <c r="M596" s="12"/>
      <c r="N596" s="12"/>
    </row>
    <row r="597">
      <c r="B597" s="46"/>
      <c r="C597" s="46"/>
      <c r="D597" s="46"/>
      <c r="E597" s="46"/>
      <c r="K597" s="12"/>
      <c r="L597" s="12"/>
      <c r="M597" s="12"/>
      <c r="N597" s="12"/>
    </row>
    <row r="598">
      <c r="B598" s="46"/>
      <c r="C598" s="46"/>
      <c r="D598" s="46"/>
      <c r="E598" s="46"/>
      <c r="K598" s="12"/>
      <c r="L598" s="12"/>
      <c r="M598" s="12"/>
      <c r="N598" s="12"/>
    </row>
    <row r="599">
      <c r="B599" s="46"/>
      <c r="C599" s="46"/>
      <c r="D599" s="46"/>
      <c r="E599" s="46"/>
      <c r="K599" s="12"/>
      <c r="L599" s="12"/>
      <c r="M599" s="12"/>
      <c r="N599" s="12"/>
    </row>
    <row r="600">
      <c r="B600" s="46"/>
      <c r="C600" s="46"/>
      <c r="D600" s="46"/>
      <c r="E600" s="46"/>
      <c r="K600" s="12"/>
      <c r="L600" s="12"/>
      <c r="M600" s="12"/>
      <c r="N600" s="12"/>
    </row>
    <row r="601">
      <c r="B601" s="46"/>
      <c r="C601" s="46"/>
      <c r="D601" s="46"/>
      <c r="E601" s="46"/>
      <c r="K601" s="12"/>
      <c r="L601" s="12"/>
      <c r="M601" s="12"/>
      <c r="N601" s="12"/>
    </row>
    <row r="602">
      <c r="B602" s="46"/>
      <c r="C602" s="46"/>
      <c r="D602" s="46"/>
      <c r="E602" s="46"/>
      <c r="K602" s="12"/>
      <c r="L602" s="12"/>
      <c r="M602" s="12"/>
      <c r="N602" s="12"/>
    </row>
    <row r="603">
      <c r="B603" s="46"/>
      <c r="C603" s="46"/>
      <c r="D603" s="46"/>
      <c r="E603" s="46"/>
      <c r="K603" s="12"/>
      <c r="L603" s="12"/>
      <c r="M603" s="12"/>
      <c r="N603" s="12"/>
    </row>
    <row r="604">
      <c r="B604" s="46"/>
      <c r="C604" s="46"/>
      <c r="D604" s="46"/>
      <c r="E604" s="46"/>
      <c r="K604" s="12"/>
      <c r="L604" s="12"/>
      <c r="M604" s="12"/>
      <c r="N604" s="12"/>
    </row>
    <row r="605">
      <c r="B605" s="46"/>
      <c r="C605" s="46"/>
      <c r="D605" s="46"/>
      <c r="E605" s="46"/>
      <c r="K605" s="12"/>
      <c r="L605" s="12"/>
      <c r="M605" s="12"/>
      <c r="N605" s="12"/>
    </row>
    <row r="606">
      <c r="B606" s="46"/>
      <c r="C606" s="46"/>
      <c r="D606" s="46"/>
      <c r="E606" s="46"/>
      <c r="K606" s="12"/>
      <c r="L606" s="12"/>
      <c r="M606" s="12"/>
      <c r="N606" s="12"/>
    </row>
    <row r="607">
      <c r="B607" s="46"/>
      <c r="C607" s="46"/>
      <c r="D607" s="46"/>
      <c r="E607" s="46"/>
      <c r="K607" s="12"/>
      <c r="L607" s="12"/>
      <c r="M607" s="12"/>
      <c r="N607" s="12"/>
    </row>
    <row r="608">
      <c r="B608" s="46"/>
      <c r="C608" s="46"/>
      <c r="D608" s="46"/>
      <c r="E608" s="46"/>
      <c r="K608" s="12"/>
      <c r="L608" s="12"/>
      <c r="M608" s="12"/>
      <c r="N608" s="12"/>
    </row>
    <row r="609">
      <c r="B609" s="46"/>
      <c r="C609" s="46"/>
      <c r="D609" s="46"/>
      <c r="E609" s="46"/>
      <c r="K609" s="12"/>
      <c r="L609" s="12"/>
      <c r="M609" s="12"/>
      <c r="N609" s="12"/>
    </row>
    <row r="610">
      <c r="B610" s="46"/>
      <c r="C610" s="46"/>
      <c r="D610" s="46"/>
      <c r="E610" s="46"/>
      <c r="K610" s="12"/>
      <c r="L610" s="12"/>
      <c r="M610" s="12"/>
      <c r="N610" s="12"/>
    </row>
    <row r="611">
      <c r="B611" s="46"/>
      <c r="C611" s="46"/>
      <c r="D611" s="46"/>
      <c r="E611" s="46"/>
      <c r="K611" s="12"/>
      <c r="L611" s="12"/>
      <c r="M611" s="12"/>
      <c r="N611" s="12"/>
    </row>
    <row r="612">
      <c r="B612" s="46"/>
      <c r="C612" s="46"/>
      <c r="D612" s="46"/>
      <c r="E612" s="46"/>
      <c r="K612" s="12"/>
      <c r="L612" s="12"/>
      <c r="M612" s="12"/>
      <c r="N612" s="12"/>
    </row>
    <row r="613">
      <c r="B613" s="46"/>
      <c r="C613" s="46"/>
      <c r="D613" s="46"/>
      <c r="E613" s="46"/>
      <c r="K613" s="12"/>
      <c r="L613" s="12"/>
      <c r="M613" s="12"/>
      <c r="N613" s="12"/>
    </row>
    <row r="614">
      <c r="B614" s="46"/>
      <c r="C614" s="46"/>
      <c r="D614" s="46"/>
      <c r="E614" s="46"/>
      <c r="K614" s="12"/>
      <c r="L614" s="12"/>
      <c r="M614" s="12"/>
      <c r="N614" s="12"/>
    </row>
    <row r="615">
      <c r="B615" s="46"/>
      <c r="C615" s="46"/>
      <c r="D615" s="46"/>
      <c r="E615" s="46"/>
      <c r="K615" s="12"/>
      <c r="L615" s="12"/>
      <c r="M615" s="12"/>
      <c r="N615" s="12"/>
    </row>
    <row r="616">
      <c r="B616" s="46"/>
      <c r="C616" s="46"/>
      <c r="D616" s="46"/>
      <c r="E616" s="46"/>
      <c r="K616" s="12"/>
      <c r="L616" s="12"/>
      <c r="M616" s="12"/>
      <c r="N616" s="12"/>
    </row>
    <row r="617">
      <c r="B617" s="46"/>
      <c r="C617" s="46"/>
      <c r="D617" s="46"/>
      <c r="E617" s="46"/>
      <c r="K617" s="12"/>
      <c r="L617" s="12"/>
      <c r="M617" s="12"/>
      <c r="N617" s="12"/>
    </row>
    <row r="618">
      <c r="B618" s="46"/>
      <c r="C618" s="46"/>
      <c r="D618" s="46"/>
      <c r="E618" s="46"/>
      <c r="K618" s="12"/>
      <c r="L618" s="12"/>
      <c r="M618" s="12"/>
      <c r="N618" s="12"/>
    </row>
    <row r="619">
      <c r="B619" s="46"/>
      <c r="C619" s="46"/>
      <c r="D619" s="46"/>
      <c r="E619" s="46"/>
      <c r="K619" s="12"/>
      <c r="L619" s="12"/>
      <c r="M619" s="12"/>
      <c r="N619" s="12"/>
    </row>
    <row r="620">
      <c r="B620" s="46"/>
      <c r="C620" s="46"/>
      <c r="D620" s="46"/>
      <c r="E620" s="46"/>
      <c r="K620" s="12"/>
      <c r="L620" s="12"/>
      <c r="M620" s="12"/>
      <c r="N620" s="12"/>
    </row>
    <row r="621">
      <c r="B621" s="46"/>
      <c r="C621" s="46"/>
      <c r="D621" s="46"/>
      <c r="E621" s="46"/>
      <c r="K621" s="12"/>
      <c r="L621" s="12"/>
      <c r="M621" s="12"/>
      <c r="N621" s="12"/>
    </row>
    <row r="622">
      <c r="B622" s="46"/>
      <c r="C622" s="46"/>
      <c r="D622" s="46"/>
      <c r="E622" s="46"/>
      <c r="K622" s="12"/>
      <c r="L622" s="12"/>
      <c r="M622" s="12"/>
      <c r="N622" s="12"/>
    </row>
    <row r="623">
      <c r="B623" s="46"/>
      <c r="C623" s="46"/>
      <c r="D623" s="46"/>
      <c r="E623" s="46"/>
      <c r="K623" s="12"/>
      <c r="L623" s="12"/>
      <c r="M623" s="12"/>
      <c r="N623" s="12"/>
    </row>
    <row r="624">
      <c r="B624" s="46"/>
      <c r="C624" s="46"/>
      <c r="D624" s="46"/>
      <c r="E624" s="46"/>
      <c r="K624" s="12"/>
      <c r="L624" s="12"/>
      <c r="M624" s="12"/>
      <c r="N624" s="12"/>
    </row>
    <row r="625">
      <c r="B625" s="46"/>
      <c r="C625" s="46"/>
      <c r="D625" s="46"/>
      <c r="E625" s="46"/>
      <c r="K625" s="12"/>
      <c r="L625" s="12"/>
      <c r="M625" s="12"/>
      <c r="N625" s="12"/>
    </row>
    <row r="626">
      <c r="B626" s="46"/>
      <c r="C626" s="46"/>
      <c r="D626" s="46"/>
      <c r="E626" s="46"/>
      <c r="K626" s="12"/>
      <c r="L626" s="12"/>
      <c r="M626" s="12"/>
      <c r="N626" s="12"/>
    </row>
    <row r="627">
      <c r="B627" s="46"/>
      <c r="C627" s="46"/>
      <c r="D627" s="46"/>
      <c r="E627" s="46"/>
      <c r="K627" s="12"/>
      <c r="L627" s="12"/>
      <c r="M627" s="12"/>
      <c r="N627" s="12"/>
    </row>
    <row r="628">
      <c r="B628" s="46"/>
      <c r="C628" s="46"/>
      <c r="D628" s="46"/>
      <c r="E628" s="46"/>
      <c r="K628" s="12"/>
      <c r="L628" s="12"/>
      <c r="M628" s="12"/>
      <c r="N628" s="12"/>
    </row>
    <row r="629">
      <c r="B629" s="46"/>
      <c r="C629" s="46"/>
      <c r="D629" s="46"/>
      <c r="E629" s="46"/>
      <c r="K629" s="12"/>
      <c r="L629" s="12"/>
      <c r="M629" s="12"/>
      <c r="N629" s="12"/>
    </row>
    <row r="630">
      <c r="B630" s="46"/>
      <c r="C630" s="46"/>
      <c r="D630" s="46"/>
      <c r="E630" s="46"/>
      <c r="K630" s="12"/>
      <c r="L630" s="12"/>
      <c r="M630" s="12"/>
      <c r="N630" s="12"/>
    </row>
    <row r="631">
      <c r="B631" s="46"/>
      <c r="C631" s="46"/>
      <c r="D631" s="46"/>
      <c r="E631" s="46"/>
      <c r="K631" s="12"/>
      <c r="L631" s="12"/>
      <c r="M631" s="12"/>
      <c r="N631" s="12"/>
    </row>
    <row r="632">
      <c r="B632" s="46"/>
      <c r="C632" s="46"/>
      <c r="D632" s="46"/>
      <c r="E632" s="46"/>
      <c r="K632" s="12"/>
      <c r="L632" s="12"/>
      <c r="M632" s="12"/>
      <c r="N632" s="12"/>
    </row>
    <row r="633">
      <c r="B633" s="46"/>
      <c r="C633" s="46"/>
      <c r="D633" s="46"/>
      <c r="E633" s="46"/>
      <c r="K633" s="12"/>
      <c r="L633" s="12"/>
      <c r="M633" s="12"/>
      <c r="N633" s="12"/>
    </row>
    <row r="634">
      <c r="B634" s="46"/>
      <c r="C634" s="46"/>
      <c r="D634" s="46"/>
      <c r="E634" s="46"/>
      <c r="K634" s="12"/>
      <c r="L634" s="12"/>
      <c r="M634" s="12"/>
      <c r="N634" s="12"/>
    </row>
    <row r="635">
      <c r="B635" s="46"/>
      <c r="C635" s="46"/>
      <c r="D635" s="46"/>
      <c r="E635" s="46"/>
      <c r="K635" s="12"/>
      <c r="L635" s="12"/>
      <c r="M635" s="12"/>
      <c r="N635" s="12"/>
    </row>
    <row r="636">
      <c r="B636" s="46"/>
      <c r="C636" s="46"/>
      <c r="D636" s="46"/>
      <c r="E636" s="46"/>
      <c r="K636" s="12"/>
      <c r="L636" s="12"/>
      <c r="M636" s="12"/>
      <c r="N636" s="12"/>
    </row>
    <row r="637">
      <c r="B637" s="46"/>
      <c r="C637" s="46"/>
      <c r="D637" s="46"/>
      <c r="E637" s="46"/>
      <c r="K637" s="12"/>
      <c r="L637" s="12"/>
      <c r="M637" s="12"/>
      <c r="N637" s="12"/>
    </row>
    <row r="638">
      <c r="B638" s="46"/>
      <c r="C638" s="46"/>
      <c r="D638" s="46"/>
      <c r="E638" s="46"/>
      <c r="K638" s="12"/>
      <c r="L638" s="12"/>
      <c r="M638" s="12"/>
      <c r="N638" s="12"/>
    </row>
    <row r="639">
      <c r="B639" s="46"/>
      <c r="C639" s="46"/>
      <c r="D639" s="46"/>
      <c r="E639" s="46"/>
      <c r="K639" s="12"/>
      <c r="L639" s="12"/>
      <c r="M639" s="12"/>
      <c r="N639" s="12"/>
    </row>
    <row r="640">
      <c r="B640" s="46"/>
      <c r="C640" s="46"/>
      <c r="D640" s="46"/>
      <c r="E640" s="46"/>
      <c r="K640" s="12"/>
      <c r="L640" s="12"/>
      <c r="M640" s="12"/>
      <c r="N640" s="12"/>
    </row>
    <row r="641">
      <c r="B641" s="46"/>
      <c r="C641" s="46"/>
      <c r="D641" s="46"/>
      <c r="E641" s="46"/>
      <c r="K641" s="12"/>
      <c r="L641" s="12"/>
      <c r="M641" s="12"/>
      <c r="N641" s="12"/>
    </row>
    <row r="642">
      <c r="B642" s="46"/>
      <c r="C642" s="46"/>
      <c r="D642" s="46"/>
      <c r="E642" s="46"/>
      <c r="K642" s="12"/>
      <c r="L642" s="12"/>
      <c r="M642" s="12"/>
      <c r="N642" s="12"/>
    </row>
    <row r="643">
      <c r="B643" s="46"/>
      <c r="C643" s="46"/>
      <c r="D643" s="46"/>
      <c r="E643" s="46"/>
      <c r="K643" s="12"/>
      <c r="L643" s="12"/>
      <c r="M643" s="12"/>
      <c r="N643" s="12"/>
    </row>
    <row r="644">
      <c r="B644" s="46"/>
      <c r="C644" s="46"/>
      <c r="D644" s="46"/>
      <c r="E644" s="46"/>
      <c r="K644" s="12"/>
      <c r="L644" s="12"/>
      <c r="M644" s="12"/>
      <c r="N644" s="12"/>
    </row>
    <row r="645">
      <c r="B645" s="46"/>
      <c r="C645" s="46"/>
      <c r="D645" s="46"/>
      <c r="E645" s="46"/>
      <c r="K645" s="12"/>
      <c r="L645" s="12"/>
      <c r="M645" s="12"/>
      <c r="N645" s="12"/>
    </row>
    <row r="646">
      <c r="B646" s="46"/>
      <c r="C646" s="46"/>
      <c r="D646" s="46"/>
      <c r="E646" s="46"/>
      <c r="K646" s="12"/>
      <c r="L646" s="12"/>
      <c r="M646" s="12"/>
      <c r="N646" s="12"/>
    </row>
    <row r="647">
      <c r="B647" s="46"/>
      <c r="C647" s="46"/>
      <c r="D647" s="46"/>
      <c r="E647" s="46"/>
      <c r="K647" s="12"/>
      <c r="L647" s="12"/>
      <c r="M647" s="12"/>
      <c r="N647" s="12"/>
    </row>
    <row r="648">
      <c r="B648" s="46"/>
      <c r="C648" s="46"/>
      <c r="D648" s="46"/>
      <c r="E648" s="46"/>
      <c r="K648" s="12"/>
      <c r="L648" s="12"/>
      <c r="M648" s="12"/>
      <c r="N648" s="12"/>
    </row>
    <row r="649">
      <c r="B649" s="46"/>
      <c r="C649" s="46"/>
      <c r="D649" s="46"/>
      <c r="E649" s="46"/>
      <c r="K649" s="12"/>
      <c r="L649" s="12"/>
      <c r="M649" s="12"/>
      <c r="N649" s="12"/>
    </row>
    <row r="650">
      <c r="B650" s="46"/>
      <c r="C650" s="46"/>
      <c r="D650" s="46"/>
      <c r="E650" s="46"/>
      <c r="K650" s="12"/>
      <c r="L650" s="12"/>
      <c r="M650" s="12"/>
      <c r="N650" s="12"/>
    </row>
    <row r="651">
      <c r="B651" s="46"/>
      <c r="C651" s="46"/>
      <c r="D651" s="46"/>
      <c r="E651" s="46"/>
      <c r="K651" s="12"/>
      <c r="L651" s="12"/>
      <c r="M651" s="12"/>
      <c r="N651" s="12"/>
    </row>
    <row r="652">
      <c r="B652" s="46"/>
      <c r="C652" s="46"/>
      <c r="D652" s="46"/>
      <c r="E652" s="46"/>
      <c r="K652" s="12"/>
      <c r="L652" s="12"/>
      <c r="M652" s="12"/>
      <c r="N652" s="12"/>
    </row>
    <row r="653">
      <c r="B653" s="46"/>
      <c r="C653" s="46"/>
      <c r="D653" s="46"/>
      <c r="E653" s="46"/>
      <c r="K653" s="12"/>
      <c r="L653" s="12"/>
      <c r="M653" s="12"/>
      <c r="N653" s="12"/>
    </row>
    <row r="654">
      <c r="B654" s="46"/>
      <c r="C654" s="46"/>
      <c r="D654" s="46"/>
      <c r="E654" s="46"/>
      <c r="K654" s="12"/>
      <c r="L654" s="12"/>
      <c r="M654" s="12"/>
      <c r="N654" s="12"/>
    </row>
    <row r="655">
      <c r="B655" s="46"/>
      <c r="C655" s="46"/>
      <c r="D655" s="46"/>
      <c r="E655" s="46"/>
      <c r="K655" s="12"/>
      <c r="L655" s="12"/>
      <c r="M655" s="12"/>
      <c r="N655" s="12"/>
    </row>
    <row r="656">
      <c r="B656" s="46"/>
      <c r="C656" s="46"/>
      <c r="D656" s="46"/>
      <c r="E656" s="46"/>
      <c r="K656" s="12"/>
      <c r="L656" s="12"/>
      <c r="M656" s="12"/>
      <c r="N656" s="12"/>
    </row>
    <row r="657">
      <c r="B657" s="46"/>
      <c r="C657" s="46"/>
      <c r="D657" s="46"/>
      <c r="E657" s="46"/>
      <c r="K657" s="12"/>
      <c r="L657" s="12"/>
      <c r="M657" s="12"/>
      <c r="N657" s="12"/>
    </row>
    <row r="658">
      <c r="B658" s="46"/>
      <c r="C658" s="46"/>
      <c r="D658" s="46"/>
      <c r="E658" s="46"/>
      <c r="K658" s="12"/>
      <c r="L658" s="12"/>
      <c r="M658" s="12"/>
      <c r="N658" s="12"/>
    </row>
    <row r="659">
      <c r="B659" s="46"/>
      <c r="C659" s="46"/>
      <c r="D659" s="46"/>
      <c r="E659" s="46"/>
      <c r="K659" s="12"/>
      <c r="L659" s="12"/>
      <c r="M659" s="12"/>
      <c r="N659" s="12"/>
    </row>
    <row r="660">
      <c r="B660" s="46"/>
      <c r="C660" s="46"/>
      <c r="D660" s="46"/>
      <c r="E660" s="46"/>
      <c r="K660" s="12"/>
      <c r="L660" s="12"/>
      <c r="M660" s="12"/>
      <c r="N660" s="12"/>
    </row>
    <row r="661">
      <c r="B661" s="46"/>
      <c r="C661" s="46"/>
      <c r="D661" s="46"/>
      <c r="E661" s="46"/>
      <c r="K661" s="12"/>
      <c r="L661" s="12"/>
      <c r="M661" s="12"/>
      <c r="N661" s="12"/>
    </row>
    <row r="662">
      <c r="B662" s="46"/>
      <c r="C662" s="46"/>
      <c r="D662" s="46"/>
      <c r="E662" s="46"/>
      <c r="K662" s="12"/>
      <c r="L662" s="12"/>
      <c r="M662" s="12"/>
      <c r="N662" s="12"/>
    </row>
    <row r="663">
      <c r="B663" s="46"/>
      <c r="C663" s="46"/>
      <c r="D663" s="46"/>
      <c r="E663" s="46"/>
      <c r="K663" s="12"/>
      <c r="L663" s="12"/>
      <c r="M663" s="12"/>
      <c r="N663" s="12"/>
    </row>
    <row r="664">
      <c r="B664" s="46"/>
      <c r="C664" s="46"/>
      <c r="D664" s="46"/>
      <c r="E664" s="46"/>
      <c r="K664" s="12"/>
      <c r="L664" s="12"/>
      <c r="M664" s="12"/>
      <c r="N664" s="12"/>
    </row>
    <row r="665">
      <c r="B665" s="46"/>
      <c r="C665" s="46"/>
      <c r="D665" s="46"/>
      <c r="E665" s="46"/>
      <c r="K665" s="12"/>
      <c r="L665" s="12"/>
      <c r="M665" s="12"/>
      <c r="N665" s="12"/>
    </row>
    <row r="666">
      <c r="B666" s="46"/>
      <c r="C666" s="46"/>
      <c r="D666" s="46"/>
      <c r="E666" s="46"/>
      <c r="K666" s="12"/>
      <c r="L666" s="12"/>
      <c r="M666" s="12"/>
      <c r="N666" s="12"/>
    </row>
    <row r="667">
      <c r="B667" s="46"/>
      <c r="C667" s="46"/>
      <c r="D667" s="46"/>
      <c r="E667" s="46"/>
      <c r="K667" s="12"/>
      <c r="L667" s="12"/>
      <c r="M667" s="12"/>
      <c r="N667" s="12"/>
    </row>
    <row r="668">
      <c r="B668" s="46"/>
      <c r="C668" s="46"/>
      <c r="D668" s="46"/>
      <c r="E668" s="46"/>
      <c r="K668" s="12"/>
      <c r="L668" s="12"/>
      <c r="M668" s="12"/>
      <c r="N668" s="12"/>
    </row>
    <row r="669">
      <c r="B669" s="46"/>
      <c r="C669" s="46"/>
      <c r="D669" s="46"/>
      <c r="E669" s="46"/>
      <c r="K669" s="12"/>
      <c r="L669" s="12"/>
      <c r="M669" s="12"/>
      <c r="N669" s="12"/>
    </row>
    <row r="670">
      <c r="B670" s="46"/>
      <c r="C670" s="46"/>
      <c r="D670" s="46"/>
      <c r="E670" s="46"/>
      <c r="K670" s="12"/>
      <c r="L670" s="12"/>
      <c r="M670" s="12"/>
      <c r="N670" s="12"/>
    </row>
    <row r="671">
      <c r="B671" s="46"/>
      <c r="C671" s="46"/>
      <c r="D671" s="46"/>
      <c r="E671" s="46"/>
      <c r="K671" s="12"/>
      <c r="L671" s="12"/>
      <c r="M671" s="12"/>
      <c r="N671" s="12"/>
    </row>
    <row r="672">
      <c r="B672" s="46"/>
      <c r="C672" s="46"/>
      <c r="D672" s="46"/>
      <c r="E672" s="46"/>
      <c r="K672" s="12"/>
      <c r="L672" s="12"/>
      <c r="M672" s="12"/>
      <c r="N672" s="12"/>
    </row>
    <row r="673">
      <c r="B673" s="46"/>
      <c r="C673" s="46"/>
      <c r="D673" s="46"/>
      <c r="E673" s="46"/>
      <c r="K673" s="12"/>
      <c r="L673" s="12"/>
      <c r="M673" s="12"/>
      <c r="N673" s="12"/>
    </row>
    <row r="674">
      <c r="B674" s="46"/>
      <c r="C674" s="46"/>
      <c r="D674" s="46"/>
      <c r="E674" s="46"/>
      <c r="K674" s="12"/>
      <c r="L674" s="12"/>
      <c r="M674" s="12"/>
      <c r="N674" s="12"/>
    </row>
    <row r="675">
      <c r="B675" s="46"/>
      <c r="C675" s="46"/>
      <c r="D675" s="46"/>
      <c r="E675" s="46"/>
      <c r="K675" s="12"/>
      <c r="L675" s="12"/>
      <c r="M675" s="12"/>
      <c r="N675" s="12"/>
    </row>
    <row r="676">
      <c r="B676" s="46"/>
      <c r="C676" s="46"/>
      <c r="D676" s="46"/>
      <c r="E676" s="46"/>
      <c r="K676" s="12"/>
      <c r="L676" s="12"/>
      <c r="M676" s="12"/>
      <c r="N676" s="12"/>
    </row>
    <row r="677">
      <c r="B677" s="46"/>
      <c r="C677" s="46"/>
      <c r="D677" s="46"/>
      <c r="E677" s="46"/>
      <c r="K677" s="12"/>
      <c r="L677" s="12"/>
      <c r="M677" s="12"/>
      <c r="N677" s="12"/>
    </row>
    <row r="678">
      <c r="B678" s="46"/>
      <c r="C678" s="46"/>
      <c r="D678" s="46"/>
      <c r="E678" s="46"/>
      <c r="K678" s="12"/>
      <c r="L678" s="12"/>
      <c r="M678" s="12"/>
      <c r="N678" s="12"/>
    </row>
    <row r="679">
      <c r="B679" s="46"/>
      <c r="C679" s="46"/>
      <c r="D679" s="46"/>
      <c r="E679" s="46"/>
      <c r="K679" s="12"/>
      <c r="L679" s="12"/>
      <c r="M679" s="12"/>
      <c r="N679" s="12"/>
    </row>
    <row r="680">
      <c r="B680" s="46"/>
      <c r="C680" s="46"/>
      <c r="D680" s="46"/>
      <c r="E680" s="46"/>
      <c r="K680" s="12"/>
      <c r="L680" s="12"/>
      <c r="M680" s="12"/>
      <c r="N680" s="12"/>
    </row>
    <row r="681">
      <c r="B681" s="46"/>
      <c r="C681" s="46"/>
      <c r="D681" s="46"/>
      <c r="E681" s="46"/>
      <c r="K681" s="12"/>
      <c r="L681" s="12"/>
      <c r="M681" s="12"/>
      <c r="N681" s="12"/>
    </row>
    <row r="682">
      <c r="B682" s="46"/>
      <c r="C682" s="46"/>
      <c r="D682" s="46"/>
      <c r="E682" s="46"/>
      <c r="K682" s="12"/>
      <c r="L682" s="12"/>
      <c r="M682" s="12"/>
      <c r="N682" s="12"/>
    </row>
    <row r="683">
      <c r="B683" s="46"/>
      <c r="C683" s="46"/>
      <c r="D683" s="46"/>
      <c r="E683" s="46"/>
      <c r="K683" s="12"/>
      <c r="L683" s="12"/>
      <c r="M683" s="12"/>
      <c r="N683" s="12"/>
    </row>
    <row r="684">
      <c r="B684" s="46"/>
      <c r="C684" s="46"/>
      <c r="D684" s="46"/>
      <c r="E684" s="46"/>
      <c r="K684" s="12"/>
      <c r="L684" s="12"/>
      <c r="M684" s="12"/>
      <c r="N684" s="12"/>
    </row>
    <row r="685">
      <c r="B685" s="46"/>
      <c r="C685" s="46"/>
      <c r="D685" s="46"/>
      <c r="E685" s="46"/>
      <c r="K685" s="12"/>
      <c r="L685" s="12"/>
      <c r="M685" s="12"/>
      <c r="N685" s="12"/>
    </row>
    <row r="686">
      <c r="B686" s="46"/>
      <c r="C686" s="46"/>
      <c r="D686" s="46"/>
      <c r="E686" s="46"/>
      <c r="K686" s="12"/>
      <c r="L686" s="12"/>
      <c r="M686" s="12"/>
      <c r="N686" s="12"/>
    </row>
    <row r="687">
      <c r="B687" s="46"/>
      <c r="C687" s="46"/>
      <c r="D687" s="46"/>
      <c r="E687" s="46"/>
      <c r="K687" s="12"/>
      <c r="L687" s="12"/>
      <c r="M687" s="12"/>
      <c r="N687" s="12"/>
    </row>
    <row r="688">
      <c r="B688" s="46"/>
      <c r="C688" s="46"/>
      <c r="D688" s="46"/>
      <c r="E688" s="46"/>
      <c r="K688" s="12"/>
      <c r="L688" s="12"/>
      <c r="M688" s="12"/>
      <c r="N688" s="12"/>
    </row>
    <row r="689">
      <c r="B689" s="46"/>
      <c r="C689" s="46"/>
      <c r="D689" s="46"/>
      <c r="E689" s="46"/>
      <c r="K689" s="12"/>
      <c r="L689" s="12"/>
      <c r="M689" s="12"/>
      <c r="N689" s="12"/>
    </row>
    <row r="690">
      <c r="B690" s="46"/>
      <c r="C690" s="46"/>
      <c r="D690" s="46"/>
      <c r="E690" s="46"/>
      <c r="K690" s="12"/>
      <c r="L690" s="12"/>
      <c r="M690" s="12"/>
      <c r="N690" s="12"/>
    </row>
    <row r="691">
      <c r="B691" s="46"/>
      <c r="C691" s="46"/>
      <c r="D691" s="46"/>
      <c r="E691" s="46"/>
      <c r="K691" s="12"/>
      <c r="L691" s="12"/>
      <c r="M691" s="12"/>
      <c r="N691" s="12"/>
    </row>
    <row r="692">
      <c r="B692" s="46"/>
      <c r="C692" s="46"/>
      <c r="D692" s="46"/>
      <c r="E692" s="46"/>
      <c r="K692" s="12"/>
      <c r="L692" s="12"/>
      <c r="M692" s="12"/>
      <c r="N692" s="12"/>
    </row>
    <row r="693">
      <c r="B693" s="46"/>
      <c r="C693" s="46"/>
      <c r="D693" s="46"/>
      <c r="E693" s="46"/>
      <c r="K693" s="12"/>
      <c r="L693" s="12"/>
      <c r="M693" s="12"/>
      <c r="N693" s="12"/>
    </row>
    <row r="694">
      <c r="B694" s="46"/>
      <c r="C694" s="46"/>
      <c r="D694" s="46"/>
      <c r="E694" s="46"/>
      <c r="K694" s="12"/>
      <c r="L694" s="12"/>
      <c r="M694" s="12"/>
      <c r="N694" s="12"/>
    </row>
    <row r="695">
      <c r="B695" s="46"/>
      <c r="C695" s="46"/>
      <c r="D695" s="46"/>
      <c r="E695" s="46"/>
      <c r="K695" s="12"/>
      <c r="L695" s="12"/>
      <c r="M695" s="12"/>
      <c r="N695" s="12"/>
    </row>
    <row r="696">
      <c r="B696" s="46"/>
      <c r="C696" s="46"/>
      <c r="D696" s="46"/>
      <c r="E696" s="46"/>
      <c r="K696" s="12"/>
      <c r="L696" s="12"/>
      <c r="M696" s="12"/>
      <c r="N696" s="12"/>
    </row>
    <row r="697">
      <c r="B697" s="46"/>
      <c r="C697" s="46"/>
      <c r="D697" s="46"/>
      <c r="E697" s="46"/>
      <c r="K697" s="12"/>
      <c r="L697" s="12"/>
      <c r="M697" s="12"/>
      <c r="N697" s="12"/>
    </row>
    <row r="698">
      <c r="B698" s="46"/>
      <c r="C698" s="46"/>
      <c r="D698" s="46"/>
      <c r="E698" s="46"/>
      <c r="K698" s="12"/>
      <c r="L698" s="12"/>
      <c r="M698" s="12"/>
      <c r="N698" s="12"/>
    </row>
    <row r="699">
      <c r="B699" s="46"/>
      <c r="C699" s="46"/>
      <c r="D699" s="46"/>
      <c r="E699" s="46"/>
      <c r="K699" s="12"/>
      <c r="L699" s="12"/>
      <c r="M699" s="12"/>
      <c r="N699" s="12"/>
    </row>
    <row r="700">
      <c r="B700" s="46"/>
      <c r="C700" s="46"/>
      <c r="D700" s="46"/>
      <c r="E700" s="46"/>
      <c r="K700" s="12"/>
      <c r="L700" s="12"/>
      <c r="M700" s="12"/>
      <c r="N700" s="12"/>
    </row>
    <row r="701">
      <c r="B701" s="46"/>
      <c r="C701" s="46"/>
      <c r="D701" s="46"/>
      <c r="E701" s="46"/>
      <c r="K701" s="12"/>
      <c r="L701" s="12"/>
      <c r="M701" s="12"/>
      <c r="N701" s="12"/>
    </row>
    <row r="702">
      <c r="B702" s="46"/>
      <c r="C702" s="46"/>
      <c r="D702" s="46"/>
      <c r="E702" s="46"/>
      <c r="K702" s="12"/>
      <c r="L702" s="12"/>
      <c r="M702" s="12"/>
      <c r="N702" s="12"/>
    </row>
    <row r="703">
      <c r="B703" s="46"/>
      <c r="C703" s="46"/>
      <c r="D703" s="46"/>
      <c r="E703" s="46"/>
      <c r="K703" s="12"/>
      <c r="L703" s="12"/>
      <c r="M703" s="12"/>
      <c r="N703" s="12"/>
    </row>
    <row r="704">
      <c r="B704" s="46"/>
      <c r="C704" s="46"/>
      <c r="D704" s="46"/>
      <c r="E704" s="46"/>
      <c r="K704" s="12"/>
      <c r="L704" s="12"/>
      <c r="M704" s="12"/>
      <c r="N704" s="12"/>
    </row>
    <row r="705">
      <c r="B705" s="46"/>
      <c r="C705" s="46"/>
      <c r="D705" s="46"/>
      <c r="E705" s="46"/>
      <c r="K705" s="12"/>
      <c r="L705" s="12"/>
      <c r="M705" s="12"/>
      <c r="N705" s="12"/>
    </row>
    <row r="706">
      <c r="B706" s="46"/>
      <c r="C706" s="46"/>
      <c r="D706" s="46"/>
      <c r="E706" s="46"/>
      <c r="K706" s="12"/>
      <c r="L706" s="12"/>
      <c r="M706" s="12"/>
      <c r="N706" s="12"/>
    </row>
    <row r="707">
      <c r="B707" s="46"/>
      <c r="C707" s="46"/>
      <c r="D707" s="46"/>
      <c r="E707" s="46"/>
      <c r="K707" s="12"/>
      <c r="L707" s="12"/>
      <c r="M707" s="12"/>
      <c r="N707" s="12"/>
    </row>
    <row r="708">
      <c r="B708" s="46"/>
      <c r="C708" s="46"/>
      <c r="D708" s="46"/>
      <c r="E708" s="46"/>
      <c r="K708" s="12"/>
      <c r="L708" s="12"/>
      <c r="M708" s="12"/>
      <c r="N708" s="12"/>
    </row>
    <row r="709">
      <c r="B709" s="46"/>
      <c r="C709" s="46"/>
      <c r="D709" s="46"/>
      <c r="E709" s="46"/>
      <c r="K709" s="12"/>
      <c r="L709" s="12"/>
      <c r="M709" s="12"/>
      <c r="N709" s="12"/>
    </row>
    <row r="710">
      <c r="B710" s="46"/>
      <c r="C710" s="46"/>
      <c r="D710" s="46"/>
      <c r="E710" s="46"/>
      <c r="K710" s="12"/>
      <c r="L710" s="12"/>
      <c r="M710" s="12"/>
      <c r="N710" s="12"/>
    </row>
    <row r="711">
      <c r="B711" s="46"/>
      <c r="C711" s="46"/>
      <c r="D711" s="46"/>
      <c r="E711" s="46"/>
      <c r="K711" s="12"/>
      <c r="L711" s="12"/>
      <c r="M711" s="12"/>
      <c r="N711" s="12"/>
    </row>
    <row r="712">
      <c r="B712" s="46"/>
      <c r="C712" s="46"/>
      <c r="D712" s="46"/>
      <c r="E712" s="46"/>
      <c r="K712" s="12"/>
      <c r="L712" s="12"/>
      <c r="M712" s="12"/>
      <c r="N712" s="12"/>
    </row>
    <row r="713">
      <c r="B713" s="46"/>
      <c r="C713" s="46"/>
      <c r="D713" s="46"/>
      <c r="E713" s="46"/>
      <c r="K713" s="12"/>
      <c r="L713" s="12"/>
      <c r="M713" s="12"/>
      <c r="N713" s="12"/>
    </row>
    <row r="714">
      <c r="B714" s="46"/>
      <c r="C714" s="46"/>
      <c r="D714" s="46"/>
      <c r="E714" s="46"/>
      <c r="K714" s="12"/>
      <c r="L714" s="12"/>
      <c r="M714" s="12"/>
      <c r="N714" s="12"/>
    </row>
    <row r="715">
      <c r="B715" s="46"/>
      <c r="C715" s="46"/>
      <c r="D715" s="46"/>
      <c r="E715" s="46"/>
      <c r="K715" s="12"/>
      <c r="L715" s="12"/>
      <c r="M715" s="12"/>
      <c r="N715" s="12"/>
    </row>
    <row r="716">
      <c r="B716" s="46"/>
      <c r="C716" s="46"/>
      <c r="D716" s="46"/>
      <c r="E716" s="46"/>
      <c r="K716" s="12"/>
      <c r="L716" s="12"/>
      <c r="M716" s="12"/>
      <c r="N716" s="12"/>
    </row>
    <row r="717">
      <c r="B717" s="46"/>
      <c r="C717" s="46"/>
      <c r="D717" s="46"/>
      <c r="E717" s="46"/>
      <c r="K717" s="12"/>
      <c r="L717" s="12"/>
      <c r="M717" s="12"/>
      <c r="N717" s="12"/>
    </row>
    <row r="718">
      <c r="B718" s="46"/>
      <c r="C718" s="46"/>
      <c r="D718" s="46"/>
      <c r="E718" s="46"/>
      <c r="K718" s="12"/>
      <c r="L718" s="12"/>
      <c r="M718" s="12"/>
      <c r="N718" s="12"/>
    </row>
    <row r="719">
      <c r="B719" s="46"/>
      <c r="C719" s="46"/>
      <c r="D719" s="46"/>
      <c r="E719" s="46"/>
      <c r="K719" s="12"/>
      <c r="L719" s="12"/>
      <c r="M719" s="12"/>
      <c r="N719" s="12"/>
    </row>
    <row r="720">
      <c r="B720" s="46"/>
      <c r="C720" s="46"/>
      <c r="D720" s="46"/>
      <c r="E720" s="46"/>
      <c r="K720" s="12"/>
      <c r="L720" s="12"/>
      <c r="M720" s="12"/>
      <c r="N720" s="12"/>
    </row>
    <row r="721">
      <c r="B721" s="46"/>
      <c r="C721" s="46"/>
      <c r="D721" s="46"/>
      <c r="E721" s="46"/>
      <c r="K721" s="12"/>
      <c r="L721" s="12"/>
      <c r="M721" s="12"/>
      <c r="N721" s="12"/>
    </row>
    <row r="722">
      <c r="B722" s="46"/>
      <c r="C722" s="46"/>
      <c r="D722" s="46"/>
      <c r="E722" s="46"/>
      <c r="K722" s="12"/>
      <c r="L722" s="12"/>
      <c r="M722" s="12"/>
      <c r="N722" s="12"/>
    </row>
    <row r="723">
      <c r="B723" s="46"/>
      <c r="C723" s="46"/>
      <c r="D723" s="46"/>
      <c r="E723" s="46"/>
      <c r="K723" s="12"/>
      <c r="L723" s="12"/>
      <c r="M723" s="12"/>
      <c r="N723" s="12"/>
    </row>
    <row r="724">
      <c r="B724" s="46"/>
      <c r="C724" s="46"/>
      <c r="D724" s="46"/>
      <c r="E724" s="46"/>
      <c r="K724" s="12"/>
      <c r="L724" s="12"/>
      <c r="M724" s="12"/>
      <c r="N724" s="12"/>
    </row>
    <row r="725">
      <c r="B725" s="46"/>
      <c r="C725" s="46"/>
      <c r="D725" s="46"/>
      <c r="E725" s="46"/>
      <c r="K725" s="12"/>
      <c r="L725" s="12"/>
      <c r="M725" s="12"/>
      <c r="N725" s="12"/>
    </row>
    <row r="726">
      <c r="B726" s="46"/>
      <c r="C726" s="46"/>
      <c r="D726" s="46"/>
      <c r="E726" s="46"/>
      <c r="K726" s="12"/>
      <c r="L726" s="12"/>
      <c r="M726" s="12"/>
      <c r="N726" s="12"/>
    </row>
    <row r="727">
      <c r="B727" s="46"/>
      <c r="C727" s="46"/>
      <c r="D727" s="46"/>
      <c r="E727" s="46"/>
      <c r="K727" s="12"/>
      <c r="L727" s="12"/>
      <c r="M727" s="12"/>
      <c r="N727" s="12"/>
    </row>
    <row r="728">
      <c r="B728" s="46"/>
      <c r="C728" s="46"/>
      <c r="D728" s="46"/>
      <c r="E728" s="46"/>
      <c r="K728" s="12"/>
      <c r="L728" s="12"/>
      <c r="M728" s="12"/>
      <c r="N728" s="12"/>
    </row>
    <row r="729">
      <c r="B729" s="46"/>
      <c r="C729" s="46"/>
      <c r="D729" s="46"/>
      <c r="E729" s="46"/>
      <c r="K729" s="12"/>
      <c r="L729" s="12"/>
      <c r="M729" s="12"/>
      <c r="N729" s="12"/>
    </row>
    <row r="730">
      <c r="B730" s="46"/>
      <c r="C730" s="46"/>
      <c r="D730" s="46"/>
      <c r="E730" s="46"/>
      <c r="K730" s="12"/>
      <c r="L730" s="12"/>
      <c r="M730" s="12"/>
      <c r="N730" s="12"/>
    </row>
    <row r="731">
      <c r="B731" s="46"/>
      <c r="C731" s="46"/>
      <c r="D731" s="46"/>
      <c r="E731" s="46"/>
      <c r="K731" s="12"/>
      <c r="L731" s="12"/>
      <c r="M731" s="12"/>
      <c r="N731" s="12"/>
    </row>
    <row r="732">
      <c r="B732" s="46"/>
      <c r="C732" s="46"/>
      <c r="D732" s="46"/>
      <c r="E732" s="46"/>
      <c r="K732" s="12"/>
      <c r="L732" s="12"/>
      <c r="M732" s="12"/>
      <c r="N732" s="12"/>
    </row>
    <row r="733">
      <c r="B733" s="46"/>
      <c r="C733" s="46"/>
      <c r="D733" s="46"/>
      <c r="E733" s="46"/>
      <c r="K733" s="12"/>
      <c r="L733" s="12"/>
      <c r="M733" s="12"/>
      <c r="N733" s="12"/>
    </row>
    <row r="734">
      <c r="B734" s="46"/>
      <c r="C734" s="46"/>
      <c r="D734" s="46"/>
      <c r="E734" s="46"/>
      <c r="K734" s="12"/>
      <c r="L734" s="12"/>
      <c r="M734" s="12"/>
      <c r="N734" s="12"/>
    </row>
    <row r="735">
      <c r="B735" s="46"/>
      <c r="C735" s="46"/>
      <c r="D735" s="46"/>
      <c r="E735" s="46"/>
      <c r="K735" s="12"/>
      <c r="L735" s="12"/>
      <c r="M735" s="12"/>
      <c r="N735" s="12"/>
    </row>
    <row r="736">
      <c r="B736" s="46"/>
      <c r="C736" s="46"/>
      <c r="D736" s="46"/>
      <c r="E736" s="46"/>
      <c r="K736" s="12"/>
      <c r="L736" s="12"/>
      <c r="M736" s="12"/>
      <c r="N736" s="12"/>
    </row>
    <row r="737">
      <c r="B737" s="46"/>
      <c r="C737" s="46"/>
      <c r="D737" s="46"/>
      <c r="E737" s="46"/>
      <c r="K737" s="12"/>
      <c r="L737" s="12"/>
      <c r="M737" s="12"/>
      <c r="N737" s="12"/>
    </row>
    <row r="738">
      <c r="B738" s="46"/>
      <c r="C738" s="46"/>
      <c r="D738" s="46"/>
      <c r="E738" s="46"/>
      <c r="K738" s="12"/>
      <c r="L738" s="12"/>
      <c r="M738" s="12"/>
      <c r="N738" s="12"/>
    </row>
    <row r="739">
      <c r="B739" s="46"/>
      <c r="C739" s="46"/>
      <c r="D739" s="46"/>
      <c r="E739" s="46"/>
      <c r="K739" s="12"/>
      <c r="L739" s="12"/>
      <c r="M739" s="12"/>
      <c r="N739" s="12"/>
    </row>
    <row r="740">
      <c r="B740" s="46"/>
      <c r="C740" s="46"/>
      <c r="D740" s="46"/>
      <c r="E740" s="46"/>
      <c r="K740" s="12"/>
      <c r="L740" s="12"/>
      <c r="M740" s="12"/>
      <c r="N740" s="12"/>
    </row>
    <row r="741">
      <c r="B741" s="46"/>
      <c r="C741" s="46"/>
      <c r="D741" s="46"/>
      <c r="E741" s="46"/>
      <c r="K741" s="12"/>
      <c r="L741" s="12"/>
      <c r="M741" s="12"/>
      <c r="N741" s="12"/>
    </row>
    <row r="742">
      <c r="B742" s="46"/>
      <c r="C742" s="46"/>
      <c r="D742" s="46"/>
      <c r="E742" s="46"/>
      <c r="K742" s="12"/>
      <c r="L742" s="12"/>
      <c r="M742" s="12"/>
      <c r="N742" s="12"/>
    </row>
    <row r="743">
      <c r="B743" s="46"/>
      <c r="C743" s="46"/>
      <c r="D743" s="46"/>
      <c r="E743" s="46"/>
      <c r="K743" s="12"/>
      <c r="L743" s="12"/>
      <c r="M743" s="12"/>
      <c r="N743" s="12"/>
    </row>
    <row r="744">
      <c r="B744" s="46"/>
      <c r="C744" s="46"/>
      <c r="D744" s="46"/>
      <c r="E744" s="46"/>
      <c r="K744" s="12"/>
      <c r="L744" s="12"/>
      <c r="M744" s="12"/>
      <c r="N744" s="12"/>
    </row>
    <row r="745">
      <c r="B745" s="46"/>
      <c r="C745" s="46"/>
      <c r="D745" s="46"/>
      <c r="E745" s="46"/>
      <c r="K745" s="12"/>
      <c r="L745" s="12"/>
      <c r="M745" s="12"/>
      <c r="N745" s="12"/>
    </row>
    <row r="746">
      <c r="B746" s="46"/>
      <c r="C746" s="46"/>
      <c r="D746" s="46"/>
      <c r="E746" s="46"/>
      <c r="K746" s="12"/>
      <c r="L746" s="12"/>
      <c r="M746" s="12"/>
      <c r="N746" s="12"/>
    </row>
    <row r="747">
      <c r="B747" s="46"/>
      <c r="C747" s="46"/>
      <c r="D747" s="46"/>
      <c r="E747" s="46"/>
      <c r="K747" s="12"/>
      <c r="L747" s="12"/>
      <c r="M747" s="12"/>
      <c r="N747" s="12"/>
    </row>
    <row r="748">
      <c r="B748" s="46"/>
      <c r="C748" s="46"/>
      <c r="D748" s="46"/>
      <c r="E748" s="46"/>
      <c r="K748" s="12"/>
      <c r="L748" s="12"/>
      <c r="M748" s="12"/>
      <c r="N748" s="12"/>
    </row>
    <row r="749">
      <c r="B749" s="46"/>
      <c r="C749" s="46"/>
      <c r="D749" s="46"/>
      <c r="E749" s="46"/>
      <c r="K749" s="12"/>
      <c r="L749" s="12"/>
      <c r="M749" s="12"/>
      <c r="N749" s="12"/>
    </row>
    <row r="750">
      <c r="B750" s="46"/>
      <c r="C750" s="46"/>
      <c r="D750" s="46"/>
      <c r="E750" s="46"/>
      <c r="K750" s="12"/>
      <c r="L750" s="12"/>
      <c r="M750" s="12"/>
      <c r="N750" s="12"/>
    </row>
    <row r="751">
      <c r="B751" s="46"/>
      <c r="C751" s="46"/>
      <c r="D751" s="46"/>
      <c r="E751" s="46"/>
      <c r="K751" s="12"/>
      <c r="L751" s="12"/>
      <c r="M751" s="12"/>
      <c r="N751" s="12"/>
    </row>
    <row r="752">
      <c r="B752" s="46"/>
      <c r="C752" s="46"/>
      <c r="D752" s="46"/>
      <c r="E752" s="46"/>
      <c r="K752" s="12"/>
      <c r="L752" s="12"/>
      <c r="M752" s="12"/>
      <c r="N752" s="12"/>
    </row>
    <row r="753">
      <c r="B753" s="46"/>
      <c r="C753" s="46"/>
      <c r="D753" s="46"/>
      <c r="E753" s="46"/>
      <c r="K753" s="12"/>
      <c r="L753" s="12"/>
      <c r="M753" s="12"/>
      <c r="N753" s="12"/>
    </row>
    <row r="754">
      <c r="B754" s="46"/>
      <c r="C754" s="46"/>
      <c r="D754" s="46"/>
      <c r="E754" s="46"/>
      <c r="K754" s="12"/>
      <c r="L754" s="12"/>
      <c r="M754" s="12"/>
      <c r="N754" s="12"/>
    </row>
    <row r="755">
      <c r="B755" s="46"/>
      <c r="C755" s="46"/>
      <c r="D755" s="46"/>
      <c r="E755" s="46"/>
      <c r="K755" s="12"/>
      <c r="L755" s="12"/>
      <c r="M755" s="12"/>
      <c r="N755" s="12"/>
    </row>
    <row r="756">
      <c r="B756" s="46"/>
      <c r="C756" s="46"/>
      <c r="D756" s="46"/>
      <c r="E756" s="46"/>
      <c r="K756" s="12"/>
      <c r="L756" s="12"/>
      <c r="M756" s="12"/>
      <c r="N756" s="12"/>
    </row>
    <row r="757">
      <c r="B757" s="46"/>
      <c r="C757" s="46"/>
      <c r="D757" s="46"/>
      <c r="E757" s="46"/>
      <c r="K757" s="12"/>
      <c r="L757" s="12"/>
      <c r="M757" s="12"/>
      <c r="N757" s="12"/>
    </row>
    <row r="758">
      <c r="B758" s="46"/>
      <c r="C758" s="46"/>
      <c r="D758" s="46"/>
      <c r="E758" s="46"/>
      <c r="K758" s="12"/>
      <c r="L758" s="12"/>
      <c r="M758" s="12"/>
      <c r="N758" s="12"/>
    </row>
    <row r="759">
      <c r="B759" s="46"/>
      <c r="C759" s="46"/>
      <c r="D759" s="46"/>
      <c r="E759" s="46"/>
      <c r="K759" s="12"/>
      <c r="L759" s="12"/>
      <c r="M759" s="12"/>
      <c r="N759" s="12"/>
    </row>
    <row r="760">
      <c r="B760" s="46"/>
      <c r="C760" s="46"/>
      <c r="D760" s="46"/>
      <c r="E760" s="46"/>
      <c r="K760" s="12"/>
      <c r="L760" s="12"/>
      <c r="M760" s="12"/>
      <c r="N760" s="12"/>
    </row>
    <row r="761">
      <c r="B761" s="46"/>
      <c r="C761" s="46"/>
      <c r="D761" s="46"/>
      <c r="E761" s="46"/>
      <c r="K761" s="12"/>
      <c r="L761" s="12"/>
      <c r="M761" s="12"/>
      <c r="N761" s="12"/>
    </row>
    <row r="762">
      <c r="B762" s="46"/>
      <c r="C762" s="46"/>
      <c r="D762" s="46"/>
      <c r="E762" s="46"/>
      <c r="K762" s="12"/>
      <c r="L762" s="12"/>
      <c r="M762" s="12"/>
      <c r="N762" s="12"/>
    </row>
    <row r="763">
      <c r="B763" s="46"/>
      <c r="C763" s="46"/>
      <c r="D763" s="46"/>
      <c r="E763" s="46"/>
      <c r="K763" s="12"/>
      <c r="L763" s="12"/>
      <c r="M763" s="12"/>
      <c r="N763" s="12"/>
    </row>
    <row r="764">
      <c r="B764" s="46"/>
      <c r="C764" s="46"/>
      <c r="D764" s="46"/>
      <c r="E764" s="46"/>
      <c r="K764" s="12"/>
      <c r="L764" s="12"/>
      <c r="M764" s="12"/>
      <c r="N764" s="12"/>
    </row>
    <row r="765">
      <c r="B765" s="46"/>
      <c r="C765" s="46"/>
      <c r="D765" s="46"/>
      <c r="E765" s="46"/>
      <c r="K765" s="12"/>
      <c r="L765" s="12"/>
      <c r="M765" s="12"/>
      <c r="N765" s="12"/>
    </row>
    <row r="766">
      <c r="B766" s="46"/>
      <c r="C766" s="46"/>
      <c r="D766" s="46"/>
      <c r="E766" s="46"/>
      <c r="K766" s="12"/>
      <c r="L766" s="12"/>
      <c r="M766" s="12"/>
      <c r="N766" s="12"/>
    </row>
    <row r="767">
      <c r="B767" s="46"/>
      <c r="C767" s="46"/>
      <c r="D767" s="46"/>
      <c r="E767" s="46"/>
      <c r="K767" s="12"/>
      <c r="L767" s="12"/>
      <c r="M767" s="12"/>
      <c r="N767" s="12"/>
    </row>
    <row r="768">
      <c r="B768" s="46"/>
      <c r="C768" s="46"/>
      <c r="D768" s="46"/>
      <c r="E768" s="46"/>
      <c r="K768" s="12"/>
      <c r="L768" s="12"/>
      <c r="M768" s="12"/>
      <c r="N768" s="12"/>
    </row>
    <row r="769">
      <c r="B769" s="46"/>
      <c r="C769" s="46"/>
      <c r="D769" s="46"/>
      <c r="E769" s="46"/>
      <c r="K769" s="12"/>
      <c r="L769" s="12"/>
      <c r="M769" s="12"/>
      <c r="N769" s="12"/>
    </row>
    <row r="770">
      <c r="B770" s="46"/>
      <c r="C770" s="46"/>
      <c r="D770" s="46"/>
      <c r="E770" s="46"/>
      <c r="K770" s="12"/>
      <c r="L770" s="12"/>
      <c r="M770" s="12"/>
      <c r="N770" s="12"/>
    </row>
    <row r="771">
      <c r="B771" s="46"/>
      <c r="C771" s="46"/>
      <c r="D771" s="46"/>
      <c r="E771" s="46"/>
      <c r="K771" s="12"/>
      <c r="L771" s="12"/>
      <c r="M771" s="12"/>
      <c r="N771" s="12"/>
    </row>
    <row r="772">
      <c r="B772" s="46"/>
      <c r="C772" s="46"/>
      <c r="D772" s="46"/>
      <c r="E772" s="46"/>
      <c r="K772" s="12"/>
      <c r="L772" s="12"/>
      <c r="M772" s="12"/>
      <c r="N772" s="12"/>
    </row>
    <row r="773">
      <c r="B773" s="46"/>
      <c r="C773" s="46"/>
      <c r="D773" s="46"/>
      <c r="E773" s="46"/>
      <c r="K773" s="12"/>
      <c r="L773" s="12"/>
      <c r="M773" s="12"/>
      <c r="N773" s="12"/>
    </row>
    <row r="774">
      <c r="B774" s="46"/>
      <c r="C774" s="46"/>
      <c r="D774" s="46"/>
      <c r="E774" s="46"/>
      <c r="K774" s="12"/>
      <c r="L774" s="12"/>
      <c r="M774" s="12"/>
      <c r="N774" s="12"/>
    </row>
    <row r="775">
      <c r="B775" s="46"/>
      <c r="C775" s="46"/>
      <c r="D775" s="46"/>
      <c r="E775" s="46"/>
      <c r="K775" s="12"/>
      <c r="L775" s="12"/>
      <c r="M775" s="12"/>
      <c r="N775" s="12"/>
    </row>
    <row r="776">
      <c r="B776" s="46"/>
      <c r="C776" s="46"/>
      <c r="D776" s="46"/>
      <c r="E776" s="46"/>
      <c r="K776" s="12"/>
      <c r="L776" s="12"/>
      <c r="M776" s="12"/>
      <c r="N776" s="12"/>
    </row>
    <row r="777">
      <c r="B777" s="46"/>
      <c r="C777" s="46"/>
      <c r="D777" s="46"/>
      <c r="E777" s="46"/>
      <c r="K777" s="12"/>
      <c r="L777" s="12"/>
      <c r="M777" s="12"/>
      <c r="N777" s="12"/>
    </row>
    <row r="778">
      <c r="B778" s="46"/>
      <c r="C778" s="46"/>
      <c r="D778" s="46"/>
      <c r="E778" s="46"/>
      <c r="K778" s="12"/>
      <c r="L778" s="12"/>
      <c r="M778" s="12"/>
      <c r="N778" s="12"/>
    </row>
    <row r="779">
      <c r="B779" s="46"/>
      <c r="C779" s="46"/>
      <c r="D779" s="46"/>
      <c r="E779" s="46"/>
      <c r="K779" s="12"/>
      <c r="L779" s="12"/>
      <c r="M779" s="12"/>
      <c r="N779" s="12"/>
    </row>
    <row r="780">
      <c r="B780" s="46"/>
      <c r="C780" s="46"/>
      <c r="D780" s="46"/>
      <c r="E780" s="46"/>
      <c r="K780" s="12"/>
      <c r="L780" s="12"/>
      <c r="M780" s="12"/>
      <c r="N780" s="12"/>
    </row>
    <row r="781">
      <c r="B781" s="46"/>
      <c r="C781" s="46"/>
      <c r="D781" s="46"/>
      <c r="E781" s="46"/>
      <c r="K781" s="12"/>
      <c r="L781" s="12"/>
      <c r="M781" s="12"/>
      <c r="N781" s="12"/>
    </row>
    <row r="782">
      <c r="B782" s="46"/>
      <c r="C782" s="46"/>
      <c r="D782" s="46"/>
      <c r="E782" s="46"/>
      <c r="K782" s="12"/>
      <c r="L782" s="12"/>
      <c r="M782" s="12"/>
      <c r="N782" s="12"/>
    </row>
    <row r="783">
      <c r="B783" s="46"/>
      <c r="C783" s="46"/>
      <c r="D783" s="46"/>
      <c r="E783" s="46"/>
      <c r="K783" s="12"/>
      <c r="L783" s="12"/>
      <c r="M783" s="12"/>
      <c r="N783" s="12"/>
    </row>
    <row r="784">
      <c r="B784" s="46"/>
      <c r="C784" s="46"/>
      <c r="D784" s="46"/>
      <c r="E784" s="46"/>
      <c r="K784" s="12"/>
      <c r="L784" s="12"/>
      <c r="M784" s="12"/>
      <c r="N784" s="12"/>
    </row>
    <row r="785">
      <c r="B785" s="46"/>
      <c r="C785" s="46"/>
      <c r="D785" s="46"/>
      <c r="E785" s="46"/>
      <c r="K785" s="12"/>
      <c r="L785" s="12"/>
      <c r="M785" s="12"/>
      <c r="N785" s="12"/>
    </row>
    <row r="786">
      <c r="B786" s="46"/>
      <c r="C786" s="46"/>
      <c r="D786" s="46"/>
      <c r="E786" s="46"/>
      <c r="K786" s="12"/>
      <c r="L786" s="12"/>
      <c r="M786" s="12"/>
      <c r="N786" s="12"/>
    </row>
    <row r="787">
      <c r="B787" s="46"/>
      <c r="C787" s="46"/>
      <c r="D787" s="46"/>
      <c r="E787" s="46"/>
      <c r="K787" s="12"/>
      <c r="L787" s="12"/>
      <c r="M787" s="12"/>
      <c r="N787" s="12"/>
    </row>
    <row r="788">
      <c r="B788" s="46"/>
      <c r="C788" s="46"/>
      <c r="D788" s="46"/>
      <c r="E788" s="46"/>
      <c r="K788" s="12"/>
      <c r="L788" s="12"/>
      <c r="M788" s="12"/>
      <c r="N788" s="12"/>
    </row>
    <row r="789">
      <c r="B789" s="46"/>
      <c r="C789" s="46"/>
      <c r="D789" s="46"/>
      <c r="E789" s="46"/>
      <c r="K789" s="12"/>
      <c r="L789" s="12"/>
      <c r="M789" s="12"/>
      <c r="N789" s="12"/>
    </row>
    <row r="790">
      <c r="B790" s="46"/>
      <c r="C790" s="46"/>
      <c r="D790" s="46"/>
      <c r="E790" s="46"/>
      <c r="K790" s="12"/>
      <c r="L790" s="12"/>
      <c r="M790" s="12"/>
      <c r="N790" s="12"/>
    </row>
    <row r="791">
      <c r="B791" s="46"/>
      <c r="C791" s="46"/>
      <c r="D791" s="46"/>
      <c r="E791" s="46"/>
      <c r="K791" s="12"/>
      <c r="L791" s="12"/>
      <c r="M791" s="12"/>
      <c r="N791" s="12"/>
    </row>
    <row r="792">
      <c r="B792" s="46"/>
      <c r="C792" s="46"/>
      <c r="D792" s="46"/>
      <c r="E792" s="46"/>
      <c r="K792" s="12"/>
      <c r="L792" s="12"/>
      <c r="M792" s="12"/>
      <c r="N792" s="12"/>
    </row>
    <row r="793">
      <c r="B793" s="46"/>
      <c r="C793" s="46"/>
      <c r="D793" s="46"/>
      <c r="E793" s="46"/>
      <c r="K793" s="12"/>
      <c r="L793" s="12"/>
      <c r="M793" s="12"/>
      <c r="N793" s="12"/>
    </row>
    <row r="794">
      <c r="B794" s="46"/>
      <c r="C794" s="46"/>
      <c r="D794" s="46"/>
      <c r="E794" s="46"/>
      <c r="K794" s="12"/>
      <c r="L794" s="12"/>
      <c r="M794" s="12"/>
      <c r="N794" s="12"/>
    </row>
    <row r="795">
      <c r="B795" s="46"/>
      <c r="C795" s="46"/>
      <c r="D795" s="46"/>
      <c r="E795" s="46"/>
      <c r="K795" s="12"/>
      <c r="L795" s="12"/>
      <c r="M795" s="12"/>
      <c r="N795" s="12"/>
    </row>
    <row r="796">
      <c r="B796" s="46"/>
      <c r="C796" s="46"/>
      <c r="D796" s="46"/>
      <c r="E796" s="46"/>
      <c r="K796" s="12"/>
      <c r="L796" s="12"/>
      <c r="M796" s="12"/>
      <c r="N796" s="12"/>
    </row>
    <row r="797">
      <c r="B797" s="46"/>
      <c r="C797" s="46"/>
      <c r="D797" s="46"/>
      <c r="E797" s="46"/>
      <c r="K797" s="12"/>
      <c r="L797" s="12"/>
      <c r="M797" s="12"/>
      <c r="N797" s="12"/>
    </row>
    <row r="798">
      <c r="B798" s="46"/>
      <c r="C798" s="46"/>
      <c r="D798" s="46"/>
      <c r="E798" s="46"/>
      <c r="K798" s="12"/>
      <c r="L798" s="12"/>
      <c r="M798" s="12"/>
      <c r="N798" s="12"/>
    </row>
    <row r="799">
      <c r="B799" s="46"/>
      <c r="C799" s="46"/>
      <c r="D799" s="46"/>
      <c r="E799" s="46"/>
      <c r="K799" s="12"/>
      <c r="L799" s="12"/>
      <c r="M799" s="12"/>
      <c r="N799" s="12"/>
    </row>
    <row r="800">
      <c r="B800" s="46"/>
      <c r="C800" s="46"/>
      <c r="D800" s="46"/>
      <c r="E800" s="46"/>
      <c r="K800" s="12"/>
      <c r="L800" s="12"/>
      <c r="M800" s="12"/>
      <c r="N800" s="12"/>
    </row>
    <row r="801">
      <c r="B801" s="46"/>
      <c r="C801" s="46"/>
      <c r="D801" s="46"/>
      <c r="E801" s="46"/>
      <c r="K801" s="12"/>
      <c r="L801" s="12"/>
      <c r="M801" s="12"/>
      <c r="N801" s="12"/>
    </row>
    <row r="802">
      <c r="B802" s="46"/>
      <c r="C802" s="46"/>
      <c r="D802" s="46"/>
      <c r="E802" s="46"/>
      <c r="K802" s="12"/>
      <c r="L802" s="12"/>
      <c r="M802" s="12"/>
      <c r="N802" s="12"/>
    </row>
    <row r="803">
      <c r="B803" s="46"/>
      <c r="C803" s="46"/>
      <c r="D803" s="46"/>
      <c r="E803" s="46"/>
      <c r="K803" s="12"/>
      <c r="L803" s="12"/>
      <c r="M803" s="12"/>
      <c r="N803" s="12"/>
    </row>
    <row r="804">
      <c r="B804" s="46"/>
      <c r="C804" s="46"/>
      <c r="D804" s="46"/>
      <c r="E804" s="46"/>
      <c r="K804" s="12"/>
      <c r="L804" s="12"/>
      <c r="M804" s="12"/>
      <c r="N804" s="12"/>
    </row>
    <row r="805">
      <c r="B805" s="46"/>
      <c r="C805" s="46"/>
      <c r="D805" s="46"/>
      <c r="E805" s="46"/>
      <c r="K805" s="12"/>
      <c r="L805" s="12"/>
      <c r="M805" s="12"/>
      <c r="N805" s="12"/>
    </row>
    <row r="806">
      <c r="B806" s="46"/>
      <c r="C806" s="46"/>
      <c r="D806" s="46"/>
      <c r="E806" s="46"/>
      <c r="K806" s="12"/>
      <c r="L806" s="12"/>
      <c r="M806" s="12"/>
      <c r="N806" s="12"/>
    </row>
    <row r="807">
      <c r="B807" s="46"/>
      <c r="C807" s="46"/>
      <c r="D807" s="46"/>
      <c r="E807" s="46"/>
      <c r="K807" s="12"/>
      <c r="L807" s="12"/>
      <c r="M807" s="12"/>
      <c r="N807" s="12"/>
    </row>
    <row r="808">
      <c r="B808" s="46"/>
      <c r="C808" s="46"/>
      <c r="D808" s="46"/>
      <c r="E808" s="46"/>
      <c r="K808" s="12"/>
      <c r="L808" s="12"/>
      <c r="M808" s="12"/>
      <c r="N808" s="12"/>
    </row>
    <row r="809">
      <c r="B809" s="46"/>
      <c r="C809" s="46"/>
      <c r="D809" s="46"/>
      <c r="E809" s="46"/>
      <c r="K809" s="12"/>
      <c r="L809" s="12"/>
      <c r="M809" s="12"/>
      <c r="N809" s="12"/>
    </row>
    <row r="810">
      <c r="B810" s="46"/>
      <c r="C810" s="46"/>
      <c r="D810" s="46"/>
      <c r="E810" s="46"/>
      <c r="K810" s="12"/>
      <c r="L810" s="12"/>
      <c r="M810" s="12"/>
      <c r="N810" s="12"/>
    </row>
    <row r="811">
      <c r="B811" s="46"/>
      <c r="C811" s="46"/>
      <c r="D811" s="46"/>
      <c r="E811" s="46"/>
      <c r="K811" s="12"/>
      <c r="L811" s="12"/>
      <c r="M811" s="12"/>
      <c r="N811" s="12"/>
    </row>
    <row r="812">
      <c r="B812" s="46"/>
      <c r="C812" s="46"/>
      <c r="D812" s="46"/>
      <c r="E812" s="46"/>
      <c r="K812" s="12"/>
      <c r="L812" s="12"/>
      <c r="M812" s="12"/>
      <c r="N812" s="12"/>
    </row>
    <row r="813">
      <c r="B813" s="46"/>
      <c r="C813" s="46"/>
      <c r="D813" s="46"/>
      <c r="E813" s="46"/>
      <c r="K813" s="12"/>
      <c r="L813" s="12"/>
      <c r="M813" s="12"/>
      <c r="N813" s="12"/>
    </row>
    <row r="814">
      <c r="B814" s="46"/>
      <c r="C814" s="46"/>
      <c r="D814" s="46"/>
      <c r="E814" s="46"/>
      <c r="K814" s="12"/>
      <c r="L814" s="12"/>
      <c r="M814" s="12"/>
      <c r="N814" s="12"/>
    </row>
    <row r="815">
      <c r="B815" s="46"/>
      <c r="C815" s="46"/>
      <c r="D815" s="46"/>
      <c r="E815" s="46"/>
      <c r="K815" s="12"/>
      <c r="L815" s="12"/>
      <c r="M815" s="12"/>
      <c r="N815" s="12"/>
    </row>
    <row r="816">
      <c r="B816" s="46"/>
      <c r="C816" s="46"/>
      <c r="D816" s="46"/>
      <c r="E816" s="46"/>
      <c r="K816" s="12"/>
      <c r="L816" s="12"/>
      <c r="M816" s="12"/>
      <c r="N816" s="12"/>
    </row>
    <row r="817">
      <c r="B817" s="46"/>
      <c r="C817" s="46"/>
      <c r="D817" s="46"/>
      <c r="E817" s="46"/>
      <c r="K817" s="12"/>
      <c r="L817" s="12"/>
      <c r="M817" s="12"/>
      <c r="N817" s="12"/>
    </row>
    <row r="818">
      <c r="B818" s="46"/>
      <c r="C818" s="46"/>
      <c r="D818" s="46"/>
      <c r="E818" s="46"/>
      <c r="K818" s="12"/>
      <c r="L818" s="12"/>
      <c r="M818" s="12"/>
      <c r="N818" s="12"/>
    </row>
    <row r="819">
      <c r="B819" s="46"/>
      <c r="C819" s="46"/>
      <c r="D819" s="46"/>
      <c r="E819" s="46"/>
      <c r="K819" s="12"/>
      <c r="L819" s="12"/>
      <c r="M819" s="12"/>
      <c r="N819" s="12"/>
    </row>
    <row r="820">
      <c r="B820" s="46"/>
      <c r="C820" s="46"/>
      <c r="D820" s="46"/>
      <c r="E820" s="46"/>
      <c r="K820" s="12"/>
      <c r="L820" s="12"/>
      <c r="M820" s="12"/>
      <c r="N820" s="12"/>
    </row>
    <row r="821">
      <c r="B821" s="46"/>
      <c r="C821" s="46"/>
      <c r="D821" s="46"/>
      <c r="E821" s="46"/>
      <c r="K821" s="12"/>
      <c r="L821" s="12"/>
      <c r="M821" s="12"/>
      <c r="N821" s="12"/>
    </row>
    <row r="822">
      <c r="B822" s="46"/>
      <c r="C822" s="46"/>
      <c r="D822" s="46"/>
      <c r="E822" s="46"/>
      <c r="K822" s="12"/>
      <c r="L822" s="12"/>
      <c r="M822" s="12"/>
      <c r="N822" s="12"/>
    </row>
    <row r="823">
      <c r="B823" s="46"/>
      <c r="C823" s="46"/>
      <c r="D823" s="46"/>
      <c r="E823" s="46"/>
      <c r="K823" s="12"/>
      <c r="L823" s="12"/>
      <c r="M823" s="12"/>
      <c r="N823" s="12"/>
    </row>
    <row r="824">
      <c r="B824" s="46"/>
      <c r="C824" s="46"/>
      <c r="D824" s="46"/>
      <c r="E824" s="46"/>
      <c r="K824" s="12"/>
      <c r="L824" s="12"/>
      <c r="M824" s="12"/>
      <c r="N824" s="12"/>
    </row>
    <row r="825">
      <c r="B825" s="46"/>
      <c r="C825" s="46"/>
      <c r="D825" s="46"/>
      <c r="E825" s="46"/>
      <c r="K825" s="12"/>
      <c r="L825" s="12"/>
      <c r="M825" s="12"/>
      <c r="N825" s="12"/>
    </row>
    <row r="826">
      <c r="B826" s="46"/>
      <c r="C826" s="46"/>
      <c r="D826" s="46"/>
      <c r="E826" s="46"/>
      <c r="K826" s="12"/>
      <c r="L826" s="12"/>
      <c r="M826" s="12"/>
      <c r="N826" s="12"/>
    </row>
    <row r="827">
      <c r="B827" s="46"/>
      <c r="C827" s="46"/>
      <c r="D827" s="46"/>
      <c r="E827" s="46"/>
      <c r="K827" s="12"/>
      <c r="L827" s="12"/>
      <c r="M827" s="12"/>
      <c r="N827" s="12"/>
    </row>
    <row r="828">
      <c r="B828" s="46"/>
      <c r="C828" s="46"/>
      <c r="D828" s="46"/>
      <c r="E828" s="46"/>
      <c r="K828" s="12"/>
      <c r="L828" s="12"/>
      <c r="M828" s="12"/>
      <c r="N828" s="12"/>
    </row>
    <row r="829">
      <c r="B829" s="46"/>
      <c r="C829" s="46"/>
      <c r="D829" s="46"/>
      <c r="E829" s="46"/>
      <c r="K829" s="12"/>
      <c r="L829" s="12"/>
      <c r="M829" s="12"/>
      <c r="N829" s="12"/>
    </row>
    <row r="830">
      <c r="B830" s="46"/>
      <c r="C830" s="46"/>
      <c r="D830" s="46"/>
      <c r="E830" s="46"/>
      <c r="K830" s="12"/>
      <c r="L830" s="12"/>
      <c r="M830" s="12"/>
      <c r="N830" s="12"/>
    </row>
    <row r="831">
      <c r="B831" s="46"/>
      <c r="C831" s="46"/>
      <c r="D831" s="46"/>
      <c r="E831" s="46"/>
      <c r="K831" s="12"/>
      <c r="L831" s="12"/>
      <c r="M831" s="12"/>
      <c r="N831" s="12"/>
    </row>
    <row r="832">
      <c r="B832" s="46"/>
      <c r="C832" s="46"/>
      <c r="D832" s="46"/>
      <c r="E832" s="46"/>
      <c r="K832" s="12"/>
      <c r="L832" s="12"/>
      <c r="M832" s="12"/>
      <c r="N832" s="12"/>
    </row>
    <row r="833">
      <c r="B833" s="46"/>
      <c r="C833" s="46"/>
      <c r="D833" s="46"/>
      <c r="E833" s="46"/>
      <c r="K833" s="12"/>
      <c r="L833" s="12"/>
      <c r="M833" s="12"/>
      <c r="N833" s="12"/>
    </row>
    <row r="834">
      <c r="B834" s="46"/>
      <c r="C834" s="46"/>
      <c r="D834" s="46"/>
      <c r="E834" s="46"/>
      <c r="K834" s="12"/>
      <c r="L834" s="12"/>
      <c r="M834" s="12"/>
      <c r="N834" s="12"/>
    </row>
    <row r="835">
      <c r="B835" s="46"/>
      <c r="C835" s="46"/>
      <c r="D835" s="46"/>
      <c r="E835" s="46"/>
      <c r="K835" s="12"/>
      <c r="L835" s="12"/>
      <c r="M835" s="12"/>
      <c r="N835" s="12"/>
    </row>
    <row r="836">
      <c r="B836" s="46"/>
      <c r="C836" s="46"/>
      <c r="D836" s="46"/>
      <c r="E836" s="46"/>
      <c r="K836" s="12"/>
      <c r="L836" s="12"/>
      <c r="M836" s="12"/>
      <c r="N836" s="12"/>
    </row>
    <row r="837">
      <c r="B837" s="46"/>
      <c r="C837" s="46"/>
      <c r="D837" s="46"/>
      <c r="E837" s="46"/>
      <c r="K837" s="12"/>
      <c r="L837" s="12"/>
      <c r="M837" s="12"/>
      <c r="N837" s="12"/>
    </row>
    <row r="838">
      <c r="B838" s="46"/>
      <c r="C838" s="46"/>
      <c r="D838" s="46"/>
      <c r="E838" s="46"/>
      <c r="K838" s="12"/>
      <c r="L838" s="12"/>
      <c r="M838" s="12"/>
      <c r="N838" s="12"/>
    </row>
    <row r="839">
      <c r="B839" s="46"/>
      <c r="C839" s="46"/>
      <c r="D839" s="46"/>
      <c r="E839" s="46"/>
      <c r="K839" s="12"/>
      <c r="L839" s="12"/>
      <c r="M839" s="12"/>
      <c r="N839" s="12"/>
    </row>
    <row r="840">
      <c r="B840" s="46"/>
      <c r="C840" s="46"/>
      <c r="D840" s="46"/>
      <c r="E840" s="46"/>
      <c r="K840" s="12"/>
      <c r="L840" s="12"/>
      <c r="M840" s="12"/>
      <c r="N840" s="12"/>
    </row>
    <row r="841">
      <c r="B841" s="46"/>
      <c r="C841" s="46"/>
      <c r="D841" s="46"/>
      <c r="E841" s="46"/>
      <c r="K841" s="12"/>
      <c r="L841" s="12"/>
      <c r="M841" s="12"/>
      <c r="N841" s="12"/>
    </row>
    <row r="842">
      <c r="B842" s="46"/>
      <c r="C842" s="46"/>
      <c r="D842" s="46"/>
      <c r="E842" s="46"/>
      <c r="K842" s="12"/>
      <c r="L842" s="12"/>
      <c r="M842" s="12"/>
      <c r="N842" s="12"/>
    </row>
    <row r="843">
      <c r="B843" s="46"/>
      <c r="C843" s="46"/>
      <c r="D843" s="46"/>
      <c r="E843" s="46"/>
      <c r="K843" s="12"/>
      <c r="L843" s="12"/>
      <c r="M843" s="12"/>
      <c r="N843" s="12"/>
    </row>
    <row r="844">
      <c r="B844" s="46"/>
      <c r="C844" s="46"/>
      <c r="D844" s="46"/>
      <c r="E844" s="46"/>
      <c r="K844" s="12"/>
      <c r="L844" s="12"/>
      <c r="M844" s="12"/>
      <c r="N844" s="12"/>
    </row>
    <row r="845">
      <c r="B845" s="46"/>
      <c r="C845" s="46"/>
      <c r="D845" s="46"/>
      <c r="E845" s="46"/>
      <c r="K845" s="12"/>
      <c r="L845" s="12"/>
      <c r="M845" s="12"/>
      <c r="N845" s="12"/>
    </row>
    <row r="846">
      <c r="B846" s="46"/>
      <c r="C846" s="46"/>
      <c r="D846" s="46"/>
      <c r="E846" s="46"/>
      <c r="K846" s="12"/>
      <c r="L846" s="12"/>
      <c r="M846" s="12"/>
      <c r="N846" s="12"/>
    </row>
    <row r="847">
      <c r="B847" s="46"/>
      <c r="C847" s="46"/>
      <c r="D847" s="46"/>
      <c r="E847" s="46"/>
      <c r="K847" s="12"/>
      <c r="L847" s="12"/>
      <c r="M847" s="12"/>
      <c r="N847" s="12"/>
    </row>
    <row r="848">
      <c r="B848" s="46"/>
      <c r="C848" s="46"/>
      <c r="D848" s="46"/>
      <c r="E848" s="46"/>
      <c r="K848" s="12"/>
      <c r="L848" s="12"/>
      <c r="M848" s="12"/>
      <c r="N848" s="12"/>
    </row>
    <row r="849">
      <c r="B849" s="46"/>
      <c r="C849" s="46"/>
      <c r="D849" s="46"/>
      <c r="E849" s="46"/>
      <c r="K849" s="12"/>
      <c r="L849" s="12"/>
      <c r="M849" s="12"/>
      <c r="N849" s="12"/>
    </row>
    <row r="850">
      <c r="B850" s="46"/>
      <c r="C850" s="46"/>
      <c r="D850" s="46"/>
      <c r="E850" s="46"/>
      <c r="K850" s="12"/>
      <c r="L850" s="12"/>
      <c r="M850" s="12"/>
      <c r="N850" s="12"/>
    </row>
    <row r="851">
      <c r="B851" s="46"/>
      <c r="C851" s="46"/>
      <c r="D851" s="46"/>
      <c r="E851" s="46"/>
      <c r="K851" s="12"/>
      <c r="L851" s="12"/>
      <c r="M851" s="12"/>
      <c r="N851" s="12"/>
    </row>
    <row r="852">
      <c r="B852" s="46"/>
      <c r="C852" s="46"/>
      <c r="D852" s="46"/>
      <c r="E852" s="46"/>
      <c r="K852" s="12"/>
      <c r="L852" s="12"/>
      <c r="M852" s="12"/>
      <c r="N852" s="12"/>
    </row>
    <row r="853">
      <c r="B853" s="46"/>
      <c r="C853" s="46"/>
      <c r="D853" s="46"/>
      <c r="E853" s="46"/>
      <c r="K853" s="12"/>
      <c r="L853" s="12"/>
      <c r="M853" s="12"/>
      <c r="N853" s="12"/>
    </row>
    <row r="854">
      <c r="B854" s="46"/>
      <c r="C854" s="46"/>
      <c r="D854" s="46"/>
      <c r="E854" s="46"/>
      <c r="K854" s="12"/>
      <c r="L854" s="12"/>
      <c r="M854" s="12"/>
      <c r="N854" s="12"/>
    </row>
    <row r="855">
      <c r="B855" s="46"/>
      <c r="C855" s="46"/>
      <c r="D855" s="46"/>
      <c r="E855" s="46"/>
      <c r="K855" s="12"/>
      <c r="L855" s="12"/>
      <c r="M855" s="12"/>
      <c r="N855" s="12"/>
    </row>
    <row r="856">
      <c r="B856" s="46"/>
      <c r="C856" s="46"/>
      <c r="D856" s="46"/>
      <c r="E856" s="46"/>
      <c r="K856" s="12"/>
      <c r="L856" s="12"/>
      <c r="M856" s="12"/>
      <c r="N856" s="12"/>
    </row>
    <row r="857">
      <c r="B857" s="46"/>
      <c r="C857" s="46"/>
      <c r="D857" s="46"/>
      <c r="E857" s="46"/>
      <c r="K857" s="12"/>
      <c r="L857" s="12"/>
      <c r="M857" s="12"/>
      <c r="N857" s="12"/>
    </row>
    <row r="858">
      <c r="B858" s="46"/>
      <c r="C858" s="46"/>
      <c r="D858" s="46"/>
      <c r="E858" s="46"/>
      <c r="K858" s="12"/>
      <c r="L858" s="12"/>
      <c r="M858" s="12"/>
      <c r="N858" s="12"/>
    </row>
    <row r="859">
      <c r="B859" s="46"/>
      <c r="C859" s="46"/>
      <c r="D859" s="46"/>
      <c r="E859" s="46"/>
      <c r="K859" s="12"/>
      <c r="L859" s="12"/>
      <c r="M859" s="12"/>
      <c r="N859" s="12"/>
    </row>
    <row r="860">
      <c r="B860" s="46"/>
      <c r="C860" s="46"/>
      <c r="D860" s="46"/>
      <c r="E860" s="46"/>
      <c r="K860" s="12"/>
      <c r="L860" s="12"/>
      <c r="M860" s="12"/>
      <c r="N860" s="12"/>
    </row>
    <row r="861">
      <c r="B861" s="46"/>
      <c r="C861" s="46"/>
      <c r="D861" s="46"/>
      <c r="E861" s="46"/>
      <c r="K861" s="12"/>
      <c r="L861" s="12"/>
      <c r="M861" s="12"/>
      <c r="N861" s="12"/>
    </row>
    <row r="862">
      <c r="B862" s="46"/>
      <c r="C862" s="46"/>
      <c r="D862" s="46"/>
      <c r="E862" s="46"/>
      <c r="K862" s="12"/>
      <c r="L862" s="12"/>
      <c r="M862" s="12"/>
      <c r="N862" s="12"/>
    </row>
    <row r="863">
      <c r="B863" s="46"/>
      <c r="C863" s="46"/>
      <c r="D863" s="46"/>
      <c r="E863" s="46"/>
      <c r="K863" s="12"/>
      <c r="L863" s="12"/>
      <c r="M863" s="12"/>
      <c r="N863" s="12"/>
    </row>
    <row r="864">
      <c r="B864" s="46"/>
      <c r="C864" s="46"/>
      <c r="D864" s="46"/>
      <c r="E864" s="46"/>
      <c r="K864" s="12"/>
      <c r="L864" s="12"/>
      <c r="M864" s="12"/>
      <c r="N864" s="12"/>
    </row>
    <row r="865">
      <c r="B865" s="46"/>
      <c r="C865" s="46"/>
      <c r="D865" s="46"/>
      <c r="E865" s="46"/>
      <c r="K865" s="12"/>
      <c r="L865" s="12"/>
      <c r="M865" s="12"/>
      <c r="N865" s="12"/>
    </row>
    <row r="866">
      <c r="B866" s="46"/>
      <c r="C866" s="46"/>
      <c r="D866" s="46"/>
      <c r="E866" s="46"/>
      <c r="K866" s="12"/>
      <c r="L866" s="12"/>
      <c r="M866" s="12"/>
      <c r="N866" s="12"/>
    </row>
    <row r="867">
      <c r="B867" s="46"/>
      <c r="C867" s="46"/>
      <c r="D867" s="46"/>
      <c r="E867" s="46"/>
      <c r="K867" s="12"/>
      <c r="L867" s="12"/>
      <c r="M867" s="12"/>
      <c r="N867" s="12"/>
    </row>
    <row r="868">
      <c r="B868" s="46"/>
      <c r="C868" s="46"/>
      <c r="D868" s="46"/>
      <c r="E868" s="46"/>
      <c r="K868" s="12"/>
      <c r="L868" s="12"/>
      <c r="M868" s="12"/>
      <c r="N868" s="12"/>
    </row>
    <row r="869">
      <c r="B869" s="46"/>
      <c r="C869" s="46"/>
      <c r="D869" s="46"/>
      <c r="E869" s="46"/>
      <c r="K869" s="12"/>
      <c r="L869" s="12"/>
      <c r="M869" s="12"/>
      <c r="N869" s="12"/>
    </row>
    <row r="870">
      <c r="B870" s="46"/>
      <c r="C870" s="46"/>
      <c r="D870" s="46"/>
      <c r="E870" s="46"/>
      <c r="K870" s="12"/>
      <c r="L870" s="12"/>
      <c r="M870" s="12"/>
      <c r="N870" s="12"/>
    </row>
    <row r="871">
      <c r="B871" s="46"/>
      <c r="C871" s="46"/>
      <c r="D871" s="46"/>
      <c r="E871" s="46"/>
      <c r="K871" s="12"/>
      <c r="L871" s="12"/>
      <c r="M871" s="12"/>
      <c r="N871" s="12"/>
    </row>
    <row r="872">
      <c r="B872" s="46"/>
      <c r="C872" s="46"/>
      <c r="D872" s="46"/>
      <c r="E872" s="46"/>
      <c r="K872" s="12"/>
      <c r="L872" s="12"/>
      <c r="M872" s="12"/>
      <c r="N872" s="12"/>
    </row>
    <row r="873">
      <c r="B873" s="46"/>
      <c r="C873" s="46"/>
      <c r="D873" s="46"/>
      <c r="E873" s="46"/>
      <c r="K873" s="12"/>
      <c r="L873" s="12"/>
      <c r="M873" s="12"/>
      <c r="N873" s="12"/>
    </row>
    <row r="874">
      <c r="B874" s="46"/>
      <c r="C874" s="46"/>
      <c r="D874" s="46"/>
      <c r="E874" s="46"/>
      <c r="K874" s="12"/>
      <c r="L874" s="12"/>
      <c r="M874" s="12"/>
      <c r="N874" s="12"/>
    </row>
    <row r="875">
      <c r="B875" s="46"/>
      <c r="C875" s="46"/>
      <c r="D875" s="46"/>
      <c r="E875" s="46"/>
      <c r="K875" s="12"/>
      <c r="L875" s="12"/>
      <c r="M875" s="12"/>
      <c r="N875" s="12"/>
    </row>
    <row r="876">
      <c r="B876" s="46"/>
      <c r="C876" s="46"/>
      <c r="D876" s="46"/>
      <c r="E876" s="46"/>
      <c r="K876" s="12"/>
      <c r="L876" s="12"/>
      <c r="M876" s="12"/>
      <c r="N876" s="12"/>
    </row>
    <row r="877">
      <c r="B877" s="46"/>
      <c r="C877" s="46"/>
      <c r="D877" s="46"/>
      <c r="E877" s="46"/>
      <c r="K877" s="12"/>
      <c r="L877" s="12"/>
      <c r="M877" s="12"/>
      <c r="N877" s="12"/>
    </row>
    <row r="878">
      <c r="B878" s="46"/>
      <c r="C878" s="46"/>
      <c r="D878" s="46"/>
      <c r="E878" s="46"/>
      <c r="K878" s="12"/>
      <c r="L878" s="12"/>
      <c r="M878" s="12"/>
      <c r="N878" s="12"/>
    </row>
    <row r="879">
      <c r="B879" s="46"/>
      <c r="C879" s="46"/>
      <c r="D879" s="46"/>
      <c r="E879" s="46"/>
      <c r="K879" s="12"/>
      <c r="L879" s="12"/>
      <c r="M879" s="12"/>
      <c r="N879" s="12"/>
    </row>
    <row r="880">
      <c r="B880" s="46"/>
      <c r="C880" s="46"/>
      <c r="D880" s="46"/>
      <c r="E880" s="46"/>
      <c r="K880" s="12"/>
      <c r="L880" s="12"/>
      <c r="M880" s="12"/>
      <c r="N880" s="12"/>
    </row>
    <row r="881">
      <c r="B881" s="46"/>
      <c r="C881" s="46"/>
      <c r="D881" s="46"/>
      <c r="E881" s="46"/>
      <c r="K881" s="12"/>
      <c r="L881" s="12"/>
      <c r="M881" s="12"/>
      <c r="N881" s="12"/>
    </row>
    <row r="882">
      <c r="B882" s="46"/>
      <c r="C882" s="46"/>
      <c r="D882" s="46"/>
      <c r="E882" s="46"/>
      <c r="K882" s="12"/>
      <c r="L882" s="12"/>
      <c r="M882" s="12"/>
      <c r="N882" s="12"/>
    </row>
    <row r="883">
      <c r="B883" s="46"/>
      <c r="C883" s="46"/>
      <c r="D883" s="46"/>
      <c r="E883" s="46"/>
      <c r="K883" s="12"/>
      <c r="L883" s="12"/>
      <c r="M883" s="12"/>
      <c r="N883" s="12"/>
    </row>
    <row r="884">
      <c r="B884" s="46"/>
      <c r="C884" s="46"/>
      <c r="D884" s="46"/>
      <c r="E884" s="46"/>
      <c r="K884" s="12"/>
      <c r="L884" s="12"/>
      <c r="M884" s="12"/>
      <c r="N884" s="12"/>
    </row>
    <row r="885">
      <c r="B885" s="46"/>
      <c r="C885" s="46"/>
      <c r="D885" s="46"/>
      <c r="E885" s="46"/>
      <c r="K885" s="12"/>
      <c r="L885" s="12"/>
      <c r="M885" s="12"/>
      <c r="N885" s="12"/>
    </row>
    <row r="886">
      <c r="B886" s="46"/>
      <c r="C886" s="46"/>
      <c r="D886" s="46"/>
      <c r="E886" s="46"/>
      <c r="K886" s="12"/>
      <c r="L886" s="12"/>
      <c r="M886" s="12"/>
      <c r="N886" s="12"/>
    </row>
    <row r="887">
      <c r="B887" s="46"/>
      <c r="C887" s="46"/>
      <c r="D887" s="46"/>
      <c r="E887" s="46"/>
      <c r="K887" s="12"/>
      <c r="L887" s="12"/>
      <c r="M887" s="12"/>
      <c r="N887" s="12"/>
    </row>
    <row r="888">
      <c r="B888" s="46"/>
      <c r="C888" s="46"/>
      <c r="D888" s="46"/>
      <c r="E888" s="46"/>
      <c r="K888" s="12"/>
      <c r="L888" s="12"/>
      <c r="M888" s="12"/>
      <c r="N888" s="12"/>
    </row>
    <row r="889">
      <c r="B889" s="46"/>
      <c r="C889" s="46"/>
      <c r="D889" s="46"/>
      <c r="E889" s="46"/>
    </row>
    <row r="890">
      <c r="B890" s="46"/>
      <c r="C890" s="46"/>
      <c r="D890" s="46"/>
      <c r="E890" s="46"/>
    </row>
    <row r="891">
      <c r="B891" s="46"/>
      <c r="C891" s="46"/>
      <c r="D891" s="46"/>
      <c r="E891" s="46"/>
    </row>
    <row r="892">
      <c r="B892" s="46"/>
      <c r="C892" s="46"/>
      <c r="D892" s="46"/>
      <c r="E892" s="46"/>
    </row>
    <row r="893">
      <c r="B893" s="46"/>
      <c r="C893" s="46"/>
      <c r="D893" s="46"/>
      <c r="E893" s="46"/>
    </row>
    <row r="894">
      <c r="B894" s="46"/>
      <c r="C894" s="46"/>
      <c r="D894" s="46"/>
      <c r="E894" s="46"/>
    </row>
    <row r="895">
      <c r="B895" s="46"/>
      <c r="C895" s="46"/>
      <c r="D895" s="46"/>
      <c r="E895" s="46"/>
    </row>
    <row r="896">
      <c r="B896" s="46"/>
      <c r="C896" s="46"/>
      <c r="D896" s="46"/>
      <c r="E896" s="46"/>
    </row>
    <row r="897">
      <c r="B897" s="46"/>
      <c r="C897" s="46"/>
      <c r="D897" s="46"/>
      <c r="E897" s="46"/>
    </row>
    <row r="898">
      <c r="B898" s="46"/>
      <c r="C898" s="46"/>
      <c r="D898" s="46"/>
      <c r="E898" s="46"/>
    </row>
    <row r="899">
      <c r="B899" s="46"/>
      <c r="C899" s="46"/>
      <c r="D899" s="46"/>
      <c r="E899" s="46"/>
    </row>
    <row r="900">
      <c r="B900" s="46"/>
      <c r="C900" s="46"/>
      <c r="D900" s="46"/>
      <c r="E900" s="46"/>
    </row>
    <row r="901">
      <c r="B901" s="46"/>
      <c r="C901" s="46"/>
      <c r="D901" s="46"/>
      <c r="E901" s="46"/>
    </row>
    <row r="902">
      <c r="B902" s="46"/>
      <c r="C902" s="46"/>
      <c r="D902" s="46"/>
      <c r="E902" s="46"/>
    </row>
    <row r="903">
      <c r="B903" s="46"/>
      <c r="C903" s="46"/>
      <c r="D903" s="46"/>
      <c r="E903" s="46"/>
    </row>
    <row r="904">
      <c r="B904" s="46"/>
      <c r="C904" s="46"/>
      <c r="D904" s="46"/>
      <c r="E904" s="46"/>
    </row>
    <row r="905">
      <c r="B905" s="46"/>
      <c r="C905" s="46"/>
      <c r="D905" s="46"/>
      <c r="E905" s="46"/>
    </row>
    <row r="906">
      <c r="B906" s="46"/>
      <c r="C906" s="46"/>
      <c r="D906" s="46"/>
      <c r="E906" s="46"/>
    </row>
    <row r="907">
      <c r="B907" s="46"/>
      <c r="C907" s="46"/>
      <c r="D907" s="46"/>
      <c r="E907" s="46"/>
    </row>
    <row r="908">
      <c r="B908" s="46"/>
      <c r="C908" s="46"/>
      <c r="D908" s="46"/>
      <c r="E908" s="46"/>
    </row>
    <row r="909">
      <c r="B909" s="46"/>
      <c r="C909" s="46"/>
      <c r="D909" s="46"/>
      <c r="E909" s="46"/>
    </row>
    <row r="910">
      <c r="B910" s="46"/>
      <c r="C910" s="46"/>
      <c r="D910" s="46"/>
      <c r="E910" s="46"/>
    </row>
    <row r="911">
      <c r="B911" s="46"/>
      <c r="C911" s="46"/>
      <c r="D911" s="46"/>
      <c r="E911" s="46"/>
    </row>
    <row r="912">
      <c r="B912" s="46"/>
      <c r="C912" s="46"/>
      <c r="D912" s="46"/>
      <c r="E912" s="46"/>
    </row>
    <row r="913">
      <c r="B913" s="46"/>
      <c r="C913" s="46"/>
      <c r="D913" s="46"/>
      <c r="E913" s="46"/>
    </row>
    <row r="914">
      <c r="B914" s="46"/>
      <c r="C914" s="46"/>
      <c r="D914" s="46"/>
      <c r="E914" s="46"/>
    </row>
    <row r="915">
      <c r="B915" s="46"/>
      <c r="C915" s="46"/>
      <c r="D915" s="46"/>
      <c r="E915" s="46"/>
    </row>
    <row r="916">
      <c r="B916" s="46"/>
      <c r="C916" s="46"/>
      <c r="D916" s="46"/>
      <c r="E916" s="46"/>
    </row>
    <row r="917">
      <c r="B917" s="46"/>
      <c r="C917" s="46"/>
      <c r="D917" s="46"/>
      <c r="E917" s="46"/>
    </row>
    <row r="918">
      <c r="B918" s="46"/>
      <c r="C918" s="46"/>
      <c r="D918" s="46"/>
      <c r="E918" s="46"/>
    </row>
    <row r="919">
      <c r="B919" s="46"/>
      <c r="C919" s="46"/>
      <c r="D919" s="46"/>
      <c r="E919" s="46"/>
    </row>
    <row r="920">
      <c r="B920" s="46"/>
      <c r="C920" s="46"/>
      <c r="D920" s="46"/>
      <c r="E920" s="46"/>
    </row>
    <row r="921">
      <c r="B921" s="46"/>
      <c r="C921" s="46"/>
      <c r="D921" s="46"/>
      <c r="E921" s="46"/>
    </row>
    <row r="922">
      <c r="B922" s="46"/>
      <c r="C922" s="46"/>
      <c r="D922" s="46"/>
      <c r="E922" s="46"/>
    </row>
    <row r="923">
      <c r="B923" s="46"/>
      <c r="C923" s="46"/>
      <c r="D923" s="46"/>
      <c r="E923" s="46"/>
    </row>
    <row r="924">
      <c r="B924" s="46"/>
      <c r="C924" s="46"/>
      <c r="D924" s="46"/>
      <c r="E924" s="46"/>
    </row>
    <row r="925">
      <c r="B925" s="46"/>
      <c r="C925" s="46"/>
      <c r="D925" s="46"/>
      <c r="E925" s="46"/>
    </row>
    <row r="926">
      <c r="B926" s="46"/>
      <c r="C926" s="46"/>
      <c r="D926" s="46"/>
      <c r="E926" s="46"/>
    </row>
    <row r="927">
      <c r="B927" s="46"/>
      <c r="C927" s="46"/>
      <c r="D927" s="46"/>
      <c r="E927" s="46"/>
    </row>
    <row r="928">
      <c r="B928" s="46"/>
      <c r="C928" s="46"/>
      <c r="D928" s="46"/>
      <c r="E928" s="46"/>
    </row>
    <row r="929">
      <c r="B929" s="46"/>
      <c r="C929" s="46"/>
      <c r="D929" s="46"/>
      <c r="E929" s="46"/>
    </row>
    <row r="930">
      <c r="B930" s="46"/>
      <c r="C930" s="46"/>
      <c r="D930" s="46"/>
      <c r="E930" s="46"/>
    </row>
    <row r="931">
      <c r="B931" s="46"/>
      <c r="C931" s="46"/>
      <c r="D931" s="46"/>
      <c r="E931" s="46"/>
    </row>
    <row r="932">
      <c r="B932" s="46"/>
      <c r="C932" s="46"/>
      <c r="D932" s="46"/>
      <c r="E932" s="46"/>
    </row>
    <row r="933">
      <c r="B933" s="46"/>
      <c r="C933" s="46"/>
      <c r="D933" s="46"/>
      <c r="E933" s="46"/>
    </row>
    <row r="934">
      <c r="B934" s="46"/>
      <c r="C934" s="46"/>
      <c r="D934" s="46"/>
      <c r="E934" s="46"/>
    </row>
    <row r="935">
      <c r="B935" s="46"/>
      <c r="C935" s="46"/>
      <c r="D935" s="46"/>
      <c r="E935" s="46"/>
    </row>
    <row r="936">
      <c r="B936" s="46"/>
      <c r="C936" s="46"/>
      <c r="D936" s="46"/>
      <c r="E936" s="46"/>
    </row>
    <row r="937">
      <c r="B937" s="46"/>
      <c r="C937" s="46"/>
      <c r="D937" s="46"/>
      <c r="E937" s="46"/>
    </row>
    <row r="938">
      <c r="B938" s="46"/>
      <c r="C938" s="46"/>
      <c r="D938" s="46"/>
      <c r="E938" s="46"/>
    </row>
    <row r="939">
      <c r="B939" s="46"/>
      <c r="C939" s="46"/>
      <c r="D939" s="46"/>
      <c r="E939" s="46"/>
    </row>
    <row r="940">
      <c r="B940" s="46"/>
      <c r="C940" s="46"/>
      <c r="D940" s="46"/>
      <c r="E940" s="46"/>
    </row>
    <row r="941">
      <c r="B941" s="46"/>
      <c r="C941" s="46"/>
      <c r="D941" s="46"/>
      <c r="E941" s="46"/>
    </row>
    <row r="942">
      <c r="B942" s="46"/>
      <c r="C942" s="46"/>
      <c r="D942" s="46"/>
      <c r="E942" s="46"/>
    </row>
    <row r="943">
      <c r="B943" s="46"/>
      <c r="C943" s="46"/>
      <c r="D943" s="46"/>
      <c r="E943" s="46"/>
    </row>
    <row r="944">
      <c r="B944" s="46"/>
      <c r="C944" s="46"/>
      <c r="D944" s="46"/>
      <c r="E944" s="46"/>
    </row>
    <row r="945">
      <c r="B945" s="46"/>
      <c r="C945" s="46"/>
      <c r="D945" s="46"/>
      <c r="E945" s="46"/>
    </row>
    <row r="946">
      <c r="B946" s="46"/>
      <c r="C946" s="46"/>
      <c r="D946" s="46"/>
      <c r="E946" s="46"/>
    </row>
    <row r="947">
      <c r="B947" s="46"/>
      <c r="C947" s="46"/>
      <c r="D947" s="46"/>
      <c r="E947" s="46"/>
    </row>
    <row r="948">
      <c r="B948" s="46"/>
      <c r="C948" s="46"/>
      <c r="D948" s="46"/>
      <c r="E948" s="46"/>
    </row>
    <row r="949">
      <c r="B949" s="46"/>
      <c r="C949" s="46"/>
      <c r="D949" s="46"/>
      <c r="E949" s="46"/>
    </row>
    <row r="950">
      <c r="B950" s="46"/>
      <c r="C950" s="46"/>
      <c r="D950" s="46"/>
      <c r="E950" s="46"/>
    </row>
    <row r="951">
      <c r="B951" s="46"/>
      <c r="C951" s="46"/>
      <c r="D951" s="46"/>
      <c r="E951" s="46"/>
    </row>
    <row r="952">
      <c r="B952" s="46"/>
      <c r="C952" s="46"/>
      <c r="D952" s="46"/>
      <c r="E952" s="46"/>
    </row>
    <row r="953">
      <c r="B953" s="46"/>
      <c r="C953" s="46"/>
      <c r="D953" s="46"/>
      <c r="E953" s="46"/>
    </row>
    <row r="954">
      <c r="B954" s="46"/>
      <c r="C954" s="46"/>
      <c r="D954" s="46"/>
      <c r="E954" s="46"/>
    </row>
    <row r="955">
      <c r="B955" s="46"/>
      <c r="C955" s="46"/>
      <c r="D955" s="46"/>
      <c r="E955" s="46"/>
    </row>
    <row r="956">
      <c r="B956" s="46"/>
      <c r="C956" s="46"/>
      <c r="D956" s="46"/>
      <c r="E956" s="46"/>
    </row>
    <row r="957">
      <c r="B957" s="46"/>
      <c r="C957" s="46"/>
      <c r="D957" s="46"/>
      <c r="E957" s="46"/>
    </row>
    <row r="958">
      <c r="B958" s="46"/>
      <c r="C958" s="46"/>
      <c r="D958" s="46"/>
      <c r="E958" s="46"/>
    </row>
    <row r="959">
      <c r="B959" s="46"/>
      <c r="C959" s="46"/>
      <c r="D959" s="46"/>
      <c r="E959" s="46"/>
    </row>
    <row r="960">
      <c r="B960" s="46"/>
      <c r="C960" s="46"/>
      <c r="D960" s="46"/>
      <c r="E960" s="46"/>
    </row>
    <row r="961">
      <c r="B961" s="46"/>
      <c r="C961" s="46"/>
      <c r="D961" s="46"/>
      <c r="E961" s="46"/>
    </row>
    <row r="962">
      <c r="B962" s="46"/>
      <c r="C962" s="46"/>
      <c r="D962" s="46"/>
      <c r="E962" s="46"/>
    </row>
    <row r="963">
      <c r="B963" s="46"/>
      <c r="C963" s="46"/>
      <c r="D963" s="46"/>
      <c r="E963" s="46"/>
    </row>
    <row r="964">
      <c r="B964" s="46"/>
      <c r="C964" s="46"/>
      <c r="D964" s="46"/>
      <c r="E964" s="46"/>
    </row>
    <row r="965">
      <c r="B965" s="46"/>
      <c r="C965" s="46"/>
      <c r="D965" s="46"/>
      <c r="E965" s="46"/>
    </row>
    <row r="966">
      <c r="B966" s="46"/>
      <c r="C966" s="46"/>
      <c r="D966" s="46"/>
      <c r="E966" s="46"/>
    </row>
    <row r="967">
      <c r="B967" s="46"/>
      <c r="C967" s="46"/>
      <c r="D967" s="46"/>
      <c r="E967" s="46"/>
    </row>
    <row r="968">
      <c r="B968" s="46"/>
      <c r="C968" s="46"/>
      <c r="D968" s="46"/>
      <c r="E968" s="46"/>
    </row>
  </sheetData>
  <mergeCells count="1">
    <mergeCell ref="K1:N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3" max="3" width="19.38"/>
    <col customWidth="1" min="4" max="4" width="38.25"/>
    <col customWidth="1" min="5" max="5" width="21.88"/>
    <col customWidth="1" min="8" max="8" width="14.75"/>
    <col customWidth="1" min="9" max="9" width="50.0"/>
  </cols>
  <sheetData>
    <row r="1">
      <c r="A1" s="18" t="s">
        <v>0</v>
      </c>
      <c r="B1" s="18" t="s">
        <v>2267</v>
      </c>
      <c r="C1" s="48" t="s">
        <v>3</v>
      </c>
      <c r="D1" s="48" t="s">
        <v>4</v>
      </c>
      <c r="E1" s="18" t="s">
        <v>2268</v>
      </c>
      <c r="J1" s="6" t="s">
        <v>6</v>
      </c>
    </row>
    <row r="2">
      <c r="A2" s="18">
        <v>1.0</v>
      </c>
      <c r="B2" s="18" t="s">
        <v>2269</v>
      </c>
      <c r="C2" s="48" t="s">
        <v>2270</v>
      </c>
      <c r="D2" s="48" t="s">
        <v>2271</v>
      </c>
      <c r="G2" s="18" t="s">
        <v>16</v>
      </c>
      <c r="J2" s="49" t="str">
        <f>IFERROR(__xludf.DUMMYFUNCTION("FILTER(B2:B995, E2:E995&lt;&gt;""✅"")"),"ちゃいけない")</f>
        <v>ちゃいけない</v>
      </c>
      <c r="K2" s="49" t="str">
        <f>IFERROR(__xludf.DUMMYFUNCTION("FILTER(D2:D995, E2:E995&lt;&gt;""✅"")"),"must not do (spoken Japanese)")</f>
        <v>must not do (spoken Japanese)</v>
      </c>
    </row>
    <row r="3">
      <c r="A3" s="18">
        <v>2.0</v>
      </c>
      <c r="B3" s="18" t="s">
        <v>2272</v>
      </c>
      <c r="C3" s="48" t="s">
        <v>2273</v>
      </c>
      <c r="D3" s="48" t="s">
        <v>2274</v>
      </c>
      <c r="E3" s="18" t="s">
        <v>11</v>
      </c>
      <c r="G3" s="18" t="s">
        <v>21</v>
      </c>
      <c r="H3" s="18">
        <f>COUNTIF(J3:J995, "&lt;&gt;")</f>
        <v>78</v>
      </c>
      <c r="J3" s="12" t="str">
        <f>IFERROR(__xludf.DUMMYFUNCTION("""COMPUTED_VALUE"""),"だろう")</f>
        <v>だろう</v>
      </c>
      <c r="K3" s="12" t="str">
        <f>IFERROR(__xludf.DUMMYFUNCTION("""COMPUTED_VALUE"""),"I think; it seems; probably; right?")</f>
        <v>I think; it seems; probably; right?</v>
      </c>
    </row>
    <row r="4">
      <c r="A4" s="18">
        <v>3.0</v>
      </c>
      <c r="B4" s="18" t="s">
        <v>1601</v>
      </c>
      <c r="C4" s="48" t="s">
        <v>1602</v>
      </c>
      <c r="D4" s="48" t="s">
        <v>2275</v>
      </c>
      <c r="E4" s="18" t="s">
        <v>11</v>
      </c>
      <c r="G4" s="18" t="s">
        <v>24</v>
      </c>
      <c r="H4" s="12">
        <f>COUNTIF(A1:A995, "&lt;&gt;")</f>
        <v>85</v>
      </c>
      <c r="J4" s="12" t="str">
        <f>IFERROR(__xludf.DUMMYFUNCTION("""COMPUTED_VALUE"""),"どんな")</f>
        <v>どんな</v>
      </c>
      <c r="K4" s="12" t="str">
        <f>IFERROR(__xludf.DUMMYFUNCTION("""COMPUTED_VALUE"""),"what kind of; what sort of")</f>
        <v>what kind of; what sort of</v>
      </c>
    </row>
    <row r="5">
      <c r="A5" s="18">
        <v>4.0</v>
      </c>
      <c r="B5" s="18" t="s">
        <v>2276</v>
      </c>
      <c r="C5" s="48" t="s">
        <v>2277</v>
      </c>
      <c r="D5" s="48" t="s">
        <v>2278</v>
      </c>
      <c r="H5" s="12">
        <f>TRUNC((H3/H4)*100, 1)</f>
        <v>91.7</v>
      </c>
      <c r="J5" s="12" t="str">
        <f>IFERROR(__xludf.DUMMYFUNCTION("""COMPUTED_VALUE"""),"どうして")</f>
        <v>どうして</v>
      </c>
      <c r="K5" s="12" t="str">
        <f>IFERROR(__xludf.DUMMYFUNCTION("""COMPUTED_VALUE"""),"why; for what reason; how")</f>
        <v>why; for what reason; how</v>
      </c>
    </row>
    <row r="6">
      <c r="A6" s="18">
        <v>5.0</v>
      </c>
      <c r="B6" s="18" t="s">
        <v>2279</v>
      </c>
      <c r="C6" s="48" t="s">
        <v>2280</v>
      </c>
      <c r="D6" s="48" t="s">
        <v>2281</v>
      </c>
      <c r="E6" s="18" t="s">
        <v>11</v>
      </c>
      <c r="G6" s="18" t="s">
        <v>33</v>
      </c>
      <c r="H6" s="12">
        <f>100-H5</f>
        <v>8.3</v>
      </c>
      <c r="J6" s="12" t="str">
        <f>IFERROR(__xludf.DUMMYFUNCTION("""COMPUTED_VALUE"""),"どうやって")</f>
        <v>どうやって</v>
      </c>
      <c r="K6" s="12" t="str">
        <f>IFERROR(__xludf.DUMMYFUNCTION("""COMPUTED_VALUE"""),"how; in what way; by what means​")</f>
        <v>how; in what way; by what means​</v>
      </c>
    </row>
    <row r="7">
      <c r="A7" s="18">
        <v>6.0</v>
      </c>
      <c r="B7" s="18" t="s">
        <v>2282</v>
      </c>
      <c r="C7" s="48" t="s">
        <v>2283</v>
      </c>
      <c r="D7" s="48" t="s">
        <v>2284</v>
      </c>
      <c r="E7" s="18" t="s">
        <v>11</v>
      </c>
      <c r="G7" s="18" t="s">
        <v>38</v>
      </c>
      <c r="J7" s="12" t="str">
        <f>IFERROR(__xludf.DUMMYFUNCTION("""COMPUTED_VALUE"""),"が")</f>
        <v>が</v>
      </c>
      <c r="K7" s="12" t="str">
        <f>IFERROR(__xludf.DUMMYFUNCTION("""COMPUTED_VALUE"""),"subject marker; however; but")</f>
        <v>subject marker; however; but</v>
      </c>
    </row>
    <row r="8">
      <c r="A8" s="18">
        <v>7.0</v>
      </c>
      <c r="B8" s="18" t="s">
        <v>2285</v>
      </c>
      <c r="C8" s="48" t="s">
        <v>2286</v>
      </c>
      <c r="D8" s="48" t="s">
        <v>2278</v>
      </c>
      <c r="E8" s="18" t="s">
        <v>11</v>
      </c>
      <c r="J8" s="12" t="str">
        <f>IFERROR(__xludf.DUMMYFUNCTION("""COMPUTED_VALUE"""),"があります")</f>
        <v>があります</v>
      </c>
      <c r="K8" s="12" t="str">
        <f>IFERROR(__xludf.DUMMYFUNCTION("""COMPUTED_VALUE"""),"there is; is (non-living things)")</f>
        <v>there is; is (non-living things)</v>
      </c>
    </row>
    <row r="9">
      <c r="A9" s="18">
        <v>8.0</v>
      </c>
      <c r="B9" s="18" t="s">
        <v>2287</v>
      </c>
      <c r="C9" s="48" t="s">
        <v>2288</v>
      </c>
      <c r="D9" s="48" t="s">
        <v>2289</v>
      </c>
      <c r="J9" s="12" t="str">
        <f>IFERROR(__xludf.DUMMYFUNCTION("""COMPUTED_VALUE"""),"がほしい")</f>
        <v>がほしい</v>
      </c>
      <c r="K9" s="12" t="str">
        <f>IFERROR(__xludf.DUMMYFUNCTION("""COMPUTED_VALUE"""),"to want something")</f>
        <v>to want something</v>
      </c>
    </row>
    <row r="10">
      <c r="A10" s="18">
        <v>9.0</v>
      </c>
      <c r="B10" s="18" t="s">
        <v>1695</v>
      </c>
      <c r="C10" s="48" t="s">
        <v>1696</v>
      </c>
      <c r="D10" s="48" t="s">
        <v>2290</v>
      </c>
      <c r="J10" s="12" t="str">
        <f>IFERROR(__xludf.DUMMYFUNCTION("""COMPUTED_VALUE"""),"がいます")</f>
        <v>がいます</v>
      </c>
      <c r="K10" s="12" t="str">
        <f>IFERROR(__xludf.DUMMYFUNCTION("""COMPUTED_VALUE"""),"there is; to be; is (living things)")</f>
        <v>there is; to be; is (living things)</v>
      </c>
    </row>
    <row r="11">
      <c r="A11" s="18">
        <v>10.0</v>
      </c>
      <c r="B11" s="18" t="s">
        <v>2291</v>
      </c>
      <c r="C11" s="48" t="s">
        <v>2292</v>
      </c>
      <c r="D11" s="48" t="s">
        <v>2293</v>
      </c>
      <c r="J11" s="12" t="str">
        <f>IFERROR(__xludf.DUMMYFUNCTION("""COMPUTED_VALUE"""),"ほうがいい")</f>
        <v>ほうがいい</v>
      </c>
      <c r="K11" s="12" t="str">
        <f>IFERROR(__xludf.DUMMYFUNCTION("""COMPUTED_VALUE"""),"had better; it'd be better to; should~")</f>
        <v>had better; it'd be better to; should~</v>
      </c>
    </row>
    <row r="12">
      <c r="A12" s="18">
        <v>11.0</v>
      </c>
      <c r="B12" s="18" t="s">
        <v>1604</v>
      </c>
      <c r="C12" s="48" t="s">
        <v>1605</v>
      </c>
      <c r="D12" s="48" t="s">
        <v>2294</v>
      </c>
      <c r="J12" s="12" t="str">
        <f>IFERROR(__xludf.DUMMYFUNCTION("""COMPUTED_VALUE"""),"い-adjectives")</f>
        <v>い-adjectives</v>
      </c>
      <c r="K12" s="12" t="str">
        <f>IFERROR(__xludf.DUMMYFUNCTION("""COMPUTED_VALUE"""),"i-adjectives")</f>
        <v>i-adjectives</v>
      </c>
    </row>
    <row r="13">
      <c r="A13" s="18">
        <v>12.0</v>
      </c>
      <c r="B13" s="18" t="s">
        <v>2295</v>
      </c>
      <c r="C13" s="48" t="s">
        <v>2296</v>
      </c>
      <c r="D13" s="48" t="s">
        <v>2297</v>
      </c>
      <c r="J13" s="12" t="str">
        <f>IFERROR(__xludf.DUMMYFUNCTION("""COMPUTED_VALUE"""),"一番")</f>
        <v>一番</v>
      </c>
      <c r="K13" s="12" t="str">
        <f>IFERROR(__xludf.DUMMYFUNCTION("""COMPUTED_VALUE"""),"the most; the best")</f>
        <v>the most; the best</v>
      </c>
    </row>
    <row r="14">
      <c r="A14" s="18">
        <v>13.0</v>
      </c>
      <c r="B14" s="18" t="s">
        <v>2298</v>
      </c>
      <c r="C14" s="48" t="s">
        <v>2299</v>
      </c>
      <c r="D14" s="48" t="s">
        <v>2300</v>
      </c>
      <c r="J14" s="12" t="str">
        <f>IFERROR(__xludf.DUMMYFUNCTION("""COMPUTED_VALUE"""),"一緒に")</f>
        <v>一緒に</v>
      </c>
      <c r="K14" s="12" t="str">
        <f>IFERROR(__xludf.DUMMYFUNCTION("""COMPUTED_VALUE"""),"together")</f>
        <v>together</v>
      </c>
    </row>
    <row r="15">
      <c r="A15" s="18">
        <v>14.0</v>
      </c>
      <c r="B15" s="18" t="s">
        <v>2301</v>
      </c>
      <c r="C15" s="48" t="s">
        <v>2302</v>
      </c>
      <c r="D15" s="48" t="s">
        <v>2303</v>
      </c>
      <c r="J15" s="12" t="str">
        <f>IFERROR(__xludf.DUMMYFUNCTION("""COMPUTED_VALUE"""),"いつも")</f>
        <v>いつも</v>
      </c>
      <c r="K15" s="12" t="str">
        <f>IFERROR(__xludf.DUMMYFUNCTION("""COMPUTED_VALUE"""),"always; usually; habitually")</f>
        <v>always; usually; habitually</v>
      </c>
    </row>
    <row r="16">
      <c r="A16" s="18">
        <v>15.0</v>
      </c>
      <c r="B16" s="18" t="s">
        <v>2304</v>
      </c>
      <c r="C16" s="48" t="s">
        <v>2305</v>
      </c>
      <c r="D16" s="48" t="s">
        <v>2306</v>
      </c>
      <c r="J16" s="12" t="str">
        <f>IFERROR(__xludf.DUMMYFUNCTION("""COMPUTED_VALUE"""),"じゃない")</f>
        <v>じゃない</v>
      </c>
      <c r="K16" s="12" t="str">
        <f>IFERROR(__xludf.DUMMYFUNCTION("""COMPUTED_VALUE"""),"to not be (am not; is not; are not)")</f>
        <v>to not be (am not; is not; are not)</v>
      </c>
    </row>
    <row r="17">
      <c r="A17" s="18">
        <v>16.0</v>
      </c>
      <c r="B17" s="18" t="s">
        <v>2307</v>
      </c>
      <c r="C17" s="48" t="s">
        <v>2308</v>
      </c>
      <c r="D17" s="48" t="s">
        <v>2308</v>
      </c>
      <c r="J17" s="12" t="str">
        <f>IFERROR(__xludf.DUMMYFUNCTION("""COMPUTED_VALUE"""),"か")</f>
        <v>か</v>
      </c>
      <c r="K17" s="12" t="str">
        <f>IFERROR(__xludf.DUMMYFUNCTION("""COMPUTED_VALUE"""),"question particle")</f>
        <v>question particle</v>
      </c>
    </row>
    <row r="18">
      <c r="A18" s="18">
        <v>17.0</v>
      </c>
      <c r="B18" s="18" t="s">
        <v>444</v>
      </c>
      <c r="C18" s="48" t="s">
        <v>446</v>
      </c>
      <c r="D18" s="48" t="s">
        <v>2309</v>
      </c>
      <c r="J18" s="12" t="str">
        <f>IFERROR(__xludf.DUMMYFUNCTION("""COMPUTED_VALUE"""),"か～か")</f>
        <v>か～か</v>
      </c>
      <c r="K18" s="12" t="str">
        <f>IFERROR(__xludf.DUMMYFUNCTION("""COMPUTED_VALUE"""),"or")</f>
        <v>or</v>
      </c>
    </row>
    <row r="19">
      <c r="A19" s="18">
        <v>18.0</v>
      </c>
      <c r="B19" s="18" t="s">
        <v>1713</v>
      </c>
      <c r="C19" s="48" t="s">
        <v>1715</v>
      </c>
      <c r="D19" s="48" t="s">
        <v>1716</v>
      </c>
      <c r="J19" s="12" t="str">
        <f>IFERROR(__xludf.DUMMYFUNCTION("""COMPUTED_VALUE"""),"から")</f>
        <v>から</v>
      </c>
      <c r="K19" s="12" t="str">
        <f>IFERROR(__xludf.DUMMYFUNCTION("""COMPUTED_VALUE"""),"because; since; from")</f>
        <v>because; since; from</v>
      </c>
    </row>
    <row r="20">
      <c r="A20" s="18">
        <v>19.0</v>
      </c>
      <c r="B20" s="18" t="s">
        <v>1717</v>
      </c>
      <c r="C20" s="48" t="s">
        <v>1718</v>
      </c>
      <c r="D20" s="48" t="s">
        <v>2310</v>
      </c>
      <c r="J20" s="12" t="str">
        <f>IFERROR(__xludf.DUMMYFUNCTION("""COMPUTED_VALUE"""),"方")</f>
        <v>方</v>
      </c>
      <c r="K20" s="12" t="str">
        <f>IFERROR(__xludf.DUMMYFUNCTION("""COMPUTED_VALUE"""),"way of doing something; how to do")</f>
        <v>way of doing something; how to do</v>
      </c>
    </row>
    <row r="21">
      <c r="A21" s="18">
        <v>20.0</v>
      </c>
      <c r="B21" s="18" t="s">
        <v>2311</v>
      </c>
      <c r="C21" s="48" t="s">
        <v>2312</v>
      </c>
      <c r="D21" s="48" t="s">
        <v>2313</v>
      </c>
      <c r="J21" s="12" t="str">
        <f>IFERROR(__xludf.DUMMYFUNCTION("""COMPUTED_VALUE"""),"けど")</f>
        <v>けど</v>
      </c>
      <c r="K21" s="12" t="str">
        <f>IFERROR(__xludf.DUMMYFUNCTION("""COMPUTED_VALUE"""),"but; however; although")</f>
        <v>but; however; although</v>
      </c>
    </row>
    <row r="22">
      <c r="A22" s="18">
        <v>21.0</v>
      </c>
      <c r="B22" s="18" t="s">
        <v>1607</v>
      </c>
      <c r="C22" s="48" t="s">
        <v>1608</v>
      </c>
      <c r="D22" s="48" t="s">
        <v>1609</v>
      </c>
      <c r="J22" s="12" t="str">
        <f>IFERROR(__xludf.DUMMYFUNCTION("""COMPUTED_VALUE"""),"けれども")</f>
        <v>けれども</v>
      </c>
      <c r="K22" s="12" t="str">
        <f>IFERROR(__xludf.DUMMYFUNCTION("""COMPUTED_VALUE"""),"but; however; although")</f>
        <v>but; however; although</v>
      </c>
    </row>
    <row r="23">
      <c r="A23" s="18">
        <v>22.0</v>
      </c>
      <c r="B23" s="18" t="s">
        <v>1610</v>
      </c>
      <c r="C23" s="48" t="s">
        <v>1611</v>
      </c>
      <c r="D23" s="48" t="s">
        <v>1612</v>
      </c>
      <c r="J23" s="12" t="str">
        <f>IFERROR(__xludf.DUMMYFUNCTION("""COMPUTED_VALUE"""),"まだ")</f>
        <v>まだ</v>
      </c>
      <c r="K23" s="12" t="str">
        <f>IFERROR(__xludf.DUMMYFUNCTION("""COMPUTED_VALUE"""),"still; not yet")</f>
        <v>still; not yet</v>
      </c>
    </row>
    <row r="24">
      <c r="A24" s="18">
        <v>23.0</v>
      </c>
      <c r="B24" s="18" t="s">
        <v>1613</v>
      </c>
      <c r="C24" s="48" t="s">
        <v>1614</v>
      </c>
      <c r="D24" s="48" t="s">
        <v>1615</v>
      </c>
      <c r="J24" s="12" t="str">
        <f>IFERROR(__xludf.DUMMYFUNCTION("""COMPUTED_VALUE"""),"まだ～ていません")</f>
        <v>まだ～ていません</v>
      </c>
      <c r="K24" s="12" t="str">
        <f>IFERROR(__xludf.DUMMYFUNCTION("""COMPUTED_VALUE"""),"have not yet")</f>
        <v>have not yet</v>
      </c>
    </row>
    <row r="25">
      <c r="A25" s="18">
        <v>24.0</v>
      </c>
      <c r="B25" s="18" t="s">
        <v>599</v>
      </c>
      <c r="C25" s="48" t="s">
        <v>601</v>
      </c>
      <c r="D25" s="48" t="s">
        <v>2314</v>
      </c>
      <c r="J25" s="12" t="str">
        <f>IFERROR(__xludf.DUMMYFUNCTION("""COMPUTED_VALUE"""),"まで")</f>
        <v>まで</v>
      </c>
      <c r="K25" s="12" t="str">
        <f>IFERROR(__xludf.DUMMYFUNCTION("""COMPUTED_VALUE"""),"until ~; as far as ~; to (an extent)")</f>
        <v>until ~; as far as ~; to (an extent)</v>
      </c>
    </row>
    <row r="26">
      <c r="A26" s="18">
        <v>25.0</v>
      </c>
      <c r="B26" s="18" t="s">
        <v>1616</v>
      </c>
      <c r="C26" s="48" t="s">
        <v>1617</v>
      </c>
      <c r="D26" s="48" t="s">
        <v>2315</v>
      </c>
      <c r="J26" s="12" t="str">
        <f>IFERROR(__xludf.DUMMYFUNCTION("""COMPUTED_VALUE"""),"前に")</f>
        <v>前に</v>
      </c>
      <c r="K26" s="12" t="str">
        <f>IFERROR(__xludf.DUMMYFUNCTION("""COMPUTED_VALUE"""),"before ~; in front of ~")</f>
        <v>before ~; in front of ~</v>
      </c>
    </row>
    <row r="27">
      <c r="A27" s="18">
        <v>26.0</v>
      </c>
      <c r="B27" s="18" t="s">
        <v>1619</v>
      </c>
      <c r="C27" s="48" t="s">
        <v>1620</v>
      </c>
      <c r="D27" s="48" t="s">
        <v>2315</v>
      </c>
      <c r="J27" s="12" t="str">
        <f>IFERROR(__xludf.DUMMYFUNCTION("""COMPUTED_VALUE"""),"ませんか")</f>
        <v>ませんか</v>
      </c>
      <c r="K27" s="12" t="str">
        <f>IFERROR(__xludf.DUMMYFUNCTION("""COMPUTED_VALUE"""),"would you; do you want to; shall we~")</f>
        <v>would you; do you want to; shall we~</v>
      </c>
    </row>
    <row r="28">
      <c r="A28" s="18">
        <v>27.0</v>
      </c>
      <c r="B28" s="18" t="s">
        <v>1720</v>
      </c>
      <c r="C28" s="48" t="s">
        <v>1721</v>
      </c>
      <c r="D28" s="48" t="s">
        <v>1722</v>
      </c>
      <c r="J28" s="12" t="str">
        <f>IFERROR(__xludf.DUMMYFUNCTION("""COMPUTED_VALUE"""),"ましょう")</f>
        <v>ましょう</v>
      </c>
      <c r="K28" s="12" t="str">
        <f>IFERROR(__xludf.DUMMYFUNCTION("""COMPUTED_VALUE"""),"let's ~; shall we ~")</f>
        <v>let's ~; shall we ~</v>
      </c>
    </row>
    <row r="29">
      <c r="A29" s="18">
        <v>28.0</v>
      </c>
      <c r="B29" s="18" t="s">
        <v>1723</v>
      </c>
      <c r="C29" s="48" t="s">
        <v>1724</v>
      </c>
      <c r="D29" s="48" t="s">
        <v>2316</v>
      </c>
      <c r="J29" s="12" t="str">
        <f>IFERROR(__xludf.DUMMYFUNCTION("""COMPUTED_VALUE"""),"ましょうか")</f>
        <v>ましょうか</v>
      </c>
      <c r="K29" s="12" t="str">
        <f>IFERROR(__xludf.DUMMYFUNCTION("""COMPUTED_VALUE"""),"shall I ~; used to offer help")</f>
        <v>shall I ~; used to offer help</v>
      </c>
    </row>
    <row r="30">
      <c r="A30" s="18">
        <v>29.0</v>
      </c>
      <c r="B30" s="18" t="s">
        <v>1621</v>
      </c>
      <c r="C30" s="48" t="s">
        <v>1622</v>
      </c>
      <c r="D30" s="48" t="s">
        <v>2317</v>
      </c>
      <c r="J30" s="12" t="str">
        <f>IFERROR(__xludf.DUMMYFUNCTION("""COMPUTED_VALUE"""),"も")</f>
        <v>も</v>
      </c>
      <c r="K30" s="12" t="str">
        <f>IFERROR(__xludf.DUMMYFUNCTION("""COMPUTED_VALUE"""),"too; also; as well")</f>
        <v>too; also; as well</v>
      </c>
    </row>
    <row r="31">
      <c r="A31" s="18">
        <v>30.0</v>
      </c>
      <c r="B31" s="18" t="s">
        <v>1726</v>
      </c>
      <c r="C31" s="48" t="s">
        <v>1728</v>
      </c>
      <c r="D31" s="48" t="s">
        <v>2318</v>
      </c>
      <c r="J31" s="12" t="str">
        <f>IFERROR(__xludf.DUMMYFUNCTION("""COMPUTED_VALUE"""),"もう")</f>
        <v>もう</v>
      </c>
      <c r="K31" s="12" t="str">
        <f>IFERROR(__xludf.DUMMYFUNCTION("""COMPUTED_VALUE"""),"already; anymore; again; other")</f>
        <v>already; anymore; again; other</v>
      </c>
    </row>
    <row r="32">
      <c r="A32" s="18">
        <v>31.0</v>
      </c>
      <c r="B32" s="18" t="s">
        <v>2319</v>
      </c>
      <c r="C32" s="48" t="s">
        <v>2320</v>
      </c>
      <c r="D32" s="48" t="s">
        <v>2321</v>
      </c>
      <c r="J32" s="12" t="str">
        <f>IFERROR(__xludf.DUMMYFUNCTION("""COMPUTED_VALUE"""),"な-adjectives")</f>
        <v>な-adjectives</v>
      </c>
      <c r="K32" s="12" t="str">
        <f>IFERROR(__xludf.DUMMYFUNCTION("""COMPUTED_VALUE"""),"na-adjectives")</f>
        <v>na-adjectives</v>
      </c>
    </row>
    <row r="33">
      <c r="A33" s="18">
        <v>32.0</v>
      </c>
      <c r="B33" s="18" t="s">
        <v>2322</v>
      </c>
      <c r="C33" s="48" t="s">
        <v>2323</v>
      </c>
      <c r="D33" s="48" t="s">
        <v>2324</v>
      </c>
      <c r="J33" s="12" t="str">
        <f>IFERROR(__xludf.DUMMYFUNCTION("""COMPUTED_VALUE"""),"なあ")</f>
        <v>なあ</v>
      </c>
      <c r="K33" s="12" t="str">
        <f>IFERROR(__xludf.DUMMYFUNCTION("""COMPUTED_VALUE"""),"confirmation; admiration, etc")</f>
        <v>confirmation; admiration, etc</v>
      </c>
    </row>
    <row r="34">
      <c r="A34" s="18">
        <v>33.0</v>
      </c>
      <c r="B34" s="18" t="s">
        <v>2325</v>
      </c>
      <c r="C34" s="48" t="s">
        <v>2326</v>
      </c>
      <c r="D34" s="48" t="s">
        <v>2327</v>
      </c>
      <c r="J34" s="12" t="str">
        <f>IFERROR(__xludf.DUMMYFUNCTION("""COMPUTED_VALUE"""),"ないで")</f>
        <v>ないで</v>
      </c>
      <c r="K34" s="12" t="str">
        <f>IFERROR(__xludf.DUMMYFUNCTION("""COMPUTED_VALUE"""),"without doing~")</f>
        <v>without doing~</v>
      </c>
    </row>
    <row r="35">
      <c r="A35" s="18">
        <v>34.0</v>
      </c>
      <c r="B35" s="18" t="s">
        <v>1624</v>
      </c>
      <c r="C35" s="48" t="s">
        <v>1625</v>
      </c>
      <c r="D35" s="48" t="s">
        <v>1626</v>
      </c>
      <c r="J35" s="12" t="str">
        <f>IFERROR(__xludf.DUMMYFUNCTION("""COMPUTED_VALUE"""),"ないでください")</f>
        <v>ないでください</v>
      </c>
      <c r="K35" s="12" t="str">
        <f>IFERROR(__xludf.DUMMYFUNCTION("""COMPUTED_VALUE"""),"please don't do")</f>
        <v>please don't do</v>
      </c>
    </row>
    <row r="36">
      <c r="A36" s="18">
        <v>35.0</v>
      </c>
      <c r="B36" s="18" t="s">
        <v>1733</v>
      </c>
      <c r="C36" s="48" t="s">
        <v>1734</v>
      </c>
      <c r="D36" s="48" t="s">
        <v>2328</v>
      </c>
      <c r="J36" s="12" t="str">
        <f>IFERROR(__xludf.DUMMYFUNCTION("""COMPUTED_VALUE"""),"ないといけない")</f>
        <v>ないといけない</v>
      </c>
      <c r="K36" s="12" t="str">
        <f>IFERROR(__xludf.DUMMYFUNCTION("""COMPUTED_VALUE"""),"must do; have an obligation to do")</f>
        <v>must do; have an obligation to do</v>
      </c>
    </row>
    <row r="37">
      <c r="A37" s="18">
        <v>36.0</v>
      </c>
      <c r="B37" s="18" t="s">
        <v>2329</v>
      </c>
      <c r="C37" s="48" t="s">
        <v>2330</v>
      </c>
      <c r="D37" s="48" t="s">
        <v>2330</v>
      </c>
      <c r="J37" s="12" t="str">
        <f>IFERROR(__xludf.DUMMYFUNCTION("""COMPUTED_VALUE"""),"なくてもいい")</f>
        <v>なくてもいい</v>
      </c>
      <c r="K37" s="12" t="str">
        <f>IFERROR(__xludf.DUMMYFUNCTION("""COMPUTED_VALUE"""),"don't have to")</f>
        <v>don't have to</v>
      </c>
    </row>
    <row r="38">
      <c r="A38" s="18">
        <v>37.0</v>
      </c>
      <c r="B38" s="18" t="s">
        <v>1627</v>
      </c>
      <c r="C38" s="48" t="s">
        <v>1628</v>
      </c>
      <c r="D38" s="48" t="s">
        <v>2331</v>
      </c>
      <c r="J38" s="12" t="str">
        <f>IFERROR(__xludf.DUMMYFUNCTION("""COMPUTED_VALUE"""),"なくちゃ")</f>
        <v>なくちゃ</v>
      </c>
      <c r="K38" s="12" t="str">
        <f>IFERROR(__xludf.DUMMYFUNCTION("""COMPUTED_VALUE"""),"must do; need to; gotta do")</f>
        <v>must do; need to; gotta do</v>
      </c>
    </row>
    <row r="39">
      <c r="A39" s="18">
        <v>38.0</v>
      </c>
      <c r="B39" s="18" t="s">
        <v>2332</v>
      </c>
      <c r="C39" s="48" t="s">
        <v>2333</v>
      </c>
      <c r="D39" s="48" t="s">
        <v>2334</v>
      </c>
      <c r="J39" s="12" t="str">
        <f>IFERROR(__xludf.DUMMYFUNCTION("""COMPUTED_VALUE"""),"なくてはいけない")</f>
        <v>なくてはいけない</v>
      </c>
      <c r="K39" s="12" t="str">
        <f>IFERROR(__xludf.DUMMYFUNCTION("""COMPUTED_VALUE"""),"must do; need to do")</f>
        <v>must do; need to do</v>
      </c>
    </row>
    <row r="40">
      <c r="A40" s="18">
        <v>39.0</v>
      </c>
      <c r="B40" s="18" t="s">
        <v>2335</v>
      </c>
      <c r="C40" s="48" t="s">
        <v>2336</v>
      </c>
      <c r="D40" s="48" t="s">
        <v>2337</v>
      </c>
      <c r="J40" s="12" t="str">
        <f>IFERROR(__xludf.DUMMYFUNCTION("""COMPUTED_VALUE"""),"なくてはならない")</f>
        <v>なくてはならない</v>
      </c>
      <c r="K40" s="12" t="str">
        <f>IFERROR(__xludf.DUMMYFUNCTION("""COMPUTED_VALUE"""),"must do; need to do")</f>
        <v>must do; need to do</v>
      </c>
    </row>
    <row r="41">
      <c r="A41" s="18">
        <v>40.0</v>
      </c>
      <c r="B41" s="18" t="s">
        <v>2338</v>
      </c>
      <c r="C41" s="48" t="s">
        <v>2339</v>
      </c>
      <c r="D41" s="48" t="s">
        <v>2340</v>
      </c>
      <c r="J41" s="12" t="str">
        <f>IFERROR(__xludf.DUMMYFUNCTION("""COMPUTED_VALUE"""),"なる")</f>
        <v>なる</v>
      </c>
      <c r="K41" s="12" t="str">
        <f>IFERROR(__xludf.DUMMYFUNCTION("""COMPUTED_VALUE"""),"to become")</f>
        <v>to become</v>
      </c>
    </row>
    <row r="42">
      <c r="A42" s="18">
        <v>41.0</v>
      </c>
      <c r="B42" s="18" t="s">
        <v>2341</v>
      </c>
      <c r="C42" s="48" t="s">
        <v>2342</v>
      </c>
      <c r="D42" s="48" t="s">
        <v>2343</v>
      </c>
      <c r="J42" s="12" t="str">
        <f>IFERROR(__xludf.DUMMYFUNCTION("""COMPUTED_VALUE"""),"んです")</f>
        <v>んです</v>
      </c>
      <c r="K42" s="12" t="str">
        <f>IFERROR(__xludf.DUMMYFUNCTION("""COMPUTED_VALUE"""),"to explain something; emphasis")</f>
        <v>to explain something; emphasis</v>
      </c>
    </row>
    <row r="43">
      <c r="A43" s="18">
        <v>42.0</v>
      </c>
      <c r="B43" s="18" t="s">
        <v>2344</v>
      </c>
      <c r="C43" s="48" t="s">
        <v>2345</v>
      </c>
      <c r="D43" s="48" t="s">
        <v>2346</v>
      </c>
      <c r="J43" s="12" t="str">
        <f>IFERROR(__xludf.DUMMYFUNCTION("""COMPUTED_VALUE"""),"ね")</f>
        <v>ね</v>
      </c>
      <c r="K43" s="12" t="str">
        <f>IFERROR(__xludf.DUMMYFUNCTION("""COMPUTED_VALUE"""),"isn't it? right? eh?")</f>
        <v>isn't it? right? eh?</v>
      </c>
    </row>
    <row r="44">
      <c r="A44" s="18">
        <v>43.0</v>
      </c>
      <c r="B44" s="18" t="s">
        <v>2347</v>
      </c>
      <c r="C44" s="48" t="s">
        <v>2348</v>
      </c>
      <c r="D44" s="48" t="s">
        <v>2349</v>
      </c>
      <c r="J44" s="12" t="str">
        <f>IFERROR(__xludf.DUMMYFUNCTION("""COMPUTED_VALUE"""),"に")</f>
        <v>に</v>
      </c>
      <c r="K44" s="12" t="str">
        <f>IFERROR(__xludf.DUMMYFUNCTION("""COMPUTED_VALUE"""),"destination particle; in; at; on; to")</f>
        <v>destination particle; in; at; on; to</v>
      </c>
    </row>
    <row r="45">
      <c r="A45" s="18">
        <v>44.0</v>
      </c>
      <c r="B45" s="18" t="s">
        <v>2350</v>
      </c>
      <c r="C45" s="48" t="s">
        <v>2351</v>
      </c>
      <c r="D45" s="48" t="s">
        <v>2349</v>
      </c>
      <c r="J45" s="12" t="str">
        <f>IFERROR(__xludf.DUMMYFUNCTION("""COMPUTED_VALUE"""),"にいく")</f>
        <v>にいく</v>
      </c>
      <c r="K45" s="12" t="str">
        <f>IFERROR(__xludf.DUMMYFUNCTION("""COMPUTED_VALUE"""),"go to do")</f>
        <v>go to do</v>
      </c>
    </row>
    <row r="46">
      <c r="A46" s="18">
        <v>45.0</v>
      </c>
      <c r="B46" s="18" t="s">
        <v>2352</v>
      </c>
      <c r="C46" s="48" t="s">
        <v>2353</v>
      </c>
      <c r="D46" s="48" t="s">
        <v>2354</v>
      </c>
      <c r="J46" s="12" t="str">
        <f>IFERROR(__xludf.DUMMYFUNCTION("""COMPUTED_VALUE"""),"にする")</f>
        <v>にする</v>
      </c>
      <c r="K46" s="12" t="str">
        <f>IFERROR(__xludf.DUMMYFUNCTION("""COMPUTED_VALUE"""),"to decide on")</f>
        <v>to decide on</v>
      </c>
    </row>
    <row r="47">
      <c r="A47" s="18">
        <v>46.0</v>
      </c>
      <c r="B47" s="18" t="s">
        <v>1630</v>
      </c>
      <c r="C47" s="48" t="s">
        <v>1631</v>
      </c>
      <c r="D47" s="48" t="s">
        <v>1632</v>
      </c>
      <c r="J47" s="12" t="str">
        <f>IFERROR(__xludf.DUMMYFUNCTION("""COMPUTED_VALUE"""),"に/へ")</f>
        <v>に/へ</v>
      </c>
      <c r="K47" s="12" t="str">
        <f>IFERROR(__xludf.DUMMYFUNCTION("""COMPUTED_VALUE"""),"to (indicates direction / destination)")</f>
        <v>to (indicates direction / destination)</v>
      </c>
    </row>
    <row r="48">
      <c r="A48" s="18">
        <v>47.0</v>
      </c>
      <c r="B48" s="18" t="s">
        <v>1633</v>
      </c>
      <c r="C48" s="48" t="s">
        <v>1634</v>
      </c>
      <c r="D48" s="48" t="s">
        <v>1635</v>
      </c>
      <c r="J48" s="12" t="str">
        <f>IFERROR(__xludf.DUMMYFUNCTION("""COMPUTED_VALUE"""),"の")</f>
        <v>の</v>
      </c>
      <c r="K48" s="12" t="str">
        <f>IFERROR(__xludf.DUMMYFUNCTION("""COMPUTED_VALUE"""),"possessive particle")</f>
        <v>possessive particle</v>
      </c>
    </row>
    <row r="49">
      <c r="A49" s="18">
        <v>48.0</v>
      </c>
      <c r="B49" s="18" t="s">
        <v>979</v>
      </c>
      <c r="C49" s="48" t="s">
        <v>980</v>
      </c>
      <c r="D49" s="48" t="s">
        <v>2355</v>
      </c>
      <c r="J49" s="12" t="str">
        <f>IFERROR(__xludf.DUMMYFUNCTION("""COMPUTED_VALUE"""),"のです")</f>
        <v>のです</v>
      </c>
      <c r="K49" s="12" t="str">
        <f>IFERROR(__xludf.DUMMYFUNCTION("""COMPUTED_VALUE"""),"to explain something; emphasis")</f>
        <v>to explain something; emphasis</v>
      </c>
    </row>
    <row r="50">
      <c r="A50" s="18">
        <v>49.0</v>
      </c>
      <c r="B50" s="18" t="s">
        <v>2356</v>
      </c>
      <c r="C50" s="48" t="s">
        <v>2357</v>
      </c>
      <c r="D50" s="48" t="s">
        <v>2358</v>
      </c>
      <c r="J50" s="12" t="str">
        <f>IFERROR(__xludf.DUMMYFUNCTION("""COMPUTED_VALUE"""),"のが下手")</f>
        <v>のが下手</v>
      </c>
      <c r="K50" s="12" t="str">
        <f>IFERROR(__xludf.DUMMYFUNCTION("""COMPUTED_VALUE"""),"to be bad at doing something")</f>
        <v>to be bad at doing something</v>
      </c>
    </row>
    <row r="51">
      <c r="A51" s="18">
        <v>50.0</v>
      </c>
      <c r="B51" s="18" t="s">
        <v>2359</v>
      </c>
      <c r="C51" s="48" t="s">
        <v>2360</v>
      </c>
      <c r="D51" s="48" t="s">
        <v>2361</v>
      </c>
      <c r="J51" s="12" t="str">
        <f>IFERROR(__xludf.DUMMYFUNCTION("""COMPUTED_VALUE"""),"のが上手")</f>
        <v>のが上手</v>
      </c>
      <c r="K51" s="12" t="str">
        <f>IFERROR(__xludf.DUMMYFUNCTION("""COMPUTED_VALUE"""),"to be good at")</f>
        <v>to be good at</v>
      </c>
    </row>
    <row r="52">
      <c r="A52" s="18">
        <v>51.0</v>
      </c>
      <c r="B52" s="18" t="s">
        <v>1637</v>
      </c>
      <c r="C52" s="48" t="s">
        <v>1638</v>
      </c>
      <c r="D52" s="48" t="s">
        <v>2362</v>
      </c>
      <c r="J52" s="12" t="str">
        <f>IFERROR(__xludf.DUMMYFUNCTION("""COMPUTED_VALUE"""),"のが好き")</f>
        <v>のが好き</v>
      </c>
      <c r="K52" s="12" t="str">
        <f>IFERROR(__xludf.DUMMYFUNCTION("""COMPUTED_VALUE"""),"to like doing something")</f>
        <v>to like doing something</v>
      </c>
    </row>
    <row r="53">
      <c r="A53" s="18">
        <v>52.0</v>
      </c>
      <c r="B53" s="18" t="s">
        <v>1640</v>
      </c>
      <c r="C53" s="48" t="s">
        <v>1641</v>
      </c>
      <c r="D53" s="48" t="s">
        <v>1642</v>
      </c>
      <c r="J53" s="12" t="str">
        <f>IFERROR(__xludf.DUMMYFUNCTION("""COMPUTED_VALUE"""),"の中で[A]が一番")</f>
        <v>の中で[A]が一番</v>
      </c>
      <c r="K53" s="12" t="str">
        <f>IFERROR(__xludf.DUMMYFUNCTION("""COMPUTED_VALUE"""),"out of this group, [A] is best")</f>
        <v>out of this group, [A] is best</v>
      </c>
    </row>
    <row r="54">
      <c r="A54" s="18">
        <v>53.0</v>
      </c>
      <c r="B54" s="18" t="s">
        <v>1643</v>
      </c>
      <c r="C54" s="48" t="s">
        <v>1644</v>
      </c>
      <c r="D54" s="48" t="s">
        <v>1632</v>
      </c>
      <c r="J54" s="12" t="str">
        <f>IFERROR(__xludf.DUMMYFUNCTION("""COMPUTED_VALUE"""),"ので")</f>
        <v>ので</v>
      </c>
      <c r="K54" s="12" t="str">
        <f>IFERROR(__xludf.DUMMYFUNCTION("""COMPUTED_VALUE"""),"because of; given that; since")</f>
        <v>because of; given that; since</v>
      </c>
    </row>
    <row r="55">
      <c r="A55" s="18">
        <v>54.0</v>
      </c>
      <c r="B55" s="18" t="s">
        <v>2363</v>
      </c>
      <c r="C55" s="48" t="s">
        <v>2364</v>
      </c>
      <c r="D55" s="48" t="s">
        <v>2365</v>
      </c>
      <c r="J55" s="12" t="str">
        <f>IFERROR(__xludf.DUMMYFUNCTION("""COMPUTED_VALUE"""),"お / ご")</f>
        <v>お / ご</v>
      </c>
      <c r="K55" s="12" t="str">
        <f>IFERROR(__xludf.DUMMYFUNCTION("""COMPUTED_VALUE"""),"polite marker; honorific prefix particle")</f>
        <v>polite marker; honorific prefix particle</v>
      </c>
    </row>
    <row r="56">
      <c r="A56" s="18">
        <v>55.0</v>
      </c>
      <c r="B56" s="18" t="s">
        <v>2366</v>
      </c>
      <c r="C56" s="48" t="s">
        <v>2367</v>
      </c>
      <c r="D56" s="48" t="s">
        <v>2368</v>
      </c>
      <c r="J56" s="12" t="str">
        <f>IFERROR(__xludf.DUMMYFUNCTION("""COMPUTED_VALUE"""),"を")</f>
        <v>を</v>
      </c>
      <c r="K56" s="12" t="str">
        <f>IFERROR(__xludf.DUMMYFUNCTION("""COMPUTED_VALUE"""),"object marker particle")</f>
        <v>object marker particle</v>
      </c>
    </row>
    <row r="57">
      <c r="A57" s="18">
        <v>56.0</v>
      </c>
      <c r="B57" s="18" t="s">
        <v>2369</v>
      </c>
      <c r="C57" s="48" t="s">
        <v>2370</v>
      </c>
      <c r="D57" s="48" t="s">
        <v>2371</v>
      </c>
      <c r="J57" s="12" t="str">
        <f>IFERROR(__xludf.DUMMYFUNCTION("""COMPUTED_VALUE"""),"をください")</f>
        <v>をください</v>
      </c>
      <c r="K57" s="12" t="str">
        <f>IFERROR(__xludf.DUMMYFUNCTION("""COMPUTED_VALUE"""),"please give me~")</f>
        <v>please give me~</v>
      </c>
    </row>
    <row r="58">
      <c r="A58" s="18">
        <v>57.0</v>
      </c>
      <c r="B58" s="18" t="s">
        <v>2372</v>
      </c>
      <c r="C58" s="48" t="s">
        <v>2373</v>
      </c>
      <c r="D58" s="48" t="s">
        <v>2374</v>
      </c>
      <c r="J58" s="12" t="str">
        <f>IFERROR(__xludf.DUMMYFUNCTION("""COMPUTED_VALUE"""),"しかし")</f>
        <v>しかし</v>
      </c>
      <c r="K58" s="12" t="str">
        <f>IFERROR(__xludf.DUMMYFUNCTION("""COMPUTED_VALUE"""),"but; however")</f>
        <v>but; however</v>
      </c>
    </row>
    <row r="59">
      <c r="A59" s="18">
        <v>58.0</v>
      </c>
      <c r="B59" s="18" t="s">
        <v>1645</v>
      </c>
      <c r="C59" s="48" t="s">
        <v>1646</v>
      </c>
      <c r="D59" s="48" t="s">
        <v>1647</v>
      </c>
      <c r="J59" s="12" t="str">
        <f>IFERROR(__xludf.DUMMYFUNCTION("""COMPUTED_VALUE"""),"それから")</f>
        <v>それから</v>
      </c>
      <c r="K59" s="12" t="str">
        <f>IFERROR(__xludf.DUMMYFUNCTION("""COMPUTED_VALUE"""),"and then; after that; since then")</f>
        <v>and then; after that; since then</v>
      </c>
    </row>
    <row r="60">
      <c r="A60" s="18">
        <v>59.0</v>
      </c>
      <c r="B60" s="18" t="s">
        <v>1648</v>
      </c>
      <c r="C60" s="48" t="s">
        <v>1649</v>
      </c>
      <c r="D60" s="48" t="s">
        <v>2375</v>
      </c>
      <c r="J60" s="12" t="str">
        <f>IFERROR(__xludf.DUMMYFUNCTION("""COMPUTED_VALUE"""),"そして")</f>
        <v>そして</v>
      </c>
      <c r="K60" s="12" t="str">
        <f>IFERROR(__xludf.DUMMYFUNCTION("""COMPUTED_VALUE"""),"and then; thus; and now~")</f>
        <v>and then; thus; and now~</v>
      </c>
    </row>
    <row r="61">
      <c r="A61" s="18">
        <v>60.0</v>
      </c>
      <c r="B61" s="18" t="s">
        <v>1651</v>
      </c>
      <c r="C61" s="48" t="s">
        <v>1652</v>
      </c>
      <c r="D61" s="48" t="s">
        <v>1653</v>
      </c>
      <c r="J61" s="12" t="str">
        <f>IFERROR(__xludf.DUMMYFUNCTION("""COMPUTED_VALUE"""),"すぎる")</f>
        <v>すぎる</v>
      </c>
      <c r="K61" s="12" t="str">
        <f>IFERROR(__xludf.DUMMYFUNCTION("""COMPUTED_VALUE"""),"too much")</f>
        <v>too much</v>
      </c>
    </row>
    <row r="62">
      <c r="A62" s="18">
        <v>61.0</v>
      </c>
      <c r="B62" s="18" t="s">
        <v>2376</v>
      </c>
      <c r="C62" s="48" t="s">
        <v>2377</v>
      </c>
      <c r="D62" s="48" t="s">
        <v>2378</v>
      </c>
      <c r="J62" s="12" t="str">
        <f>IFERROR(__xludf.DUMMYFUNCTION("""COMPUTED_VALUE"""),"たことがある")</f>
        <v>たことがある</v>
      </c>
      <c r="K62" s="12" t="str">
        <f>IFERROR(__xludf.DUMMYFUNCTION("""COMPUTED_VALUE"""),"to have done something before")</f>
        <v>to have done something before</v>
      </c>
    </row>
    <row r="63">
      <c r="A63" s="18">
        <v>62.0</v>
      </c>
      <c r="B63" s="18" t="s">
        <v>2379</v>
      </c>
      <c r="C63" s="48" t="s">
        <v>2380</v>
      </c>
      <c r="D63" s="48" t="s">
        <v>2284</v>
      </c>
      <c r="J63" s="12" t="str">
        <f>IFERROR(__xludf.DUMMYFUNCTION("""COMPUTED_VALUE"""),"たい")</f>
        <v>たい</v>
      </c>
      <c r="K63" s="12" t="str">
        <f>IFERROR(__xludf.DUMMYFUNCTION("""COMPUTED_VALUE"""),"want to do something")</f>
        <v>want to do something</v>
      </c>
    </row>
    <row r="64">
      <c r="A64" s="18">
        <v>63.0</v>
      </c>
      <c r="B64" s="18" t="s">
        <v>2381</v>
      </c>
      <c r="C64" s="48" t="s">
        <v>2382</v>
      </c>
      <c r="D64" s="48" t="s">
        <v>2383</v>
      </c>
      <c r="J64" s="12" t="str">
        <f>IFERROR(__xludf.DUMMYFUNCTION("""COMPUTED_VALUE"""),"たり～たり")</f>
        <v>たり～たり</v>
      </c>
      <c r="K64" s="12" t="str">
        <f>IFERROR(__xludf.DUMMYFUNCTION("""COMPUTED_VALUE"""),"do such things as A and B")</f>
        <v>do such things as A and B</v>
      </c>
    </row>
    <row r="65">
      <c r="A65" s="18">
        <v>64.0</v>
      </c>
      <c r="B65" s="18" t="s">
        <v>2384</v>
      </c>
      <c r="C65" s="48" t="s">
        <v>2385</v>
      </c>
      <c r="D65" s="48" t="s">
        <v>2386</v>
      </c>
      <c r="J65" s="12" t="str">
        <f>IFERROR(__xludf.DUMMYFUNCTION("""COMPUTED_VALUE"""),"てある")</f>
        <v>てある</v>
      </c>
      <c r="K65" s="12" t="str">
        <f>IFERROR(__xludf.DUMMYFUNCTION("""COMPUTED_VALUE"""),"is/has been done (resulting state)")</f>
        <v>is/has been done (resulting state)</v>
      </c>
    </row>
    <row r="66">
      <c r="A66" s="18">
        <v>65.0</v>
      </c>
      <c r="B66" s="18" t="s">
        <v>2387</v>
      </c>
      <c r="C66" s="48" t="s">
        <v>2388</v>
      </c>
      <c r="D66" s="48" t="s">
        <v>2389</v>
      </c>
      <c r="J66" s="12" t="str">
        <f>IFERROR(__xludf.DUMMYFUNCTION("""COMPUTED_VALUE"""),"ている")</f>
        <v>ている</v>
      </c>
      <c r="K66" s="12" t="str">
        <f>IFERROR(__xludf.DUMMYFUNCTION("""COMPUTED_VALUE"""),"ongoing action or current state")</f>
        <v>ongoing action or current state</v>
      </c>
    </row>
    <row r="67">
      <c r="A67" s="18">
        <v>66.0</v>
      </c>
      <c r="B67" s="18" t="s">
        <v>2390</v>
      </c>
      <c r="C67" s="48" t="s">
        <v>2391</v>
      </c>
      <c r="D67" s="48" t="s">
        <v>2392</v>
      </c>
      <c r="J67" s="12" t="str">
        <f>IFERROR(__xludf.DUMMYFUNCTION("""COMPUTED_VALUE"""),"てから")</f>
        <v>てから</v>
      </c>
      <c r="K67" s="12" t="str">
        <f>IFERROR(__xludf.DUMMYFUNCTION("""COMPUTED_VALUE"""),"after doing~")</f>
        <v>after doing~</v>
      </c>
    </row>
    <row r="68">
      <c r="A68" s="18">
        <v>67.0</v>
      </c>
      <c r="B68" s="18" t="s">
        <v>2393</v>
      </c>
      <c r="C68" s="48" t="s">
        <v>2394</v>
      </c>
      <c r="D68" s="48" t="s">
        <v>2395</v>
      </c>
      <c r="J68" s="12" t="str">
        <f>IFERROR(__xludf.DUMMYFUNCTION("""COMPUTED_VALUE"""),"てください")</f>
        <v>てください</v>
      </c>
      <c r="K68" s="12" t="str">
        <f>IFERROR(__xludf.DUMMYFUNCTION("""COMPUTED_VALUE"""),"please do")</f>
        <v>please do</v>
      </c>
    </row>
    <row r="69">
      <c r="A69" s="18">
        <v>68.0</v>
      </c>
      <c r="B69" s="18" t="s">
        <v>1654</v>
      </c>
      <c r="C69" s="48" t="s">
        <v>1655</v>
      </c>
      <c r="D69" s="48" t="s">
        <v>1656</v>
      </c>
      <c r="J69" s="12" t="str">
        <f>IFERROR(__xludf.DUMMYFUNCTION("""COMPUTED_VALUE"""),"てはいけない")</f>
        <v>てはいけない</v>
      </c>
      <c r="K69" s="12" t="str">
        <f>IFERROR(__xludf.DUMMYFUNCTION("""COMPUTED_VALUE"""),"must not; may not; cannot")</f>
        <v>must not; may not; cannot</v>
      </c>
    </row>
    <row r="70">
      <c r="A70" s="18">
        <v>69.0</v>
      </c>
      <c r="B70" s="18" t="s">
        <v>2396</v>
      </c>
      <c r="C70" s="48" t="s">
        <v>2397</v>
      </c>
      <c r="D70" s="48" t="s">
        <v>2398</v>
      </c>
      <c r="J70" s="12" t="str">
        <f>IFERROR(__xludf.DUMMYFUNCTION("""COMPUTED_VALUE"""),"てもいいです")</f>
        <v>てもいいです</v>
      </c>
      <c r="K70" s="12" t="str">
        <f>IFERROR(__xludf.DUMMYFUNCTION("""COMPUTED_VALUE"""),"is OK to..; is alright to..; may I..?")</f>
        <v>is OK to..; is alright to..; may I..?</v>
      </c>
    </row>
    <row r="71">
      <c r="A71" s="18">
        <v>70.0</v>
      </c>
      <c r="B71" s="18" t="s">
        <v>2399</v>
      </c>
      <c r="C71" s="48" t="s">
        <v>2400</v>
      </c>
      <c r="D71" s="48" t="s">
        <v>2401</v>
      </c>
      <c r="J71" s="12" t="str">
        <f>IFERROR(__xludf.DUMMYFUNCTION("""COMPUTED_VALUE"""),"と")</f>
        <v>と</v>
      </c>
      <c r="K71" s="12" t="str">
        <f>IFERROR(__xludf.DUMMYFUNCTION("""COMPUTED_VALUE"""),"and; with; as; connecting particle")</f>
        <v>and; with; as; connecting particle</v>
      </c>
    </row>
    <row r="72">
      <c r="A72" s="18">
        <v>71.0</v>
      </c>
      <c r="B72" s="18" t="s">
        <v>2402</v>
      </c>
      <c r="C72" s="48" t="s">
        <v>2403</v>
      </c>
      <c r="D72" s="48" t="s">
        <v>2404</v>
      </c>
      <c r="J72" s="12" t="str">
        <f>IFERROR(__xludf.DUMMYFUNCTION("""COMPUTED_VALUE"""),"とき")</f>
        <v>とき</v>
      </c>
      <c r="K72" s="12" t="str">
        <f>IFERROR(__xludf.DUMMYFUNCTION("""COMPUTED_VALUE"""),"when; at this time")</f>
        <v>when; at this time</v>
      </c>
    </row>
    <row r="73">
      <c r="A73" s="18">
        <v>72.0</v>
      </c>
      <c r="B73" s="18" t="s">
        <v>2405</v>
      </c>
      <c r="C73" s="48" t="s">
        <v>2406</v>
      </c>
      <c r="D73" s="48" t="s">
        <v>2407</v>
      </c>
      <c r="J73" s="12" t="str">
        <f>IFERROR(__xludf.DUMMYFUNCTION("""COMPUTED_VALUE"""),"とても")</f>
        <v>とても</v>
      </c>
      <c r="K73" s="12" t="str">
        <f>IFERROR(__xludf.DUMMYFUNCTION("""COMPUTED_VALUE"""),"very; awfully; exceedingly​")</f>
        <v>very; awfully; exceedingly​</v>
      </c>
    </row>
    <row r="74">
      <c r="A74" s="18">
        <v>73.0</v>
      </c>
      <c r="B74" s="18" t="s">
        <v>2408</v>
      </c>
      <c r="C74" s="48" t="s">
        <v>2409</v>
      </c>
      <c r="D74" s="48" t="s">
        <v>2410</v>
      </c>
      <c r="J74" s="12" t="str">
        <f>IFERROR(__xludf.DUMMYFUNCTION("""COMPUTED_VALUE"""),"つもり")</f>
        <v>つもり</v>
      </c>
      <c r="K74" s="12" t="str">
        <f>IFERROR(__xludf.DUMMYFUNCTION("""COMPUTED_VALUE"""),"plan to ~; intend to ~")</f>
        <v>plan to ~; intend to ~</v>
      </c>
    </row>
    <row r="75">
      <c r="A75" s="18">
        <v>74.0</v>
      </c>
      <c r="B75" s="18" t="s">
        <v>2411</v>
      </c>
      <c r="C75" s="48" t="s">
        <v>2412</v>
      </c>
      <c r="D75" s="48" t="s">
        <v>2413</v>
      </c>
      <c r="J75" s="12" t="str">
        <f>IFERROR(__xludf.DUMMYFUNCTION("""COMPUTED_VALUE"""),"は")</f>
        <v>は</v>
      </c>
      <c r="K75" s="12" t="str">
        <f>IFERROR(__xludf.DUMMYFUNCTION("""COMPUTED_VALUE"""),"topic marker")</f>
        <v>topic marker</v>
      </c>
    </row>
    <row r="76">
      <c r="A76" s="18">
        <v>75.0</v>
      </c>
      <c r="B76" s="18" t="s">
        <v>1440</v>
      </c>
      <c r="C76" s="48" t="s">
        <v>1441</v>
      </c>
      <c r="D76" s="48" t="s">
        <v>2414</v>
      </c>
      <c r="J76" s="12" t="str">
        <f>IFERROR(__xludf.DUMMYFUNCTION("""COMPUTED_VALUE"""),"は〜より・・・です")</f>
        <v>は〜より・・・です</v>
      </c>
      <c r="K76" s="12" t="str">
        <f>IFERROR(__xludf.DUMMYFUNCTION("""COMPUTED_VALUE"""),"[A] is more ~ than [B]")</f>
        <v>[A] is more ~ than [B]</v>
      </c>
    </row>
    <row r="77">
      <c r="A77" s="18">
        <v>76.0</v>
      </c>
      <c r="B77" s="18" t="s">
        <v>1451</v>
      </c>
      <c r="C77" s="48" t="s">
        <v>1452</v>
      </c>
      <c r="D77" s="48" t="s">
        <v>2415</v>
      </c>
      <c r="J77" s="12" t="str">
        <f>IFERROR(__xludf.DUMMYFUNCTION("""COMPUTED_VALUE"""),"はどうですか")</f>
        <v>はどうですか</v>
      </c>
      <c r="K77" s="12" t="str">
        <f>IFERROR(__xludf.DUMMYFUNCTION("""COMPUTED_VALUE"""),"how about; how is")</f>
        <v>how about; how is</v>
      </c>
    </row>
    <row r="78">
      <c r="A78" s="18">
        <v>77.0</v>
      </c>
      <c r="B78" s="18" t="s">
        <v>1750</v>
      </c>
      <c r="C78" s="48" t="s">
        <v>1751</v>
      </c>
      <c r="D78" s="48" t="s">
        <v>2416</v>
      </c>
      <c r="J78" s="12" t="str">
        <f>IFERROR(__xludf.DUMMYFUNCTION("""COMPUTED_VALUE"""),"や")</f>
        <v>や</v>
      </c>
      <c r="K78" s="12" t="str">
        <f>IFERROR(__xludf.DUMMYFUNCTION("""COMPUTED_VALUE"""),"and; or; connecting particle")</f>
        <v>and; or; connecting particle</v>
      </c>
    </row>
    <row r="79">
      <c r="A79" s="18">
        <v>78.0</v>
      </c>
      <c r="B79" s="18" t="s">
        <v>2417</v>
      </c>
      <c r="C79" s="48" t="s">
        <v>2418</v>
      </c>
      <c r="D79" s="48" t="s">
        <v>2419</v>
      </c>
      <c r="J79" s="12" t="str">
        <f>IFERROR(__xludf.DUMMYFUNCTION("""COMPUTED_VALUE"""),"よ")</f>
        <v>よ</v>
      </c>
      <c r="K79" s="12" t="str">
        <f>IFERROR(__xludf.DUMMYFUNCTION("""COMPUTED_VALUE"""),"you know; emphasis (ending particle)")</f>
        <v>you know; emphasis (ending particle)</v>
      </c>
    </row>
    <row r="80">
      <c r="A80" s="18">
        <v>79.0</v>
      </c>
      <c r="B80" s="18" t="s">
        <v>301</v>
      </c>
      <c r="C80" s="48" t="s">
        <v>2420</v>
      </c>
      <c r="D80" s="48" t="s">
        <v>1659</v>
      </c>
      <c r="J80" s="12" t="str">
        <f>IFERROR(__xludf.DUMMYFUNCTION("""COMPUTED_VALUE"""),"より～ほうが")</f>
        <v>より～ほうが</v>
      </c>
      <c r="K80" s="12" t="str">
        <f>IFERROR(__xludf.DUMMYFUNCTION("""COMPUTED_VALUE"""),"[A] is more than [B]")</f>
        <v>[A] is more than [B]</v>
      </c>
    </row>
    <row r="81">
      <c r="A81" s="18">
        <v>80.0</v>
      </c>
      <c r="B81" s="18" t="s">
        <v>2421</v>
      </c>
      <c r="C81" s="48" t="s">
        <v>2422</v>
      </c>
      <c r="D81" s="48" t="s">
        <v>2423</v>
      </c>
      <c r="J81" s="12"/>
      <c r="K81" s="12"/>
    </row>
    <row r="82">
      <c r="A82" s="18">
        <v>81.0</v>
      </c>
      <c r="B82" s="18" t="s">
        <v>2424</v>
      </c>
      <c r="C82" s="48" t="s">
        <v>2425</v>
      </c>
      <c r="D82" s="48" t="s">
        <v>2426</v>
      </c>
      <c r="J82" s="12"/>
      <c r="K82" s="12"/>
    </row>
    <row r="83">
      <c r="A83" s="18">
        <v>82.0</v>
      </c>
      <c r="B83" s="18" t="s">
        <v>1660</v>
      </c>
      <c r="C83" s="48" t="s">
        <v>1661</v>
      </c>
      <c r="D83" s="48" t="s">
        <v>1662</v>
      </c>
      <c r="J83" s="12"/>
      <c r="K83" s="12"/>
    </row>
    <row r="84">
      <c r="A84" s="18">
        <v>83.0</v>
      </c>
      <c r="B84" s="18" t="s">
        <v>1663</v>
      </c>
      <c r="C84" s="48" t="s">
        <v>1664</v>
      </c>
      <c r="D84" s="48" t="s">
        <v>2427</v>
      </c>
      <c r="J84" s="12"/>
      <c r="K84" s="12"/>
    </row>
    <row r="85">
      <c r="A85" s="18">
        <v>84.0</v>
      </c>
      <c r="B85" s="18" t="s">
        <v>1666</v>
      </c>
      <c r="C85" s="48" t="s">
        <v>1667</v>
      </c>
      <c r="D85" s="48" t="s">
        <v>1668</v>
      </c>
      <c r="J85" s="12"/>
      <c r="K85" s="12"/>
    </row>
    <row r="86">
      <c r="C86" s="46"/>
      <c r="D86" s="46"/>
      <c r="J86" s="12"/>
      <c r="K86" s="12"/>
    </row>
    <row r="87">
      <c r="C87" s="46"/>
      <c r="D87" s="46"/>
      <c r="J87" s="12"/>
      <c r="K87" s="12"/>
    </row>
    <row r="88">
      <c r="C88" s="46"/>
      <c r="D88" s="46"/>
      <c r="J88" s="12"/>
      <c r="K88" s="12"/>
    </row>
    <row r="89">
      <c r="C89" s="46"/>
      <c r="D89" s="46"/>
      <c r="J89" s="12"/>
      <c r="K89" s="12"/>
    </row>
    <row r="90">
      <c r="C90" s="46"/>
      <c r="D90" s="46"/>
      <c r="J90" s="12"/>
      <c r="K90" s="12"/>
    </row>
    <row r="91">
      <c r="C91" s="46"/>
      <c r="D91" s="46"/>
      <c r="J91" s="12"/>
      <c r="K91" s="12"/>
    </row>
    <row r="92">
      <c r="C92" s="46"/>
      <c r="D92" s="46"/>
      <c r="J92" s="12"/>
      <c r="K92" s="12"/>
    </row>
    <row r="93">
      <c r="C93" s="46"/>
      <c r="D93" s="46"/>
      <c r="J93" s="12"/>
      <c r="K93" s="12"/>
    </row>
    <row r="94">
      <c r="C94" s="46"/>
      <c r="D94" s="46"/>
      <c r="J94" s="12"/>
      <c r="K94" s="12"/>
    </row>
    <row r="95">
      <c r="C95" s="46"/>
      <c r="D95" s="46"/>
      <c r="J95" s="12"/>
      <c r="K95" s="12"/>
    </row>
    <row r="96">
      <c r="C96" s="46"/>
      <c r="D96" s="46"/>
      <c r="J96" s="12"/>
      <c r="K96" s="12"/>
    </row>
    <row r="97">
      <c r="C97" s="46"/>
      <c r="D97" s="46"/>
      <c r="J97" s="12"/>
      <c r="K97" s="12"/>
    </row>
    <row r="98">
      <c r="C98" s="46"/>
      <c r="D98" s="46"/>
      <c r="J98" s="12"/>
      <c r="K98" s="12"/>
    </row>
    <row r="99">
      <c r="C99" s="46"/>
      <c r="D99" s="46"/>
      <c r="J99" s="12"/>
      <c r="K99" s="12"/>
    </row>
    <row r="100">
      <c r="C100" s="46"/>
      <c r="D100" s="46"/>
      <c r="J100" s="12"/>
      <c r="K100" s="12"/>
    </row>
    <row r="101">
      <c r="C101" s="46"/>
      <c r="D101" s="46"/>
      <c r="J101" s="12"/>
      <c r="K101" s="12"/>
    </row>
    <row r="102">
      <c r="C102" s="46"/>
      <c r="D102" s="46"/>
      <c r="J102" s="12"/>
      <c r="K102" s="12"/>
    </row>
    <row r="103">
      <c r="C103" s="46"/>
      <c r="D103" s="46"/>
      <c r="J103" s="12"/>
      <c r="K103" s="12"/>
    </row>
    <row r="104">
      <c r="C104" s="46"/>
      <c r="D104" s="46"/>
      <c r="J104" s="12"/>
      <c r="K104" s="12"/>
    </row>
    <row r="105">
      <c r="C105" s="46"/>
      <c r="D105" s="46"/>
      <c r="J105" s="12"/>
      <c r="K105" s="12"/>
    </row>
    <row r="106">
      <c r="C106" s="46"/>
      <c r="D106" s="46"/>
      <c r="J106" s="12"/>
      <c r="K106" s="12"/>
    </row>
    <row r="107">
      <c r="C107" s="46"/>
      <c r="D107" s="46"/>
      <c r="J107" s="12"/>
      <c r="K107" s="12"/>
    </row>
    <row r="108">
      <c r="C108" s="46"/>
      <c r="D108" s="46"/>
      <c r="J108" s="12"/>
      <c r="K108" s="12"/>
    </row>
    <row r="109">
      <c r="C109" s="46"/>
      <c r="D109" s="46"/>
      <c r="J109" s="12"/>
      <c r="K109" s="12"/>
    </row>
    <row r="110">
      <c r="C110" s="46"/>
      <c r="D110" s="46"/>
      <c r="J110" s="12"/>
      <c r="K110" s="12"/>
    </row>
    <row r="111">
      <c r="C111" s="46"/>
      <c r="D111" s="46"/>
      <c r="J111" s="12"/>
      <c r="K111" s="12"/>
    </row>
    <row r="112">
      <c r="C112" s="46"/>
      <c r="D112" s="46"/>
      <c r="J112" s="12"/>
      <c r="K112" s="12"/>
    </row>
    <row r="113">
      <c r="C113" s="46"/>
      <c r="D113" s="46"/>
      <c r="J113" s="12"/>
      <c r="K113" s="12"/>
    </row>
    <row r="114">
      <c r="C114" s="46"/>
      <c r="D114" s="46"/>
      <c r="J114" s="12"/>
      <c r="K114" s="12"/>
    </row>
    <row r="115">
      <c r="C115" s="46"/>
      <c r="D115" s="46"/>
      <c r="J115" s="12"/>
      <c r="K115" s="12"/>
    </row>
    <row r="116">
      <c r="C116" s="46"/>
      <c r="D116" s="46"/>
      <c r="J116" s="12"/>
      <c r="K116" s="12"/>
    </row>
    <row r="117">
      <c r="C117" s="46"/>
      <c r="D117" s="46"/>
      <c r="J117" s="12"/>
      <c r="K117" s="12"/>
    </row>
    <row r="118">
      <c r="C118" s="46"/>
      <c r="D118" s="46"/>
      <c r="J118" s="12"/>
      <c r="K118" s="12"/>
    </row>
    <row r="119">
      <c r="C119" s="46"/>
      <c r="D119" s="46"/>
      <c r="J119" s="12"/>
      <c r="K119" s="12"/>
    </row>
    <row r="120">
      <c r="C120" s="46"/>
      <c r="D120" s="46"/>
      <c r="J120" s="12"/>
      <c r="K120" s="12"/>
    </row>
    <row r="121">
      <c r="C121" s="46"/>
      <c r="D121" s="46"/>
      <c r="J121" s="12"/>
      <c r="K121" s="12"/>
    </row>
    <row r="122">
      <c r="C122" s="46"/>
      <c r="D122" s="46"/>
      <c r="J122" s="12"/>
      <c r="K122" s="12"/>
    </row>
    <row r="123">
      <c r="C123" s="46"/>
      <c r="D123" s="46"/>
      <c r="J123" s="12"/>
      <c r="K123" s="12"/>
    </row>
    <row r="124">
      <c r="C124" s="46"/>
      <c r="D124" s="46"/>
      <c r="J124" s="12"/>
      <c r="K124" s="12"/>
    </row>
    <row r="125">
      <c r="C125" s="46"/>
      <c r="D125" s="46"/>
      <c r="J125" s="12"/>
      <c r="K125" s="12"/>
    </row>
    <row r="126">
      <c r="C126" s="46"/>
      <c r="D126" s="46"/>
      <c r="J126" s="12"/>
      <c r="K126" s="12"/>
    </row>
    <row r="127">
      <c r="C127" s="46"/>
      <c r="D127" s="46"/>
      <c r="J127" s="12"/>
      <c r="K127" s="12"/>
    </row>
    <row r="128">
      <c r="C128" s="46"/>
      <c r="D128" s="46"/>
      <c r="J128" s="12"/>
      <c r="K128" s="12"/>
    </row>
    <row r="129">
      <c r="C129" s="46"/>
      <c r="D129" s="46"/>
      <c r="J129" s="12"/>
      <c r="K129" s="12"/>
    </row>
    <row r="130">
      <c r="C130" s="46"/>
      <c r="D130" s="46"/>
      <c r="J130" s="12"/>
      <c r="K130" s="12"/>
    </row>
    <row r="131">
      <c r="C131" s="46"/>
      <c r="D131" s="46"/>
      <c r="J131" s="12"/>
      <c r="K131" s="12"/>
    </row>
    <row r="132">
      <c r="C132" s="46"/>
      <c r="D132" s="46"/>
      <c r="J132" s="12"/>
      <c r="K132" s="12"/>
    </row>
    <row r="133">
      <c r="C133" s="46"/>
      <c r="D133" s="46"/>
      <c r="J133" s="12"/>
      <c r="K133" s="12"/>
    </row>
    <row r="134">
      <c r="C134" s="46"/>
      <c r="D134" s="46"/>
      <c r="J134" s="12"/>
      <c r="K134" s="12"/>
    </row>
    <row r="135">
      <c r="C135" s="46"/>
      <c r="D135" s="46"/>
      <c r="J135" s="12"/>
      <c r="K135" s="12"/>
    </row>
    <row r="136">
      <c r="C136" s="46"/>
      <c r="D136" s="46"/>
      <c r="J136" s="12"/>
      <c r="K136" s="12"/>
    </row>
    <row r="137">
      <c r="C137" s="46"/>
      <c r="D137" s="46"/>
      <c r="J137" s="12"/>
      <c r="K137" s="12"/>
    </row>
    <row r="138">
      <c r="C138" s="46"/>
      <c r="D138" s="46"/>
      <c r="J138" s="12"/>
      <c r="K138" s="12"/>
    </row>
    <row r="139">
      <c r="C139" s="46"/>
      <c r="D139" s="46"/>
      <c r="J139" s="12"/>
      <c r="K139" s="12"/>
    </row>
    <row r="140">
      <c r="C140" s="46"/>
      <c r="D140" s="46"/>
      <c r="J140" s="12"/>
      <c r="K140" s="12"/>
    </row>
    <row r="141">
      <c r="C141" s="46"/>
      <c r="D141" s="46"/>
      <c r="J141" s="12"/>
      <c r="K141" s="12"/>
    </row>
    <row r="142">
      <c r="C142" s="46"/>
      <c r="D142" s="46"/>
      <c r="J142" s="12"/>
      <c r="K142" s="12"/>
    </row>
    <row r="143">
      <c r="C143" s="46"/>
      <c r="D143" s="46"/>
      <c r="J143" s="12"/>
      <c r="K143" s="12"/>
    </row>
    <row r="144">
      <c r="C144" s="46"/>
      <c r="D144" s="46"/>
      <c r="J144" s="12"/>
      <c r="K144" s="12"/>
    </row>
    <row r="145">
      <c r="C145" s="46"/>
      <c r="D145" s="46"/>
      <c r="J145" s="12"/>
      <c r="K145" s="12"/>
    </row>
    <row r="146">
      <c r="C146" s="46"/>
      <c r="D146" s="46"/>
      <c r="J146" s="12"/>
      <c r="K146" s="12"/>
    </row>
    <row r="147">
      <c r="C147" s="46"/>
      <c r="D147" s="46"/>
      <c r="J147" s="12"/>
      <c r="K147" s="12"/>
    </row>
    <row r="148">
      <c r="C148" s="46"/>
      <c r="D148" s="46"/>
      <c r="J148" s="12"/>
      <c r="K148" s="12"/>
    </row>
    <row r="149">
      <c r="C149" s="46"/>
      <c r="D149" s="46"/>
      <c r="J149" s="12"/>
      <c r="K149" s="12"/>
    </row>
    <row r="150">
      <c r="C150" s="46"/>
      <c r="D150" s="46"/>
      <c r="J150" s="12"/>
      <c r="K150" s="12"/>
    </row>
    <row r="151">
      <c r="C151" s="46"/>
      <c r="D151" s="46"/>
      <c r="J151" s="12"/>
      <c r="K151" s="12"/>
    </row>
    <row r="152">
      <c r="C152" s="46"/>
      <c r="D152" s="46"/>
      <c r="J152" s="12"/>
      <c r="K152" s="12"/>
    </row>
    <row r="153">
      <c r="C153" s="46"/>
      <c r="D153" s="46"/>
      <c r="J153" s="12"/>
      <c r="K153" s="12"/>
    </row>
    <row r="154">
      <c r="C154" s="46"/>
      <c r="D154" s="46"/>
      <c r="J154" s="12"/>
      <c r="K154" s="12"/>
    </row>
    <row r="155">
      <c r="C155" s="46"/>
      <c r="D155" s="46"/>
      <c r="J155" s="12"/>
      <c r="K155" s="12"/>
    </row>
    <row r="156">
      <c r="C156" s="46"/>
      <c r="D156" s="46"/>
      <c r="J156" s="12"/>
      <c r="K156" s="12"/>
    </row>
    <row r="157">
      <c r="C157" s="46"/>
      <c r="D157" s="46"/>
      <c r="J157" s="12"/>
      <c r="K157" s="12"/>
    </row>
    <row r="158">
      <c r="C158" s="46"/>
      <c r="D158" s="46"/>
      <c r="J158" s="12"/>
      <c r="K158" s="12"/>
    </row>
    <row r="159">
      <c r="C159" s="46"/>
      <c r="D159" s="46"/>
      <c r="J159" s="12"/>
      <c r="K159" s="12"/>
    </row>
    <row r="160">
      <c r="C160" s="46"/>
      <c r="D160" s="46"/>
      <c r="J160" s="12"/>
      <c r="K160" s="12"/>
    </row>
    <row r="161">
      <c r="C161" s="46"/>
      <c r="D161" s="46"/>
      <c r="J161" s="12"/>
      <c r="K161" s="12"/>
    </row>
    <row r="162">
      <c r="C162" s="46"/>
      <c r="D162" s="46"/>
      <c r="J162" s="12"/>
      <c r="K162" s="12"/>
    </row>
    <row r="163">
      <c r="C163" s="46"/>
      <c r="D163" s="46"/>
      <c r="J163" s="12"/>
      <c r="K163" s="12"/>
    </row>
    <row r="164">
      <c r="C164" s="46"/>
      <c r="D164" s="46"/>
      <c r="J164" s="12"/>
      <c r="K164" s="12"/>
    </row>
    <row r="165">
      <c r="C165" s="46"/>
      <c r="D165" s="46"/>
      <c r="J165" s="12"/>
      <c r="K165" s="12"/>
    </row>
    <row r="166">
      <c r="C166" s="46"/>
      <c r="D166" s="46"/>
      <c r="J166" s="12"/>
      <c r="K166" s="12"/>
    </row>
    <row r="167">
      <c r="C167" s="46"/>
      <c r="D167" s="46"/>
      <c r="J167" s="12"/>
      <c r="K167" s="12"/>
    </row>
    <row r="168">
      <c r="C168" s="46"/>
      <c r="D168" s="46"/>
      <c r="J168" s="12"/>
      <c r="K168" s="12"/>
    </row>
    <row r="169">
      <c r="C169" s="46"/>
      <c r="D169" s="46"/>
      <c r="J169" s="12"/>
      <c r="K169" s="12"/>
    </row>
    <row r="170">
      <c r="C170" s="46"/>
      <c r="D170" s="46"/>
      <c r="J170" s="12"/>
      <c r="K170" s="12"/>
    </row>
    <row r="171">
      <c r="C171" s="46"/>
      <c r="D171" s="46"/>
      <c r="J171" s="12"/>
      <c r="K171" s="12"/>
    </row>
    <row r="172">
      <c r="C172" s="46"/>
      <c r="D172" s="46"/>
      <c r="J172" s="12"/>
      <c r="K172" s="12"/>
    </row>
    <row r="173">
      <c r="C173" s="46"/>
      <c r="D173" s="46"/>
      <c r="J173" s="12"/>
      <c r="K173" s="12"/>
    </row>
    <row r="174">
      <c r="C174" s="46"/>
      <c r="D174" s="46"/>
      <c r="J174" s="12"/>
      <c r="K174" s="12"/>
    </row>
    <row r="175">
      <c r="C175" s="46"/>
      <c r="D175" s="46"/>
      <c r="J175" s="12"/>
      <c r="K175" s="12"/>
    </row>
    <row r="176">
      <c r="C176" s="46"/>
      <c r="D176" s="46"/>
      <c r="J176" s="12"/>
      <c r="K176" s="12"/>
    </row>
    <row r="177">
      <c r="C177" s="46"/>
      <c r="D177" s="46"/>
      <c r="J177" s="12"/>
      <c r="K177" s="12"/>
    </row>
    <row r="178">
      <c r="C178" s="46"/>
      <c r="D178" s="46"/>
      <c r="J178" s="12"/>
      <c r="K178" s="12"/>
    </row>
    <row r="179">
      <c r="C179" s="46"/>
      <c r="D179" s="46"/>
      <c r="J179" s="12"/>
      <c r="K179" s="12"/>
    </row>
    <row r="180">
      <c r="C180" s="46"/>
      <c r="D180" s="46"/>
      <c r="J180" s="12"/>
      <c r="K180" s="12"/>
    </row>
    <row r="181">
      <c r="C181" s="46"/>
      <c r="D181" s="46"/>
      <c r="J181" s="12"/>
      <c r="K181" s="12"/>
    </row>
    <row r="182">
      <c r="C182" s="46"/>
      <c r="D182" s="46"/>
      <c r="J182" s="12"/>
      <c r="K182" s="12"/>
    </row>
    <row r="183">
      <c r="C183" s="46"/>
      <c r="D183" s="46"/>
      <c r="J183" s="12"/>
      <c r="K183" s="12"/>
    </row>
    <row r="184">
      <c r="C184" s="46"/>
      <c r="D184" s="46"/>
      <c r="J184" s="12"/>
      <c r="K184" s="12"/>
    </row>
    <row r="185">
      <c r="C185" s="46"/>
      <c r="D185" s="46"/>
      <c r="J185" s="12"/>
      <c r="K185" s="12"/>
    </row>
    <row r="186">
      <c r="C186" s="46"/>
      <c r="D186" s="46"/>
      <c r="J186" s="12"/>
      <c r="K186" s="12"/>
    </row>
    <row r="187">
      <c r="C187" s="46"/>
      <c r="D187" s="46"/>
      <c r="J187" s="12"/>
      <c r="K187" s="12"/>
    </row>
    <row r="188">
      <c r="C188" s="46"/>
      <c r="D188" s="46"/>
      <c r="J188" s="12"/>
      <c r="K188" s="12"/>
    </row>
    <row r="189">
      <c r="C189" s="46"/>
      <c r="D189" s="46"/>
      <c r="J189" s="12"/>
      <c r="K189" s="12"/>
    </row>
    <row r="190">
      <c r="C190" s="46"/>
      <c r="D190" s="46"/>
      <c r="J190" s="12"/>
      <c r="K190" s="12"/>
    </row>
    <row r="191">
      <c r="C191" s="46"/>
      <c r="D191" s="46"/>
      <c r="J191" s="12"/>
      <c r="K191" s="12"/>
    </row>
    <row r="192">
      <c r="C192" s="46"/>
      <c r="D192" s="46"/>
      <c r="J192" s="12"/>
      <c r="K192" s="12"/>
    </row>
    <row r="193">
      <c r="C193" s="46"/>
      <c r="D193" s="46"/>
      <c r="J193" s="12"/>
      <c r="K193" s="12"/>
    </row>
    <row r="194">
      <c r="C194" s="46"/>
      <c r="D194" s="46"/>
      <c r="J194" s="12"/>
      <c r="K194" s="12"/>
    </row>
    <row r="195">
      <c r="C195" s="46"/>
      <c r="D195" s="46"/>
      <c r="J195" s="12"/>
      <c r="K195" s="12"/>
    </row>
    <row r="196">
      <c r="C196" s="46"/>
      <c r="D196" s="46"/>
      <c r="J196" s="12"/>
      <c r="K196" s="12"/>
    </row>
    <row r="197">
      <c r="C197" s="46"/>
      <c r="D197" s="46"/>
      <c r="J197" s="12"/>
      <c r="K197" s="12"/>
    </row>
    <row r="198">
      <c r="C198" s="46"/>
      <c r="D198" s="46"/>
      <c r="J198" s="12"/>
      <c r="K198" s="12"/>
    </row>
    <row r="199">
      <c r="C199" s="46"/>
      <c r="D199" s="46"/>
      <c r="J199" s="12"/>
      <c r="K199" s="12"/>
    </row>
    <row r="200">
      <c r="C200" s="46"/>
      <c r="D200" s="46"/>
      <c r="J200" s="12"/>
      <c r="K200" s="12"/>
    </row>
    <row r="201">
      <c r="C201" s="46"/>
      <c r="D201" s="46"/>
      <c r="J201" s="12"/>
      <c r="K201" s="12"/>
    </row>
    <row r="202">
      <c r="C202" s="46"/>
      <c r="D202" s="46"/>
      <c r="J202" s="12"/>
      <c r="K202" s="12"/>
    </row>
    <row r="203">
      <c r="C203" s="46"/>
      <c r="D203" s="46"/>
      <c r="J203" s="12"/>
      <c r="K203" s="12"/>
    </row>
    <row r="204">
      <c r="C204" s="46"/>
      <c r="D204" s="46"/>
      <c r="J204" s="12"/>
      <c r="K204" s="12"/>
    </row>
    <row r="205">
      <c r="C205" s="46"/>
      <c r="D205" s="46"/>
      <c r="J205" s="12"/>
      <c r="K205" s="12"/>
    </row>
    <row r="206">
      <c r="C206" s="46"/>
      <c r="D206" s="46"/>
      <c r="J206" s="12"/>
      <c r="K206" s="12"/>
    </row>
    <row r="207">
      <c r="C207" s="46"/>
      <c r="D207" s="46"/>
      <c r="J207" s="12"/>
      <c r="K207" s="12"/>
    </row>
    <row r="208">
      <c r="C208" s="46"/>
      <c r="D208" s="46"/>
      <c r="J208" s="12"/>
      <c r="K208" s="12"/>
    </row>
    <row r="209">
      <c r="C209" s="46"/>
      <c r="D209" s="46"/>
      <c r="J209" s="12"/>
      <c r="K209" s="12"/>
    </row>
    <row r="210">
      <c r="C210" s="46"/>
      <c r="D210" s="46"/>
      <c r="J210" s="12"/>
      <c r="K210" s="12"/>
    </row>
    <row r="211">
      <c r="C211" s="46"/>
      <c r="D211" s="46"/>
      <c r="J211" s="12"/>
      <c r="K211" s="12"/>
    </row>
    <row r="212">
      <c r="C212" s="46"/>
      <c r="D212" s="46"/>
      <c r="J212" s="12"/>
      <c r="K212" s="12"/>
    </row>
    <row r="213">
      <c r="C213" s="46"/>
      <c r="D213" s="46"/>
      <c r="J213" s="12"/>
      <c r="K213" s="12"/>
    </row>
    <row r="214">
      <c r="C214" s="46"/>
      <c r="D214" s="46"/>
      <c r="J214" s="12"/>
      <c r="K214" s="12"/>
    </row>
    <row r="215">
      <c r="C215" s="46"/>
      <c r="D215" s="46"/>
      <c r="J215" s="12"/>
      <c r="K215" s="12"/>
    </row>
    <row r="216">
      <c r="C216" s="46"/>
      <c r="D216" s="46"/>
      <c r="J216" s="12"/>
      <c r="K216" s="12"/>
    </row>
    <row r="217">
      <c r="C217" s="46"/>
      <c r="D217" s="46"/>
      <c r="J217" s="12"/>
      <c r="K217" s="12"/>
    </row>
    <row r="218">
      <c r="C218" s="46"/>
      <c r="D218" s="46"/>
      <c r="J218" s="12"/>
      <c r="K218" s="12"/>
    </row>
    <row r="219">
      <c r="C219" s="46"/>
      <c r="D219" s="46"/>
      <c r="J219" s="12"/>
      <c r="K219" s="12"/>
    </row>
    <row r="220">
      <c r="C220" s="46"/>
      <c r="D220" s="46"/>
      <c r="J220" s="12"/>
      <c r="K220" s="12"/>
    </row>
    <row r="221">
      <c r="C221" s="46"/>
      <c r="D221" s="46"/>
      <c r="J221" s="12"/>
      <c r="K221" s="12"/>
    </row>
    <row r="222">
      <c r="C222" s="46"/>
      <c r="D222" s="46"/>
      <c r="J222" s="12"/>
      <c r="K222" s="12"/>
    </row>
    <row r="223">
      <c r="C223" s="46"/>
      <c r="D223" s="46"/>
      <c r="J223" s="12"/>
      <c r="K223" s="12"/>
    </row>
    <row r="224">
      <c r="C224" s="46"/>
      <c r="D224" s="46"/>
      <c r="J224" s="12"/>
      <c r="K224" s="12"/>
    </row>
    <row r="225">
      <c r="C225" s="46"/>
      <c r="D225" s="46"/>
      <c r="J225" s="12"/>
      <c r="K225" s="12"/>
    </row>
    <row r="226">
      <c r="C226" s="46"/>
      <c r="D226" s="46"/>
      <c r="J226" s="12"/>
      <c r="K226" s="12"/>
    </row>
    <row r="227">
      <c r="C227" s="46"/>
      <c r="D227" s="46"/>
      <c r="J227" s="12"/>
      <c r="K227" s="12"/>
    </row>
    <row r="228">
      <c r="C228" s="46"/>
      <c r="D228" s="46"/>
      <c r="J228" s="12"/>
      <c r="K228" s="12"/>
    </row>
    <row r="229">
      <c r="C229" s="46"/>
      <c r="D229" s="46"/>
      <c r="J229" s="12"/>
      <c r="K229" s="12"/>
    </row>
    <row r="230">
      <c r="C230" s="46"/>
      <c r="D230" s="46"/>
      <c r="J230" s="12"/>
      <c r="K230" s="12"/>
    </row>
    <row r="231">
      <c r="C231" s="46"/>
      <c r="D231" s="46"/>
      <c r="J231" s="12"/>
      <c r="K231" s="12"/>
    </row>
    <row r="232">
      <c r="C232" s="46"/>
      <c r="D232" s="46"/>
      <c r="J232" s="12"/>
      <c r="K232" s="12"/>
    </row>
    <row r="233">
      <c r="C233" s="46"/>
      <c r="D233" s="46"/>
      <c r="J233" s="12"/>
      <c r="K233" s="12"/>
    </row>
    <row r="234">
      <c r="C234" s="46"/>
      <c r="D234" s="46"/>
      <c r="J234" s="12"/>
      <c r="K234" s="12"/>
    </row>
    <row r="235">
      <c r="C235" s="46"/>
      <c r="D235" s="46"/>
      <c r="J235" s="12"/>
      <c r="K235" s="12"/>
    </row>
    <row r="236">
      <c r="C236" s="46"/>
      <c r="D236" s="46"/>
      <c r="J236" s="12"/>
      <c r="K236" s="12"/>
    </row>
    <row r="237">
      <c r="C237" s="46"/>
      <c r="D237" s="46"/>
      <c r="J237" s="12"/>
      <c r="K237" s="12"/>
    </row>
    <row r="238">
      <c r="C238" s="46"/>
      <c r="D238" s="46"/>
      <c r="J238" s="12"/>
      <c r="K238" s="12"/>
    </row>
    <row r="239">
      <c r="C239" s="46"/>
      <c r="D239" s="46"/>
      <c r="J239" s="12"/>
      <c r="K239" s="12"/>
    </row>
    <row r="240">
      <c r="C240" s="46"/>
      <c r="D240" s="46"/>
      <c r="J240" s="12"/>
      <c r="K240" s="12"/>
    </row>
    <row r="241">
      <c r="C241" s="46"/>
      <c r="D241" s="46"/>
      <c r="J241" s="12"/>
      <c r="K241" s="12"/>
    </row>
    <row r="242">
      <c r="C242" s="46"/>
      <c r="D242" s="46"/>
      <c r="J242" s="12"/>
      <c r="K242" s="12"/>
    </row>
    <row r="243">
      <c r="C243" s="46"/>
      <c r="D243" s="46"/>
      <c r="J243" s="12"/>
      <c r="K243" s="12"/>
    </row>
    <row r="244">
      <c r="C244" s="46"/>
      <c r="D244" s="46"/>
      <c r="J244" s="12"/>
      <c r="K244" s="12"/>
    </row>
    <row r="245">
      <c r="C245" s="46"/>
      <c r="D245" s="46"/>
      <c r="J245" s="12"/>
      <c r="K245" s="12"/>
    </row>
    <row r="246">
      <c r="C246" s="46"/>
      <c r="D246" s="46"/>
      <c r="J246" s="12"/>
      <c r="K246" s="12"/>
    </row>
    <row r="247">
      <c r="C247" s="46"/>
      <c r="D247" s="46"/>
      <c r="J247" s="12"/>
      <c r="K247" s="12"/>
    </row>
    <row r="248">
      <c r="C248" s="46"/>
      <c r="D248" s="46"/>
      <c r="J248" s="12"/>
      <c r="K248" s="12"/>
    </row>
    <row r="249">
      <c r="C249" s="46"/>
      <c r="D249" s="46"/>
      <c r="J249" s="12"/>
      <c r="K249" s="12"/>
    </row>
    <row r="250">
      <c r="C250" s="46"/>
      <c r="D250" s="46"/>
      <c r="J250" s="12"/>
      <c r="K250" s="12"/>
    </row>
    <row r="251">
      <c r="C251" s="46"/>
      <c r="D251" s="46"/>
      <c r="J251" s="12"/>
      <c r="K251" s="12"/>
    </row>
    <row r="252">
      <c r="C252" s="46"/>
      <c r="D252" s="46"/>
      <c r="J252" s="12"/>
      <c r="K252" s="12"/>
    </row>
    <row r="253">
      <c r="C253" s="46"/>
      <c r="D253" s="46"/>
      <c r="J253" s="12"/>
      <c r="K253" s="12"/>
    </row>
    <row r="254">
      <c r="C254" s="46"/>
      <c r="D254" s="46"/>
      <c r="J254" s="12"/>
      <c r="K254" s="12"/>
    </row>
    <row r="255">
      <c r="C255" s="46"/>
      <c r="D255" s="46"/>
      <c r="J255" s="12"/>
      <c r="K255" s="12"/>
    </row>
    <row r="256">
      <c r="C256" s="46"/>
      <c r="D256" s="46"/>
      <c r="J256" s="12"/>
      <c r="K256" s="12"/>
    </row>
    <row r="257">
      <c r="C257" s="46"/>
      <c r="D257" s="46"/>
      <c r="J257" s="12"/>
      <c r="K257" s="12"/>
    </row>
    <row r="258">
      <c r="C258" s="46"/>
      <c r="D258" s="46"/>
      <c r="J258" s="12"/>
      <c r="K258" s="12"/>
    </row>
    <row r="259">
      <c r="C259" s="46"/>
      <c r="D259" s="46"/>
      <c r="J259" s="12"/>
      <c r="K259" s="12"/>
    </row>
    <row r="260">
      <c r="C260" s="46"/>
      <c r="D260" s="46"/>
      <c r="J260" s="12"/>
      <c r="K260" s="12"/>
    </row>
    <row r="261">
      <c r="C261" s="46"/>
      <c r="D261" s="46"/>
      <c r="J261" s="12"/>
      <c r="K261" s="12"/>
    </row>
    <row r="262">
      <c r="C262" s="46"/>
      <c r="D262" s="46"/>
      <c r="J262" s="12"/>
      <c r="K262" s="12"/>
    </row>
    <row r="263">
      <c r="C263" s="46"/>
      <c r="D263" s="46"/>
      <c r="J263" s="12"/>
      <c r="K263" s="12"/>
    </row>
    <row r="264">
      <c r="C264" s="46"/>
      <c r="D264" s="46"/>
      <c r="J264" s="12"/>
      <c r="K264" s="12"/>
    </row>
    <row r="265">
      <c r="C265" s="46"/>
      <c r="D265" s="46"/>
      <c r="J265" s="12"/>
      <c r="K265" s="12"/>
    </row>
    <row r="266">
      <c r="C266" s="46"/>
      <c r="D266" s="46"/>
      <c r="J266" s="12"/>
      <c r="K266" s="12"/>
    </row>
    <row r="267">
      <c r="C267" s="46"/>
      <c r="D267" s="46"/>
      <c r="J267" s="12"/>
      <c r="K267" s="12"/>
    </row>
    <row r="268">
      <c r="C268" s="46"/>
      <c r="D268" s="46"/>
      <c r="J268" s="12"/>
      <c r="K268" s="12"/>
    </row>
    <row r="269">
      <c r="C269" s="46"/>
      <c r="D269" s="46"/>
      <c r="J269" s="12"/>
      <c r="K269" s="12"/>
    </row>
    <row r="270">
      <c r="C270" s="46"/>
      <c r="D270" s="46"/>
      <c r="J270" s="12"/>
      <c r="K270" s="12"/>
    </row>
    <row r="271">
      <c r="C271" s="46"/>
      <c r="D271" s="46"/>
      <c r="J271" s="12"/>
      <c r="K271" s="12"/>
    </row>
    <row r="272">
      <c r="C272" s="46"/>
      <c r="D272" s="46"/>
      <c r="J272" s="12"/>
      <c r="K272" s="12"/>
    </row>
    <row r="273">
      <c r="C273" s="46"/>
      <c r="D273" s="46"/>
      <c r="J273" s="12"/>
      <c r="K273" s="12"/>
    </row>
    <row r="274">
      <c r="C274" s="46"/>
      <c r="D274" s="46"/>
      <c r="J274" s="12"/>
      <c r="K274" s="12"/>
    </row>
    <row r="275">
      <c r="C275" s="46"/>
      <c r="D275" s="46"/>
      <c r="J275" s="12"/>
      <c r="K275" s="12"/>
    </row>
    <row r="276">
      <c r="C276" s="46"/>
      <c r="D276" s="46"/>
      <c r="J276" s="12"/>
      <c r="K276" s="12"/>
    </row>
    <row r="277">
      <c r="C277" s="46"/>
      <c r="D277" s="46"/>
      <c r="J277" s="12"/>
      <c r="K277" s="12"/>
    </row>
    <row r="278">
      <c r="C278" s="46"/>
      <c r="D278" s="46"/>
      <c r="J278" s="12"/>
      <c r="K278" s="12"/>
    </row>
    <row r="279">
      <c r="C279" s="46"/>
      <c r="D279" s="46"/>
      <c r="J279" s="12"/>
      <c r="K279" s="12"/>
    </row>
    <row r="280">
      <c r="C280" s="46"/>
      <c r="D280" s="46"/>
      <c r="J280" s="12"/>
      <c r="K280" s="12"/>
    </row>
    <row r="281">
      <c r="C281" s="46"/>
      <c r="D281" s="46"/>
      <c r="J281" s="12"/>
      <c r="K281" s="12"/>
    </row>
    <row r="282">
      <c r="C282" s="46"/>
      <c r="D282" s="46"/>
      <c r="J282" s="12"/>
      <c r="K282" s="12"/>
    </row>
    <row r="283">
      <c r="C283" s="46"/>
      <c r="D283" s="46"/>
      <c r="J283" s="12"/>
      <c r="K283" s="12"/>
    </row>
    <row r="284">
      <c r="C284" s="46"/>
      <c r="D284" s="46"/>
      <c r="J284" s="12"/>
      <c r="K284" s="12"/>
    </row>
    <row r="285">
      <c r="C285" s="46"/>
      <c r="D285" s="46"/>
      <c r="J285" s="12"/>
      <c r="K285" s="12"/>
    </row>
    <row r="286">
      <c r="C286" s="46"/>
      <c r="D286" s="46"/>
      <c r="J286" s="12"/>
      <c r="K286" s="12"/>
    </row>
    <row r="287">
      <c r="C287" s="46"/>
      <c r="D287" s="46"/>
      <c r="J287" s="12"/>
      <c r="K287" s="12"/>
    </row>
    <row r="288">
      <c r="C288" s="46"/>
      <c r="D288" s="46"/>
      <c r="J288" s="12"/>
      <c r="K288" s="12"/>
    </row>
    <row r="289">
      <c r="C289" s="46"/>
      <c r="D289" s="46"/>
      <c r="J289" s="12"/>
      <c r="K289" s="12"/>
    </row>
    <row r="290">
      <c r="C290" s="46"/>
      <c r="D290" s="46"/>
      <c r="J290" s="12"/>
      <c r="K290" s="12"/>
    </row>
    <row r="291">
      <c r="C291" s="46"/>
      <c r="D291" s="46"/>
      <c r="J291" s="12"/>
      <c r="K291" s="12"/>
    </row>
    <row r="292">
      <c r="C292" s="46"/>
      <c r="D292" s="46"/>
      <c r="J292" s="12"/>
      <c r="K292" s="12"/>
    </row>
    <row r="293">
      <c r="C293" s="46"/>
      <c r="D293" s="46"/>
      <c r="J293" s="12"/>
      <c r="K293" s="12"/>
    </row>
    <row r="294">
      <c r="C294" s="46"/>
      <c r="D294" s="46"/>
      <c r="J294" s="12"/>
      <c r="K294" s="12"/>
    </row>
    <row r="295">
      <c r="C295" s="46"/>
      <c r="D295" s="46"/>
      <c r="J295" s="12"/>
      <c r="K295" s="12"/>
    </row>
    <row r="296">
      <c r="C296" s="46"/>
      <c r="D296" s="46"/>
      <c r="J296" s="12"/>
      <c r="K296" s="12"/>
    </row>
    <row r="297">
      <c r="C297" s="46"/>
      <c r="D297" s="46"/>
      <c r="J297" s="12"/>
      <c r="K297" s="12"/>
    </row>
    <row r="298">
      <c r="C298" s="46"/>
      <c r="D298" s="46"/>
      <c r="J298" s="12"/>
      <c r="K298" s="12"/>
    </row>
    <row r="299">
      <c r="C299" s="46"/>
      <c r="D299" s="46"/>
      <c r="J299" s="12"/>
      <c r="K299" s="12"/>
    </row>
    <row r="300">
      <c r="C300" s="46"/>
      <c r="D300" s="46"/>
      <c r="J300" s="12"/>
      <c r="K300" s="12"/>
    </row>
    <row r="301">
      <c r="C301" s="46"/>
      <c r="D301" s="46"/>
      <c r="J301" s="12"/>
      <c r="K301" s="12"/>
    </row>
    <row r="302">
      <c r="C302" s="46"/>
      <c r="D302" s="46"/>
      <c r="J302" s="12"/>
      <c r="K302" s="12"/>
    </row>
    <row r="303">
      <c r="C303" s="46"/>
      <c r="D303" s="46"/>
      <c r="J303" s="12"/>
      <c r="K303" s="12"/>
    </row>
    <row r="304">
      <c r="C304" s="46"/>
      <c r="D304" s="46"/>
      <c r="J304" s="12"/>
      <c r="K304" s="12"/>
    </row>
    <row r="305">
      <c r="C305" s="46"/>
      <c r="D305" s="46"/>
      <c r="J305" s="12"/>
      <c r="K305" s="12"/>
    </row>
    <row r="306">
      <c r="C306" s="46"/>
      <c r="D306" s="46"/>
      <c r="J306" s="12"/>
      <c r="K306" s="12"/>
    </row>
    <row r="307">
      <c r="C307" s="46"/>
      <c r="D307" s="46"/>
      <c r="J307" s="12"/>
      <c r="K307" s="12"/>
    </row>
    <row r="308">
      <c r="C308" s="46"/>
      <c r="D308" s="46"/>
      <c r="J308" s="12"/>
      <c r="K308" s="12"/>
    </row>
    <row r="309">
      <c r="C309" s="46"/>
      <c r="D309" s="46"/>
      <c r="J309" s="12"/>
      <c r="K309" s="12"/>
    </row>
    <row r="310">
      <c r="C310" s="46"/>
      <c r="D310" s="46"/>
      <c r="J310" s="12"/>
      <c r="K310" s="12"/>
    </row>
    <row r="311">
      <c r="C311" s="46"/>
      <c r="D311" s="46"/>
      <c r="J311" s="12"/>
      <c r="K311" s="12"/>
    </row>
    <row r="312">
      <c r="C312" s="46"/>
      <c r="D312" s="46"/>
      <c r="J312" s="12"/>
      <c r="K312" s="12"/>
    </row>
    <row r="313">
      <c r="C313" s="46"/>
      <c r="D313" s="46"/>
      <c r="J313" s="12"/>
      <c r="K313" s="12"/>
    </row>
    <row r="314">
      <c r="C314" s="46"/>
      <c r="D314" s="46"/>
      <c r="J314" s="12"/>
      <c r="K314" s="12"/>
    </row>
    <row r="315">
      <c r="C315" s="46"/>
      <c r="D315" s="46"/>
      <c r="J315" s="12"/>
      <c r="K315" s="12"/>
    </row>
    <row r="316">
      <c r="C316" s="46"/>
      <c r="D316" s="46"/>
      <c r="J316" s="12"/>
      <c r="K316" s="12"/>
    </row>
    <row r="317">
      <c r="C317" s="46"/>
      <c r="D317" s="46"/>
      <c r="J317" s="12"/>
      <c r="K317" s="12"/>
    </row>
    <row r="318">
      <c r="C318" s="46"/>
      <c r="D318" s="46"/>
      <c r="J318" s="12"/>
      <c r="K318" s="12"/>
    </row>
    <row r="319">
      <c r="C319" s="46"/>
      <c r="D319" s="46"/>
      <c r="J319" s="12"/>
      <c r="K319" s="12"/>
    </row>
    <row r="320">
      <c r="C320" s="46"/>
      <c r="D320" s="46"/>
      <c r="J320" s="12"/>
      <c r="K320" s="12"/>
    </row>
    <row r="321">
      <c r="C321" s="46"/>
      <c r="D321" s="46"/>
      <c r="J321" s="12"/>
      <c r="K321" s="12"/>
    </row>
    <row r="322">
      <c r="C322" s="46"/>
      <c r="D322" s="46"/>
      <c r="J322" s="12"/>
      <c r="K322" s="12"/>
    </row>
    <row r="323">
      <c r="C323" s="46"/>
      <c r="D323" s="46"/>
      <c r="J323" s="12"/>
      <c r="K323" s="12"/>
    </row>
    <row r="324">
      <c r="C324" s="46"/>
      <c r="D324" s="46"/>
      <c r="J324" s="12"/>
      <c r="K324" s="12"/>
    </row>
    <row r="325">
      <c r="C325" s="46"/>
      <c r="D325" s="46"/>
      <c r="J325" s="12"/>
      <c r="K325" s="12"/>
    </row>
    <row r="326">
      <c r="C326" s="46"/>
      <c r="D326" s="46"/>
      <c r="J326" s="12"/>
      <c r="K326" s="12"/>
    </row>
    <row r="327">
      <c r="C327" s="46"/>
      <c r="D327" s="46"/>
      <c r="J327" s="12"/>
      <c r="K327" s="12"/>
    </row>
    <row r="328">
      <c r="C328" s="46"/>
      <c r="D328" s="46"/>
      <c r="J328" s="12"/>
      <c r="K328" s="12"/>
    </row>
    <row r="329">
      <c r="C329" s="46"/>
      <c r="D329" s="46"/>
      <c r="J329" s="12"/>
      <c r="K329" s="12"/>
    </row>
    <row r="330">
      <c r="C330" s="46"/>
      <c r="D330" s="46"/>
      <c r="J330" s="12"/>
      <c r="K330" s="12"/>
    </row>
    <row r="331">
      <c r="C331" s="46"/>
      <c r="D331" s="46"/>
      <c r="J331" s="12"/>
      <c r="K331" s="12"/>
    </row>
    <row r="332">
      <c r="C332" s="46"/>
      <c r="D332" s="46"/>
      <c r="J332" s="12"/>
      <c r="K332" s="12"/>
    </row>
    <row r="333">
      <c r="C333" s="46"/>
      <c r="D333" s="46"/>
      <c r="J333" s="12"/>
      <c r="K333" s="12"/>
    </row>
    <row r="334">
      <c r="C334" s="46"/>
      <c r="D334" s="46"/>
      <c r="J334" s="12"/>
      <c r="K334" s="12"/>
    </row>
    <row r="335">
      <c r="C335" s="46"/>
      <c r="D335" s="46"/>
      <c r="J335" s="12"/>
      <c r="K335" s="12"/>
    </row>
    <row r="336">
      <c r="C336" s="46"/>
      <c r="D336" s="46"/>
      <c r="J336" s="12"/>
      <c r="K336" s="12"/>
    </row>
    <row r="337">
      <c r="C337" s="46"/>
      <c r="D337" s="46"/>
      <c r="J337" s="12"/>
      <c r="K337" s="12"/>
    </row>
    <row r="338">
      <c r="C338" s="46"/>
      <c r="D338" s="46"/>
      <c r="J338" s="12"/>
      <c r="K338" s="12"/>
    </row>
    <row r="339">
      <c r="C339" s="46"/>
      <c r="D339" s="46"/>
      <c r="J339" s="12"/>
      <c r="K339" s="12"/>
    </row>
    <row r="340">
      <c r="C340" s="46"/>
      <c r="D340" s="46"/>
      <c r="J340" s="12"/>
      <c r="K340" s="12"/>
    </row>
    <row r="341">
      <c r="C341" s="46"/>
      <c r="D341" s="46"/>
      <c r="J341" s="12"/>
      <c r="K341" s="12"/>
    </row>
    <row r="342">
      <c r="C342" s="46"/>
      <c r="D342" s="46"/>
      <c r="J342" s="12"/>
      <c r="K342" s="12"/>
    </row>
    <row r="343">
      <c r="C343" s="46"/>
      <c r="D343" s="46"/>
      <c r="J343" s="12"/>
      <c r="K343" s="12"/>
    </row>
    <row r="344">
      <c r="C344" s="46"/>
      <c r="D344" s="46"/>
      <c r="J344" s="12"/>
      <c r="K344" s="12"/>
    </row>
    <row r="345">
      <c r="C345" s="46"/>
      <c r="D345" s="46"/>
      <c r="J345" s="12"/>
      <c r="K345" s="12"/>
    </row>
    <row r="346">
      <c r="C346" s="46"/>
      <c r="D346" s="46"/>
      <c r="J346" s="12"/>
      <c r="K346" s="12"/>
    </row>
    <row r="347">
      <c r="C347" s="46"/>
      <c r="D347" s="46"/>
      <c r="J347" s="12"/>
      <c r="K347" s="12"/>
    </row>
    <row r="348">
      <c r="C348" s="46"/>
      <c r="D348" s="46"/>
      <c r="J348" s="12"/>
      <c r="K348" s="12"/>
    </row>
    <row r="349">
      <c r="C349" s="46"/>
      <c r="D349" s="46"/>
      <c r="J349" s="12"/>
      <c r="K349" s="12"/>
    </row>
    <row r="350">
      <c r="C350" s="46"/>
      <c r="D350" s="46"/>
      <c r="J350" s="12"/>
      <c r="K350" s="12"/>
    </row>
    <row r="351">
      <c r="C351" s="46"/>
      <c r="D351" s="46"/>
      <c r="J351" s="12"/>
      <c r="K351" s="12"/>
    </row>
    <row r="352">
      <c r="C352" s="46"/>
      <c r="D352" s="46"/>
      <c r="J352" s="12"/>
      <c r="K352" s="12"/>
    </row>
    <row r="353">
      <c r="C353" s="46"/>
      <c r="D353" s="46"/>
      <c r="J353" s="12"/>
      <c r="K353" s="12"/>
    </row>
    <row r="354">
      <c r="C354" s="46"/>
      <c r="D354" s="46"/>
      <c r="J354" s="12"/>
      <c r="K354" s="12"/>
    </row>
    <row r="355">
      <c r="C355" s="46"/>
      <c r="D355" s="46"/>
      <c r="J355" s="12"/>
      <c r="K355" s="12"/>
    </row>
    <row r="356">
      <c r="C356" s="46"/>
      <c r="D356" s="46"/>
      <c r="J356" s="12"/>
      <c r="K356" s="12"/>
    </row>
    <row r="357">
      <c r="C357" s="46"/>
      <c r="D357" s="46"/>
      <c r="J357" s="12"/>
      <c r="K357" s="12"/>
    </row>
    <row r="358">
      <c r="C358" s="46"/>
      <c r="D358" s="46"/>
      <c r="J358" s="12"/>
      <c r="K358" s="12"/>
    </row>
    <row r="359">
      <c r="C359" s="46"/>
      <c r="D359" s="46"/>
      <c r="J359" s="12"/>
      <c r="K359" s="12"/>
    </row>
    <row r="360">
      <c r="C360" s="46"/>
      <c r="D360" s="46"/>
      <c r="J360" s="12"/>
      <c r="K360" s="12"/>
    </row>
    <row r="361">
      <c r="C361" s="46"/>
      <c r="D361" s="46"/>
      <c r="J361" s="12"/>
      <c r="K361" s="12"/>
    </row>
    <row r="362">
      <c r="C362" s="46"/>
      <c r="D362" s="46"/>
      <c r="J362" s="12"/>
      <c r="K362" s="12"/>
    </row>
    <row r="363">
      <c r="C363" s="46"/>
      <c r="D363" s="46"/>
      <c r="J363" s="12"/>
      <c r="K363" s="12"/>
    </row>
    <row r="364">
      <c r="C364" s="46"/>
      <c r="D364" s="46"/>
      <c r="J364" s="12"/>
      <c r="K364" s="12"/>
    </row>
    <row r="365">
      <c r="C365" s="46"/>
      <c r="D365" s="46"/>
      <c r="J365" s="12"/>
      <c r="K365" s="12"/>
    </row>
    <row r="366">
      <c r="C366" s="46"/>
      <c r="D366" s="46"/>
      <c r="J366" s="12"/>
      <c r="K366" s="12"/>
    </row>
    <row r="367">
      <c r="C367" s="46"/>
      <c r="D367" s="46"/>
      <c r="J367" s="12"/>
      <c r="K367" s="12"/>
    </row>
    <row r="368">
      <c r="C368" s="46"/>
      <c r="D368" s="46"/>
      <c r="J368" s="12"/>
      <c r="K368" s="12"/>
    </row>
    <row r="369">
      <c r="C369" s="46"/>
      <c r="D369" s="46"/>
      <c r="J369" s="12"/>
      <c r="K369" s="12"/>
    </row>
    <row r="370">
      <c r="C370" s="46"/>
      <c r="D370" s="46"/>
      <c r="J370" s="12"/>
      <c r="K370" s="12"/>
    </row>
    <row r="371">
      <c r="C371" s="46"/>
      <c r="D371" s="46"/>
      <c r="J371" s="12"/>
      <c r="K371" s="12"/>
    </row>
    <row r="372">
      <c r="C372" s="46"/>
      <c r="D372" s="46"/>
      <c r="J372" s="12"/>
      <c r="K372" s="12"/>
    </row>
    <row r="373">
      <c r="C373" s="46"/>
      <c r="D373" s="46"/>
      <c r="J373" s="12"/>
      <c r="K373" s="12"/>
    </row>
    <row r="374">
      <c r="C374" s="46"/>
      <c r="D374" s="46"/>
      <c r="J374" s="12"/>
      <c r="K374" s="12"/>
    </row>
    <row r="375">
      <c r="C375" s="46"/>
      <c r="D375" s="46"/>
      <c r="J375" s="12"/>
      <c r="K375" s="12"/>
    </row>
    <row r="376">
      <c r="C376" s="46"/>
      <c r="D376" s="46"/>
      <c r="J376" s="12"/>
      <c r="K376" s="12"/>
    </row>
    <row r="377">
      <c r="C377" s="46"/>
      <c r="D377" s="46"/>
      <c r="J377" s="12"/>
      <c r="K377" s="12"/>
    </row>
    <row r="378">
      <c r="C378" s="46"/>
      <c r="D378" s="46"/>
      <c r="J378" s="12"/>
      <c r="K378" s="12"/>
    </row>
    <row r="379">
      <c r="C379" s="46"/>
      <c r="D379" s="46"/>
      <c r="J379" s="12"/>
      <c r="K379" s="12"/>
    </row>
    <row r="380">
      <c r="C380" s="46"/>
      <c r="D380" s="46"/>
      <c r="J380" s="12"/>
      <c r="K380" s="12"/>
    </row>
    <row r="381">
      <c r="C381" s="46"/>
      <c r="D381" s="46"/>
      <c r="J381" s="12"/>
      <c r="K381" s="12"/>
    </row>
    <row r="382">
      <c r="C382" s="46"/>
      <c r="D382" s="46"/>
      <c r="J382" s="12"/>
      <c r="K382" s="12"/>
    </row>
    <row r="383">
      <c r="C383" s="46"/>
      <c r="D383" s="46"/>
      <c r="J383" s="12"/>
      <c r="K383" s="12"/>
    </row>
    <row r="384">
      <c r="C384" s="46"/>
      <c r="D384" s="46"/>
      <c r="J384" s="12"/>
      <c r="K384" s="12"/>
    </row>
    <row r="385">
      <c r="C385" s="46"/>
      <c r="D385" s="46"/>
      <c r="J385" s="12"/>
      <c r="K385" s="12"/>
    </row>
    <row r="386">
      <c r="C386" s="46"/>
      <c r="D386" s="46"/>
      <c r="J386" s="12"/>
      <c r="K386" s="12"/>
    </row>
    <row r="387">
      <c r="C387" s="46"/>
      <c r="D387" s="46"/>
      <c r="J387" s="12"/>
      <c r="K387" s="12"/>
    </row>
    <row r="388">
      <c r="C388" s="46"/>
      <c r="D388" s="46"/>
      <c r="J388" s="12"/>
      <c r="K388" s="12"/>
    </row>
    <row r="389">
      <c r="C389" s="46"/>
      <c r="D389" s="46"/>
      <c r="J389" s="12"/>
      <c r="K389" s="12"/>
    </row>
    <row r="390">
      <c r="C390" s="46"/>
      <c r="D390" s="46"/>
      <c r="J390" s="12"/>
      <c r="K390" s="12"/>
    </row>
    <row r="391">
      <c r="C391" s="46"/>
      <c r="D391" s="46"/>
      <c r="J391" s="12"/>
      <c r="K391" s="12"/>
    </row>
    <row r="392">
      <c r="C392" s="46"/>
      <c r="D392" s="46"/>
      <c r="J392" s="12"/>
      <c r="K392" s="12"/>
    </row>
    <row r="393">
      <c r="C393" s="46"/>
      <c r="D393" s="46"/>
      <c r="J393" s="12"/>
      <c r="K393" s="12"/>
    </row>
    <row r="394">
      <c r="C394" s="46"/>
      <c r="D394" s="46"/>
      <c r="J394" s="12"/>
      <c r="K394" s="12"/>
    </row>
    <row r="395">
      <c r="C395" s="46"/>
      <c r="D395" s="46"/>
      <c r="J395" s="12"/>
      <c r="K395" s="12"/>
    </row>
    <row r="396">
      <c r="C396" s="46"/>
      <c r="D396" s="46"/>
      <c r="J396" s="12"/>
      <c r="K396" s="12"/>
    </row>
    <row r="397">
      <c r="C397" s="46"/>
      <c r="D397" s="46"/>
      <c r="J397" s="12"/>
      <c r="K397" s="12"/>
    </row>
    <row r="398">
      <c r="C398" s="46"/>
      <c r="D398" s="46"/>
      <c r="J398" s="12"/>
      <c r="K398" s="12"/>
    </row>
    <row r="399">
      <c r="C399" s="46"/>
      <c r="D399" s="46"/>
      <c r="J399" s="12"/>
      <c r="K399" s="12"/>
    </row>
    <row r="400">
      <c r="C400" s="46"/>
      <c r="D400" s="46"/>
      <c r="J400" s="12"/>
      <c r="K400" s="12"/>
    </row>
    <row r="401">
      <c r="C401" s="46"/>
      <c r="D401" s="46"/>
      <c r="J401" s="12"/>
      <c r="K401" s="12"/>
    </row>
    <row r="402">
      <c r="C402" s="46"/>
      <c r="D402" s="46"/>
      <c r="J402" s="12"/>
      <c r="K402" s="12"/>
    </row>
    <row r="403">
      <c r="C403" s="46"/>
      <c r="D403" s="46"/>
      <c r="J403" s="12"/>
      <c r="K403" s="12"/>
    </row>
    <row r="404">
      <c r="C404" s="46"/>
      <c r="D404" s="46"/>
      <c r="J404" s="12"/>
      <c r="K404" s="12"/>
    </row>
    <row r="405">
      <c r="C405" s="46"/>
      <c r="D405" s="46"/>
      <c r="J405" s="12"/>
      <c r="K405" s="12"/>
    </row>
    <row r="406">
      <c r="C406" s="46"/>
      <c r="D406" s="46"/>
      <c r="J406" s="12"/>
      <c r="K406" s="12"/>
    </row>
    <row r="407">
      <c r="C407" s="46"/>
      <c r="D407" s="46"/>
      <c r="J407" s="12"/>
      <c r="K407" s="12"/>
    </row>
    <row r="408">
      <c r="C408" s="46"/>
      <c r="D408" s="46"/>
      <c r="J408" s="12"/>
      <c r="K408" s="12"/>
    </row>
    <row r="409">
      <c r="C409" s="46"/>
      <c r="D409" s="46"/>
      <c r="J409" s="12"/>
      <c r="K409" s="12"/>
    </row>
    <row r="410">
      <c r="C410" s="46"/>
      <c r="D410" s="46"/>
      <c r="J410" s="12"/>
      <c r="K410" s="12"/>
    </row>
    <row r="411">
      <c r="C411" s="46"/>
      <c r="D411" s="46"/>
      <c r="J411" s="12"/>
      <c r="K411" s="12"/>
    </row>
    <row r="412">
      <c r="C412" s="46"/>
      <c r="D412" s="46"/>
      <c r="J412" s="12"/>
      <c r="K412" s="12"/>
    </row>
    <row r="413">
      <c r="C413" s="46"/>
      <c r="D413" s="46"/>
      <c r="J413" s="12"/>
      <c r="K413" s="12"/>
    </row>
    <row r="414">
      <c r="C414" s="46"/>
      <c r="D414" s="46"/>
      <c r="J414" s="12"/>
      <c r="K414" s="12"/>
    </row>
    <row r="415">
      <c r="C415" s="46"/>
      <c r="D415" s="46"/>
      <c r="J415" s="12"/>
      <c r="K415" s="12"/>
    </row>
    <row r="416">
      <c r="C416" s="46"/>
      <c r="D416" s="46"/>
      <c r="J416" s="12"/>
      <c r="K416" s="12"/>
    </row>
    <row r="417">
      <c r="C417" s="46"/>
      <c r="D417" s="46"/>
      <c r="J417" s="12"/>
      <c r="K417" s="12"/>
    </row>
    <row r="418">
      <c r="C418" s="46"/>
      <c r="D418" s="46"/>
      <c r="J418" s="12"/>
      <c r="K418" s="12"/>
    </row>
    <row r="419">
      <c r="C419" s="46"/>
      <c r="D419" s="46"/>
      <c r="J419" s="12"/>
      <c r="K419" s="12"/>
    </row>
    <row r="420">
      <c r="C420" s="46"/>
      <c r="D420" s="46"/>
      <c r="J420" s="12"/>
      <c r="K420" s="12"/>
    </row>
    <row r="421">
      <c r="C421" s="46"/>
      <c r="D421" s="46"/>
      <c r="J421" s="12"/>
      <c r="K421" s="12"/>
    </row>
    <row r="422">
      <c r="C422" s="46"/>
      <c r="D422" s="46"/>
      <c r="J422" s="12"/>
      <c r="K422" s="12"/>
    </row>
    <row r="423">
      <c r="C423" s="46"/>
      <c r="D423" s="46"/>
      <c r="J423" s="12"/>
      <c r="K423" s="12"/>
    </row>
    <row r="424">
      <c r="C424" s="46"/>
      <c r="D424" s="46"/>
      <c r="J424" s="12"/>
      <c r="K424" s="12"/>
    </row>
    <row r="425">
      <c r="C425" s="46"/>
      <c r="D425" s="46"/>
      <c r="J425" s="12"/>
      <c r="K425" s="12"/>
    </row>
    <row r="426">
      <c r="C426" s="46"/>
      <c r="D426" s="46"/>
      <c r="J426" s="12"/>
      <c r="K426" s="12"/>
    </row>
    <row r="427">
      <c r="C427" s="46"/>
      <c r="D427" s="46"/>
      <c r="J427" s="12"/>
      <c r="K427" s="12"/>
    </row>
    <row r="428">
      <c r="C428" s="46"/>
      <c r="D428" s="46"/>
      <c r="J428" s="12"/>
      <c r="K428" s="12"/>
    </row>
    <row r="429">
      <c r="C429" s="46"/>
      <c r="D429" s="46"/>
      <c r="J429" s="12"/>
      <c r="K429" s="12"/>
    </row>
    <row r="430">
      <c r="C430" s="46"/>
      <c r="D430" s="46"/>
      <c r="J430" s="12"/>
      <c r="K430" s="12"/>
    </row>
    <row r="431">
      <c r="C431" s="46"/>
      <c r="D431" s="46"/>
      <c r="J431" s="12"/>
      <c r="K431" s="12"/>
    </row>
    <row r="432">
      <c r="C432" s="46"/>
      <c r="D432" s="46"/>
      <c r="J432" s="12"/>
      <c r="K432" s="12"/>
    </row>
    <row r="433">
      <c r="C433" s="46"/>
      <c r="D433" s="46"/>
      <c r="J433" s="12"/>
      <c r="K433" s="12"/>
    </row>
    <row r="434">
      <c r="C434" s="46"/>
      <c r="D434" s="46"/>
      <c r="J434" s="12"/>
      <c r="K434" s="12"/>
    </row>
    <row r="435">
      <c r="C435" s="46"/>
      <c r="D435" s="46"/>
      <c r="J435" s="12"/>
      <c r="K435" s="12"/>
    </row>
    <row r="436">
      <c r="C436" s="46"/>
      <c r="D436" s="46"/>
      <c r="J436" s="12"/>
      <c r="K436" s="12"/>
    </row>
    <row r="437">
      <c r="C437" s="46"/>
      <c r="D437" s="46"/>
      <c r="J437" s="12"/>
      <c r="K437" s="12"/>
    </row>
    <row r="438">
      <c r="C438" s="46"/>
      <c r="D438" s="46"/>
      <c r="J438" s="12"/>
      <c r="K438" s="12"/>
    </row>
    <row r="439">
      <c r="C439" s="46"/>
      <c r="D439" s="46"/>
      <c r="J439" s="12"/>
      <c r="K439" s="12"/>
    </row>
    <row r="440">
      <c r="C440" s="46"/>
      <c r="D440" s="46"/>
      <c r="J440" s="12"/>
      <c r="K440" s="12"/>
    </row>
    <row r="441">
      <c r="C441" s="46"/>
      <c r="D441" s="46"/>
      <c r="J441" s="12"/>
      <c r="K441" s="12"/>
    </row>
    <row r="442">
      <c r="C442" s="46"/>
      <c r="D442" s="46"/>
      <c r="J442" s="12"/>
      <c r="K442" s="12"/>
    </row>
    <row r="443">
      <c r="C443" s="46"/>
      <c r="D443" s="46"/>
      <c r="J443" s="12"/>
      <c r="K443" s="12"/>
    </row>
    <row r="444">
      <c r="C444" s="46"/>
      <c r="D444" s="46"/>
      <c r="J444" s="12"/>
      <c r="K444" s="12"/>
    </row>
    <row r="445">
      <c r="C445" s="46"/>
      <c r="D445" s="46"/>
      <c r="J445" s="12"/>
      <c r="K445" s="12"/>
    </row>
    <row r="446">
      <c r="C446" s="46"/>
      <c r="D446" s="46"/>
      <c r="J446" s="12"/>
      <c r="K446" s="12"/>
    </row>
    <row r="447">
      <c r="C447" s="46"/>
      <c r="D447" s="46"/>
      <c r="J447" s="12"/>
      <c r="K447" s="12"/>
    </row>
    <row r="448">
      <c r="C448" s="46"/>
      <c r="D448" s="46"/>
      <c r="J448" s="12"/>
      <c r="K448" s="12"/>
    </row>
    <row r="449">
      <c r="C449" s="46"/>
      <c r="D449" s="46"/>
      <c r="J449" s="12"/>
      <c r="K449" s="12"/>
    </row>
    <row r="450">
      <c r="C450" s="46"/>
      <c r="D450" s="46"/>
      <c r="J450" s="12"/>
      <c r="K450" s="12"/>
    </row>
    <row r="451">
      <c r="C451" s="46"/>
      <c r="D451" s="46"/>
      <c r="J451" s="12"/>
      <c r="K451" s="12"/>
    </row>
    <row r="452">
      <c r="C452" s="46"/>
      <c r="D452" s="46"/>
      <c r="J452" s="12"/>
      <c r="K452" s="12"/>
    </row>
    <row r="453">
      <c r="C453" s="46"/>
      <c r="D453" s="46"/>
      <c r="J453" s="12"/>
      <c r="K453" s="12"/>
    </row>
    <row r="454">
      <c r="C454" s="46"/>
      <c r="D454" s="46"/>
      <c r="J454" s="12"/>
      <c r="K454" s="12"/>
    </row>
    <row r="455">
      <c r="C455" s="46"/>
      <c r="D455" s="46"/>
      <c r="J455" s="12"/>
      <c r="K455" s="12"/>
    </row>
    <row r="456">
      <c r="C456" s="46"/>
      <c r="D456" s="46"/>
      <c r="J456" s="12"/>
      <c r="K456" s="12"/>
    </row>
    <row r="457">
      <c r="C457" s="46"/>
      <c r="D457" s="46"/>
      <c r="J457" s="12"/>
      <c r="K457" s="12"/>
    </row>
    <row r="458">
      <c r="C458" s="46"/>
      <c r="D458" s="46"/>
      <c r="J458" s="12"/>
      <c r="K458" s="12"/>
    </row>
    <row r="459">
      <c r="C459" s="46"/>
      <c r="D459" s="46"/>
      <c r="J459" s="12"/>
      <c r="K459" s="12"/>
    </row>
    <row r="460">
      <c r="C460" s="46"/>
      <c r="D460" s="46"/>
      <c r="J460" s="12"/>
      <c r="K460" s="12"/>
    </row>
    <row r="461">
      <c r="C461" s="46"/>
      <c r="D461" s="46"/>
      <c r="J461" s="12"/>
      <c r="K461" s="12"/>
    </row>
    <row r="462">
      <c r="C462" s="46"/>
      <c r="D462" s="46"/>
      <c r="J462" s="12"/>
      <c r="K462" s="12"/>
    </row>
    <row r="463">
      <c r="C463" s="46"/>
      <c r="D463" s="46"/>
      <c r="J463" s="12"/>
      <c r="K463" s="12"/>
    </row>
    <row r="464">
      <c r="C464" s="46"/>
      <c r="D464" s="46"/>
      <c r="J464" s="12"/>
      <c r="K464" s="12"/>
    </row>
    <row r="465">
      <c r="C465" s="46"/>
      <c r="D465" s="46"/>
      <c r="J465" s="12"/>
      <c r="K465" s="12"/>
    </row>
    <row r="466">
      <c r="C466" s="46"/>
      <c r="D466" s="46"/>
      <c r="J466" s="12"/>
      <c r="K466" s="12"/>
    </row>
    <row r="467">
      <c r="C467" s="46"/>
      <c r="D467" s="46"/>
      <c r="J467" s="12"/>
      <c r="K467" s="12"/>
    </row>
    <row r="468">
      <c r="C468" s="46"/>
      <c r="D468" s="46"/>
      <c r="J468" s="12"/>
      <c r="K468" s="12"/>
    </row>
    <row r="469">
      <c r="C469" s="46"/>
      <c r="D469" s="46"/>
      <c r="J469" s="12"/>
      <c r="K469" s="12"/>
    </row>
    <row r="470">
      <c r="C470" s="46"/>
      <c r="D470" s="46"/>
      <c r="J470" s="12"/>
      <c r="K470" s="12"/>
    </row>
    <row r="471">
      <c r="C471" s="46"/>
      <c r="D471" s="46"/>
      <c r="J471" s="12"/>
      <c r="K471" s="12"/>
    </row>
    <row r="472">
      <c r="C472" s="46"/>
      <c r="D472" s="46"/>
      <c r="J472" s="12"/>
      <c r="K472" s="12"/>
    </row>
    <row r="473">
      <c r="C473" s="46"/>
      <c r="D473" s="46"/>
      <c r="J473" s="12"/>
      <c r="K473" s="12"/>
    </row>
    <row r="474">
      <c r="C474" s="46"/>
      <c r="D474" s="46"/>
      <c r="J474" s="12"/>
      <c r="K474" s="12"/>
    </row>
    <row r="475">
      <c r="C475" s="46"/>
      <c r="D475" s="46"/>
      <c r="J475" s="12"/>
      <c r="K475" s="12"/>
    </row>
    <row r="476">
      <c r="C476" s="46"/>
      <c r="D476" s="46"/>
      <c r="J476" s="12"/>
      <c r="K476" s="12"/>
    </row>
    <row r="477">
      <c r="C477" s="46"/>
      <c r="D477" s="46"/>
      <c r="J477" s="12"/>
      <c r="K477" s="12"/>
    </row>
    <row r="478">
      <c r="C478" s="46"/>
      <c r="D478" s="46"/>
      <c r="J478" s="12"/>
      <c r="K478" s="12"/>
    </row>
    <row r="479">
      <c r="C479" s="46"/>
      <c r="D479" s="46"/>
      <c r="J479" s="12"/>
      <c r="K479" s="12"/>
    </row>
    <row r="480">
      <c r="C480" s="46"/>
      <c r="D480" s="46"/>
      <c r="J480" s="12"/>
      <c r="K480" s="12"/>
    </row>
    <row r="481">
      <c r="C481" s="46"/>
      <c r="D481" s="46"/>
      <c r="J481" s="12"/>
      <c r="K481" s="12"/>
    </row>
    <row r="482">
      <c r="C482" s="46"/>
      <c r="D482" s="46"/>
      <c r="J482" s="12"/>
      <c r="K482" s="12"/>
    </row>
    <row r="483">
      <c r="C483" s="46"/>
      <c r="D483" s="46"/>
      <c r="J483" s="12"/>
      <c r="K483" s="12"/>
    </row>
    <row r="484">
      <c r="C484" s="46"/>
      <c r="D484" s="46"/>
      <c r="J484" s="12"/>
      <c r="K484" s="12"/>
    </row>
    <row r="485">
      <c r="C485" s="46"/>
      <c r="D485" s="46"/>
      <c r="J485" s="12"/>
      <c r="K485" s="12"/>
    </row>
    <row r="486">
      <c r="C486" s="46"/>
      <c r="D486" s="46"/>
      <c r="J486" s="12"/>
      <c r="K486" s="12"/>
    </row>
    <row r="487">
      <c r="C487" s="46"/>
      <c r="D487" s="46"/>
      <c r="J487" s="12"/>
      <c r="K487" s="12"/>
    </row>
    <row r="488">
      <c r="C488" s="46"/>
      <c r="D488" s="46"/>
      <c r="J488" s="12"/>
      <c r="K488" s="12"/>
    </row>
    <row r="489">
      <c r="C489" s="46"/>
      <c r="D489" s="46"/>
      <c r="J489" s="12"/>
      <c r="K489" s="12"/>
    </row>
    <row r="490">
      <c r="C490" s="46"/>
      <c r="D490" s="46"/>
      <c r="J490" s="12"/>
      <c r="K490" s="12"/>
    </row>
    <row r="491">
      <c r="C491" s="46"/>
      <c r="D491" s="46"/>
      <c r="J491" s="12"/>
      <c r="K491" s="12"/>
    </row>
    <row r="492">
      <c r="C492" s="46"/>
      <c r="D492" s="46"/>
      <c r="J492" s="12"/>
      <c r="K492" s="12"/>
    </row>
    <row r="493">
      <c r="C493" s="46"/>
      <c r="D493" s="46"/>
      <c r="J493" s="12"/>
      <c r="K493" s="12"/>
    </row>
    <row r="494">
      <c r="C494" s="46"/>
      <c r="D494" s="46"/>
      <c r="J494" s="12"/>
      <c r="K494" s="12"/>
    </row>
    <row r="495">
      <c r="C495" s="46"/>
      <c r="D495" s="46"/>
      <c r="J495" s="12"/>
      <c r="K495" s="12"/>
    </row>
    <row r="496">
      <c r="C496" s="46"/>
      <c r="D496" s="46"/>
      <c r="J496" s="12"/>
      <c r="K496" s="12"/>
    </row>
    <row r="497">
      <c r="C497" s="46"/>
      <c r="D497" s="46"/>
      <c r="J497" s="12"/>
      <c r="K497" s="12"/>
    </row>
    <row r="498">
      <c r="C498" s="46"/>
      <c r="D498" s="46"/>
      <c r="J498" s="12"/>
      <c r="K498" s="12"/>
    </row>
    <row r="499">
      <c r="C499" s="46"/>
      <c r="D499" s="46"/>
      <c r="J499" s="12"/>
      <c r="K499" s="12"/>
    </row>
    <row r="500">
      <c r="C500" s="46"/>
      <c r="D500" s="46"/>
      <c r="J500" s="12"/>
      <c r="K500" s="12"/>
    </row>
    <row r="501">
      <c r="C501" s="46"/>
      <c r="D501" s="46"/>
      <c r="J501" s="12"/>
      <c r="K501" s="12"/>
    </row>
    <row r="502">
      <c r="C502" s="46"/>
      <c r="D502" s="46"/>
      <c r="J502" s="12"/>
      <c r="K502" s="12"/>
    </row>
    <row r="503">
      <c r="C503" s="46"/>
      <c r="D503" s="46"/>
      <c r="J503" s="12"/>
      <c r="K503" s="12"/>
    </row>
    <row r="504">
      <c r="C504" s="46"/>
      <c r="D504" s="46"/>
      <c r="J504" s="12"/>
      <c r="K504" s="12"/>
    </row>
    <row r="505">
      <c r="C505" s="46"/>
      <c r="D505" s="46"/>
      <c r="J505" s="12"/>
      <c r="K505" s="12"/>
    </row>
    <row r="506">
      <c r="C506" s="46"/>
      <c r="D506" s="46"/>
      <c r="J506" s="12"/>
      <c r="K506" s="12"/>
    </row>
    <row r="507">
      <c r="C507" s="46"/>
      <c r="D507" s="46"/>
      <c r="J507" s="12"/>
      <c r="K507" s="12"/>
    </row>
    <row r="508">
      <c r="C508" s="46"/>
      <c r="D508" s="46"/>
      <c r="J508" s="12"/>
      <c r="K508" s="12"/>
    </row>
    <row r="509">
      <c r="C509" s="46"/>
      <c r="D509" s="46"/>
      <c r="J509" s="12"/>
      <c r="K509" s="12"/>
    </row>
    <row r="510">
      <c r="C510" s="46"/>
      <c r="D510" s="46"/>
      <c r="J510" s="12"/>
      <c r="K510" s="12"/>
    </row>
    <row r="511">
      <c r="C511" s="46"/>
      <c r="D511" s="46"/>
      <c r="J511" s="12"/>
      <c r="K511" s="12"/>
    </row>
    <row r="512">
      <c r="C512" s="46"/>
      <c r="D512" s="46"/>
      <c r="J512" s="12"/>
      <c r="K512" s="12"/>
    </row>
    <row r="513">
      <c r="C513" s="46"/>
      <c r="D513" s="46"/>
      <c r="J513" s="12"/>
      <c r="K513" s="12"/>
    </row>
    <row r="514">
      <c r="C514" s="46"/>
      <c r="D514" s="46"/>
      <c r="J514" s="12"/>
      <c r="K514" s="12"/>
    </row>
    <row r="515">
      <c r="C515" s="46"/>
      <c r="D515" s="46"/>
      <c r="J515" s="12"/>
      <c r="K515" s="12"/>
    </row>
    <row r="516">
      <c r="C516" s="46"/>
      <c r="D516" s="46"/>
      <c r="J516" s="12"/>
      <c r="K516" s="12"/>
    </row>
    <row r="517">
      <c r="C517" s="46"/>
      <c r="D517" s="46"/>
      <c r="J517" s="12"/>
      <c r="K517" s="12"/>
    </row>
    <row r="518">
      <c r="C518" s="46"/>
      <c r="D518" s="46"/>
      <c r="J518" s="12"/>
      <c r="K518" s="12"/>
    </row>
    <row r="519">
      <c r="C519" s="46"/>
      <c r="D519" s="46"/>
      <c r="J519" s="12"/>
      <c r="K519" s="12"/>
    </row>
    <row r="520">
      <c r="C520" s="46"/>
      <c r="D520" s="46"/>
      <c r="J520" s="12"/>
      <c r="K520" s="12"/>
    </row>
    <row r="521">
      <c r="C521" s="46"/>
      <c r="D521" s="46"/>
      <c r="J521" s="12"/>
      <c r="K521" s="12"/>
    </row>
    <row r="522">
      <c r="C522" s="46"/>
      <c r="D522" s="46"/>
      <c r="J522" s="12"/>
      <c r="K522" s="12"/>
    </row>
    <row r="523">
      <c r="C523" s="46"/>
      <c r="D523" s="46"/>
      <c r="J523" s="12"/>
      <c r="K523" s="12"/>
    </row>
    <row r="524">
      <c r="C524" s="46"/>
      <c r="D524" s="46"/>
      <c r="J524" s="12"/>
      <c r="K524" s="12"/>
    </row>
    <row r="525">
      <c r="C525" s="46"/>
      <c r="D525" s="46"/>
      <c r="J525" s="12"/>
      <c r="K525" s="12"/>
    </row>
    <row r="526">
      <c r="C526" s="46"/>
      <c r="D526" s="46"/>
      <c r="J526" s="12"/>
      <c r="K526" s="12"/>
    </row>
    <row r="527">
      <c r="C527" s="46"/>
      <c r="D527" s="46"/>
      <c r="J527" s="12"/>
      <c r="K527" s="12"/>
    </row>
    <row r="528">
      <c r="C528" s="46"/>
      <c r="D528" s="46"/>
      <c r="J528" s="12"/>
      <c r="K528" s="12"/>
    </row>
    <row r="529">
      <c r="C529" s="46"/>
      <c r="D529" s="46"/>
      <c r="J529" s="12"/>
      <c r="K529" s="12"/>
    </row>
    <row r="530">
      <c r="C530" s="46"/>
      <c r="D530" s="46"/>
      <c r="J530" s="12"/>
      <c r="K530" s="12"/>
    </row>
    <row r="531">
      <c r="C531" s="46"/>
      <c r="D531" s="46"/>
      <c r="J531" s="12"/>
      <c r="K531" s="12"/>
    </row>
    <row r="532">
      <c r="C532" s="46"/>
      <c r="D532" s="46"/>
      <c r="J532" s="12"/>
      <c r="K532" s="12"/>
    </row>
    <row r="533">
      <c r="C533" s="46"/>
      <c r="D533" s="46"/>
      <c r="J533" s="12"/>
      <c r="K533" s="12"/>
    </row>
    <row r="534">
      <c r="C534" s="46"/>
      <c r="D534" s="46"/>
      <c r="J534" s="12"/>
      <c r="K534" s="12"/>
    </row>
    <row r="535">
      <c r="C535" s="46"/>
      <c r="D535" s="46"/>
      <c r="J535" s="12"/>
      <c r="K535" s="12"/>
    </row>
    <row r="536">
      <c r="C536" s="46"/>
      <c r="D536" s="46"/>
      <c r="J536" s="12"/>
      <c r="K536" s="12"/>
    </row>
    <row r="537">
      <c r="C537" s="46"/>
      <c r="D537" s="46"/>
      <c r="J537" s="12"/>
      <c r="K537" s="12"/>
    </row>
    <row r="538">
      <c r="C538" s="46"/>
      <c r="D538" s="46"/>
      <c r="J538" s="12"/>
      <c r="K538" s="12"/>
    </row>
    <row r="539">
      <c r="C539" s="46"/>
      <c r="D539" s="46"/>
      <c r="J539" s="12"/>
      <c r="K539" s="12"/>
    </row>
    <row r="540">
      <c r="C540" s="46"/>
      <c r="D540" s="46"/>
      <c r="J540" s="12"/>
      <c r="K540" s="12"/>
    </row>
    <row r="541">
      <c r="C541" s="46"/>
      <c r="D541" s="46"/>
      <c r="J541" s="12"/>
      <c r="K541" s="12"/>
    </row>
    <row r="542">
      <c r="C542" s="46"/>
      <c r="D542" s="46"/>
      <c r="J542" s="12"/>
      <c r="K542" s="12"/>
    </row>
    <row r="543">
      <c r="C543" s="46"/>
      <c r="D543" s="46"/>
      <c r="J543" s="12"/>
      <c r="K543" s="12"/>
    </row>
    <row r="544">
      <c r="C544" s="46"/>
      <c r="D544" s="46"/>
      <c r="J544" s="12"/>
      <c r="K544" s="12"/>
    </row>
    <row r="545">
      <c r="C545" s="46"/>
      <c r="D545" s="46"/>
      <c r="J545" s="12"/>
      <c r="K545" s="12"/>
    </row>
    <row r="546">
      <c r="C546" s="46"/>
      <c r="D546" s="46"/>
      <c r="J546" s="12"/>
      <c r="K546" s="12"/>
    </row>
    <row r="547">
      <c r="C547" s="46"/>
      <c r="D547" s="46"/>
      <c r="J547" s="12"/>
      <c r="K547" s="12"/>
    </row>
    <row r="548">
      <c r="C548" s="46"/>
      <c r="D548" s="46"/>
      <c r="J548" s="12"/>
      <c r="K548" s="12"/>
    </row>
    <row r="549">
      <c r="C549" s="46"/>
      <c r="D549" s="46"/>
      <c r="J549" s="12"/>
      <c r="K549" s="12"/>
    </row>
    <row r="550">
      <c r="C550" s="46"/>
      <c r="D550" s="46"/>
      <c r="J550" s="12"/>
      <c r="K550" s="12"/>
    </row>
    <row r="551">
      <c r="C551" s="46"/>
      <c r="D551" s="46"/>
      <c r="J551" s="12"/>
      <c r="K551" s="12"/>
    </row>
    <row r="552">
      <c r="C552" s="46"/>
      <c r="D552" s="46"/>
      <c r="J552" s="12"/>
      <c r="K552" s="12"/>
    </row>
    <row r="553">
      <c r="C553" s="46"/>
      <c r="D553" s="46"/>
      <c r="J553" s="12"/>
      <c r="K553" s="12"/>
    </row>
    <row r="554">
      <c r="C554" s="46"/>
      <c r="D554" s="46"/>
      <c r="J554" s="12"/>
      <c r="K554" s="12"/>
    </row>
    <row r="555">
      <c r="C555" s="46"/>
      <c r="D555" s="46"/>
      <c r="J555" s="12"/>
      <c r="K555" s="12"/>
    </row>
    <row r="556">
      <c r="C556" s="46"/>
      <c r="D556" s="46"/>
      <c r="J556" s="12"/>
      <c r="K556" s="12"/>
    </row>
    <row r="557">
      <c r="C557" s="46"/>
      <c r="D557" s="46"/>
      <c r="J557" s="12"/>
      <c r="K557" s="12"/>
    </row>
    <row r="558">
      <c r="C558" s="46"/>
      <c r="D558" s="46"/>
      <c r="J558" s="12"/>
      <c r="K558" s="12"/>
    </row>
    <row r="559">
      <c r="C559" s="46"/>
      <c r="D559" s="46"/>
      <c r="J559" s="12"/>
      <c r="K559" s="12"/>
    </row>
    <row r="560">
      <c r="C560" s="46"/>
      <c r="D560" s="46"/>
      <c r="J560" s="12"/>
      <c r="K560" s="12"/>
    </row>
    <row r="561">
      <c r="C561" s="46"/>
      <c r="D561" s="46"/>
      <c r="J561" s="12"/>
      <c r="K561" s="12"/>
    </row>
    <row r="562">
      <c r="C562" s="46"/>
      <c r="D562" s="46"/>
      <c r="J562" s="12"/>
      <c r="K562" s="12"/>
    </row>
    <row r="563">
      <c r="C563" s="46"/>
      <c r="D563" s="46"/>
      <c r="J563" s="12"/>
      <c r="K563" s="12"/>
    </row>
    <row r="564">
      <c r="C564" s="46"/>
      <c r="D564" s="46"/>
      <c r="J564" s="12"/>
      <c r="K564" s="12"/>
    </row>
    <row r="565">
      <c r="C565" s="46"/>
      <c r="D565" s="46"/>
      <c r="J565" s="12"/>
      <c r="K565" s="12"/>
    </row>
    <row r="566">
      <c r="C566" s="46"/>
      <c r="D566" s="46"/>
      <c r="J566" s="12"/>
      <c r="K566" s="12"/>
    </row>
    <row r="567">
      <c r="C567" s="46"/>
      <c r="D567" s="46"/>
      <c r="J567" s="12"/>
      <c r="K567" s="12"/>
    </row>
    <row r="568">
      <c r="C568" s="46"/>
      <c r="D568" s="46"/>
      <c r="J568" s="12"/>
      <c r="K568" s="12"/>
    </row>
    <row r="569">
      <c r="C569" s="46"/>
      <c r="D569" s="46"/>
      <c r="J569" s="12"/>
      <c r="K569" s="12"/>
    </row>
    <row r="570">
      <c r="C570" s="46"/>
      <c r="D570" s="46"/>
      <c r="J570" s="12"/>
      <c r="K570" s="12"/>
    </row>
    <row r="571">
      <c r="C571" s="46"/>
      <c r="D571" s="46"/>
      <c r="J571" s="12"/>
      <c r="K571" s="12"/>
    </row>
    <row r="572">
      <c r="C572" s="46"/>
      <c r="D572" s="46"/>
      <c r="J572" s="12"/>
      <c r="K572" s="12"/>
    </row>
    <row r="573">
      <c r="C573" s="46"/>
      <c r="D573" s="46"/>
      <c r="J573" s="12"/>
      <c r="K573" s="12"/>
    </row>
    <row r="574">
      <c r="C574" s="46"/>
      <c r="D574" s="46"/>
      <c r="J574" s="12"/>
      <c r="K574" s="12"/>
    </row>
    <row r="575">
      <c r="C575" s="46"/>
      <c r="D575" s="46"/>
      <c r="J575" s="12"/>
      <c r="K575" s="12"/>
    </row>
    <row r="576">
      <c r="C576" s="46"/>
      <c r="D576" s="46"/>
      <c r="J576" s="12"/>
      <c r="K576" s="12"/>
    </row>
    <row r="577">
      <c r="C577" s="46"/>
      <c r="D577" s="46"/>
      <c r="J577" s="12"/>
      <c r="K577" s="12"/>
    </row>
    <row r="578">
      <c r="C578" s="46"/>
      <c r="D578" s="46"/>
      <c r="J578" s="12"/>
      <c r="K578" s="12"/>
    </row>
    <row r="579">
      <c r="C579" s="46"/>
      <c r="D579" s="46"/>
      <c r="J579" s="12"/>
      <c r="K579" s="12"/>
    </row>
    <row r="580">
      <c r="C580" s="46"/>
      <c r="D580" s="46"/>
      <c r="J580" s="12"/>
      <c r="K580" s="12"/>
    </row>
    <row r="581">
      <c r="C581" s="46"/>
      <c r="D581" s="46"/>
      <c r="J581" s="12"/>
      <c r="K581" s="12"/>
    </row>
    <row r="582">
      <c r="C582" s="46"/>
      <c r="D582" s="46"/>
      <c r="J582" s="12"/>
      <c r="K582" s="12"/>
    </row>
    <row r="583">
      <c r="C583" s="46"/>
      <c r="D583" s="46"/>
      <c r="J583" s="12"/>
      <c r="K583" s="12"/>
    </row>
    <row r="584">
      <c r="C584" s="46"/>
      <c r="D584" s="46"/>
      <c r="J584" s="12"/>
      <c r="K584" s="12"/>
    </row>
    <row r="585">
      <c r="C585" s="46"/>
      <c r="D585" s="46"/>
      <c r="J585" s="12"/>
      <c r="K585" s="12"/>
    </row>
    <row r="586">
      <c r="C586" s="46"/>
      <c r="D586" s="46"/>
      <c r="J586" s="12"/>
      <c r="K586" s="12"/>
    </row>
    <row r="587">
      <c r="C587" s="46"/>
      <c r="D587" s="46"/>
      <c r="J587" s="12"/>
      <c r="K587" s="12"/>
    </row>
    <row r="588">
      <c r="C588" s="46"/>
      <c r="D588" s="46"/>
      <c r="J588" s="12"/>
      <c r="K588" s="12"/>
    </row>
    <row r="589">
      <c r="C589" s="46"/>
      <c r="D589" s="46"/>
      <c r="J589" s="12"/>
      <c r="K589" s="12"/>
    </row>
    <row r="590">
      <c r="C590" s="46"/>
      <c r="D590" s="46"/>
      <c r="J590" s="12"/>
      <c r="K590" s="12"/>
    </row>
    <row r="591">
      <c r="C591" s="46"/>
      <c r="D591" s="46"/>
      <c r="J591" s="12"/>
      <c r="K591" s="12"/>
    </row>
    <row r="592">
      <c r="C592" s="46"/>
      <c r="D592" s="46"/>
      <c r="J592" s="12"/>
      <c r="K592" s="12"/>
    </row>
    <row r="593">
      <c r="C593" s="46"/>
      <c r="D593" s="46"/>
      <c r="J593" s="12"/>
      <c r="K593" s="12"/>
    </row>
    <row r="594">
      <c r="C594" s="46"/>
      <c r="D594" s="46"/>
      <c r="J594" s="12"/>
      <c r="K594" s="12"/>
    </row>
    <row r="595">
      <c r="C595" s="46"/>
      <c r="D595" s="46"/>
      <c r="J595" s="12"/>
      <c r="K595" s="12"/>
    </row>
    <row r="596">
      <c r="C596" s="46"/>
      <c r="D596" s="46"/>
      <c r="J596" s="12"/>
      <c r="K596" s="12"/>
    </row>
    <row r="597">
      <c r="C597" s="46"/>
      <c r="D597" s="46"/>
      <c r="J597" s="12"/>
      <c r="K597" s="12"/>
    </row>
    <row r="598">
      <c r="C598" s="46"/>
      <c r="D598" s="46"/>
      <c r="J598" s="12"/>
      <c r="K598" s="12"/>
    </row>
    <row r="599">
      <c r="C599" s="46"/>
      <c r="D599" s="46"/>
      <c r="J599" s="12"/>
      <c r="K599" s="12"/>
    </row>
    <row r="600">
      <c r="C600" s="46"/>
      <c r="D600" s="46"/>
      <c r="J600" s="12"/>
      <c r="K600" s="12"/>
    </row>
    <row r="601">
      <c r="C601" s="46"/>
      <c r="D601" s="46"/>
      <c r="J601" s="12"/>
      <c r="K601" s="12"/>
    </row>
    <row r="602">
      <c r="C602" s="46"/>
      <c r="D602" s="46"/>
      <c r="J602" s="12"/>
      <c r="K602" s="12"/>
    </row>
    <row r="603">
      <c r="C603" s="46"/>
      <c r="D603" s="46"/>
      <c r="J603" s="12"/>
      <c r="K603" s="12"/>
    </row>
    <row r="604">
      <c r="C604" s="46"/>
      <c r="D604" s="46"/>
      <c r="J604" s="12"/>
      <c r="K604" s="12"/>
    </row>
    <row r="605">
      <c r="C605" s="46"/>
      <c r="D605" s="46"/>
      <c r="J605" s="12"/>
      <c r="K605" s="12"/>
    </row>
    <row r="606">
      <c r="C606" s="46"/>
      <c r="D606" s="46"/>
      <c r="J606" s="12"/>
      <c r="K606" s="12"/>
    </row>
    <row r="607">
      <c r="C607" s="46"/>
      <c r="D607" s="46"/>
      <c r="J607" s="12"/>
      <c r="K607" s="12"/>
    </row>
    <row r="608">
      <c r="C608" s="46"/>
      <c r="D608" s="46"/>
      <c r="J608" s="12"/>
      <c r="K608" s="12"/>
    </row>
    <row r="609">
      <c r="C609" s="46"/>
      <c r="D609" s="46"/>
      <c r="J609" s="12"/>
      <c r="K609" s="12"/>
    </row>
    <row r="610">
      <c r="C610" s="46"/>
      <c r="D610" s="46"/>
      <c r="J610" s="12"/>
      <c r="K610" s="12"/>
    </row>
    <row r="611">
      <c r="C611" s="46"/>
      <c r="D611" s="46"/>
      <c r="J611" s="12"/>
      <c r="K611" s="12"/>
    </row>
    <row r="612">
      <c r="C612" s="46"/>
      <c r="D612" s="46"/>
      <c r="J612" s="12"/>
      <c r="K612" s="12"/>
    </row>
    <row r="613">
      <c r="C613" s="46"/>
      <c r="D613" s="46"/>
      <c r="J613" s="12"/>
      <c r="K613" s="12"/>
    </row>
    <row r="614">
      <c r="C614" s="46"/>
      <c r="D614" s="46"/>
      <c r="J614" s="12"/>
      <c r="K614" s="12"/>
    </row>
    <row r="615">
      <c r="C615" s="46"/>
      <c r="D615" s="46"/>
      <c r="J615" s="12"/>
      <c r="K615" s="12"/>
    </row>
    <row r="616">
      <c r="C616" s="46"/>
      <c r="D616" s="46"/>
      <c r="J616" s="12"/>
      <c r="K616" s="12"/>
    </row>
    <row r="617">
      <c r="C617" s="46"/>
      <c r="D617" s="46"/>
      <c r="J617" s="12"/>
      <c r="K617" s="12"/>
    </row>
    <row r="618">
      <c r="C618" s="46"/>
      <c r="D618" s="46"/>
      <c r="J618" s="12"/>
      <c r="K618" s="12"/>
    </row>
    <row r="619">
      <c r="C619" s="46"/>
      <c r="D619" s="46"/>
      <c r="J619" s="12"/>
      <c r="K619" s="12"/>
    </row>
    <row r="620">
      <c r="C620" s="46"/>
      <c r="D620" s="46"/>
      <c r="J620" s="12"/>
      <c r="K620" s="12"/>
    </row>
    <row r="621">
      <c r="C621" s="46"/>
      <c r="D621" s="46"/>
      <c r="J621" s="12"/>
      <c r="K621" s="12"/>
    </row>
    <row r="622">
      <c r="C622" s="46"/>
      <c r="D622" s="46"/>
      <c r="J622" s="12"/>
      <c r="K622" s="12"/>
    </row>
    <row r="623">
      <c r="C623" s="46"/>
      <c r="D623" s="46"/>
      <c r="J623" s="12"/>
      <c r="K623" s="12"/>
    </row>
    <row r="624">
      <c r="C624" s="46"/>
      <c r="D624" s="46"/>
      <c r="J624" s="12"/>
      <c r="K624" s="12"/>
    </row>
    <row r="625">
      <c r="C625" s="46"/>
      <c r="D625" s="46"/>
      <c r="J625" s="12"/>
      <c r="K625" s="12"/>
    </row>
    <row r="626">
      <c r="C626" s="46"/>
      <c r="D626" s="46"/>
      <c r="J626" s="12"/>
      <c r="K626" s="12"/>
    </row>
    <row r="627">
      <c r="C627" s="46"/>
      <c r="D627" s="46"/>
      <c r="J627" s="12"/>
      <c r="K627" s="12"/>
    </row>
    <row r="628">
      <c r="C628" s="46"/>
      <c r="D628" s="46"/>
      <c r="J628" s="12"/>
      <c r="K628" s="12"/>
    </row>
    <row r="629">
      <c r="C629" s="46"/>
      <c r="D629" s="46"/>
      <c r="J629" s="12"/>
      <c r="K629" s="12"/>
    </row>
    <row r="630">
      <c r="C630" s="46"/>
      <c r="D630" s="46"/>
      <c r="J630" s="12"/>
      <c r="K630" s="12"/>
    </row>
    <row r="631">
      <c r="C631" s="46"/>
      <c r="D631" s="46"/>
      <c r="J631" s="12"/>
      <c r="K631" s="12"/>
    </row>
    <row r="632">
      <c r="C632" s="46"/>
      <c r="D632" s="46"/>
      <c r="J632" s="12"/>
      <c r="K632" s="12"/>
    </row>
    <row r="633">
      <c r="C633" s="46"/>
      <c r="D633" s="46"/>
      <c r="J633" s="12"/>
      <c r="K633" s="12"/>
    </row>
    <row r="634">
      <c r="C634" s="46"/>
      <c r="D634" s="46"/>
      <c r="J634" s="12"/>
      <c r="K634" s="12"/>
    </row>
    <row r="635">
      <c r="C635" s="46"/>
      <c r="D635" s="46"/>
      <c r="J635" s="12"/>
      <c r="K635" s="12"/>
    </row>
    <row r="636">
      <c r="C636" s="46"/>
      <c r="D636" s="46"/>
      <c r="J636" s="12"/>
      <c r="K636" s="12"/>
    </row>
    <row r="637">
      <c r="C637" s="46"/>
      <c r="D637" s="46"/>
      <c r="J637" s="12"/>
      <c r="K637" s="12"/>
    </row>
    <row r="638">
      <c r="C638" s="46"/>
      <c r="D638" s="46"/>
      <c r="J638" s="12"/>
      <c r="K638" s="12"/>
    </row>
    <row r="639">
      <c r="C639" s="46"/>
      <c r="D639" s="46"/>
      <c r="J639" s="12"/>
      <c r="K639" s="12"/>
    </row>
    <row r="640">
      <c r="C640" s="46"/>
      <c r="D640" s="46"/>
      <c r="J640" s="12"/>
      <c r="K640" s="12"/>
    </row>
    <row r="641">
      <c r="C641" s="46"/>
      <c r="D641" s="46"/>
      <c r="J641" s="12"/>
      <c r="K641" s="12"/>
    </row>
    <row r="642">
      <c r="C642" s="46"/>
      <c r="D642" s="46"/>
      <c r="J642" s="12"/>
      <c r="K642" s="12"/>
    </row>
    <row r="643">
      <c r="C643" s="46"/>
      <c r="D643" s="46"/>
      <c r="J643" s="12"/>
      <c r="K643" s="12"/>
    </row>
    <row r="644">
      <c r="C644" s="46"/>
      <c r="D644" s="46"/>
      <c r="J644" s="12"/>
      <c r="K644" s="12"/>
    </row>
    <row r="645">
      <c r="C645" s="46"/>
      <c r="D645" s="46"/>
      <c r="J645" s="12"/>
      <c r="K645" s="12"/>
    </row>
    <row r="646">
      <c r="C646" s="46"/>
      <c r="D646" s="46"/>
      <c r="J646" s="12"/>
      <c r="K646" s="12"/>
    </row>
    <row r="647">
      <c r="C647" s="46"/>
      <c r="D647" s="46"/>
      <c r="J647" s="12"/>
      <c r="K647" s="12"/>
    </row>
    <row r="648">
      <c r="C648" s="46"/>
      <c r="D648" s="46"/>
      <c r="J648" s="12"/>
      <c r="K648" s="12"/>
    </row>
    <row r="649">
      <c r="C649" s="46"/>
      <c r="D649" s="46"/>
      <c r="J649" s="12"/>
      <c r="K649" s="12"/>
    </row>
    <row r="650">
      <c r="C650" s="46"/>
      <c r="D650" s="46"/>
      <c r="J650" s="12"/>
      <c r="K650" s="12"/>
    </row>
    <row r="651">
      <c r="C651" s="46"/>
      <c r="D651" s="46"/>
      <c r="J651" s="12"/>
      <c r="K651" s="12"/>
    </row>
    <row r="652">
      <c r="C652" s="46"/>
      <c r="D652" s="46"/>
      <c r="J652" s="12"/>
      <c r="K652" s="12"/>
    </row>
    <row r="653">
      <c r="C653" s="46"/>
      <c r="D653" s="46"/>
      <c r="J653" s="12"/>
      <c r="K653" s="12"/>
    </row>
    <row r="654">
      <c r="C654" s="46"/>
      <c r="D654" s="46"/>
      <c r="J654" s="12"/>
      <c r="K654" s="12"/>
    </row>
    <row r="655">
      <c r="C655" s="46"/>
      <c r="D655" s="46"/>
      <c r="J655" s="12"/>
      <c r="K655" s="12"/>
    </row>
    <row r="656">
      <c r="C656" s="46"/>
      <c r="D656" s="46"/>
      <c r="J656" s="12"/>
      <c r="K656" s="12"/>
    </row>
    <row r="657">
      <c r="C657" s="46"/>
      <c r="D657" s="46"/>
      <c r="J657" s="12"/>
      <c r="K657" s="12"/>
    </row>
    <row r="658">
      <c r="C658" s="46"/>
      <c r="D658" s="46"/>
      <c r="J658" s="12"/>
      <c r="K658" s="12"/>
    </row>
    <row r="659">
      <c r="C659" s="46"/>
      <c r="D659" s="46"/>
      <c r="J659" s="12"/>
      <c r="K659" s="12"/>
    </row>
    <row r="660">
      <c r="C660" s="46"/>
      <c r="D660" s="46"/>
      <c r="J660" s="12"/>
      <c r="K660" s="12"/>
    </row>
    <row r="661">
      <c r="C661" s="46"/>
      <c r="D661" s="46"/>
      <c r="J661" s="12"/>
      <c r="K661" s="12"/>
    </row>
    <row r="662">
      <c r="C662" s="46"/>
      <c r="D662" s="46"/>
      <c r="J662" s="12"/>
      <c r="K662" s="12"/>
    </row>
    <row r="663">
      <c r="C663" s="46"/>
      <c r="D663" s="46"/>
      <c r="J663" s="12"/>
      <c r="K663" s="12"/>
    </row>
    <row r="664">
      <c r="C664" s="46"/>
      <c r="D664" s="46"/>
      <c r="J664" s="12"/>
      <c r="K664" s="12"/>
    </row>
    <row r="665">
      <c r="C665" s="46"/>
      <c r="D665" s="46"/>
      <c r="J665" s="12"/>
      <c r="K665" s="12"/>
    </row>
    <row r="666">
      <c r="C666" s="46"/>
      <c r="D666" s="46"/>
      <c r="J666" s="12"/>
      <c r="K666" s="12"/>
    </row>
    <row r="667">
      <c r="C667" s="46"/>
      <c r="D667" s="46"/>
      <c r="J667" s="12"/>
      <c r="K667" s="12"/>
    </row>
    <row r="668">
      <c r="C668" s="46"/>
      <c r="D668" s="46"/>
      <c r="J668" s="12"/>
      <c r="K668" s="12"/>
    </row>
    <row r="669">
      <c r="C669" s="46"/>
      <c r="D669" s="46"/>
      <c r="J669" s="12"/>
      <c r="K669" s="12"/>
    </row>
    <row r="670">
      <c r="C670" s="46"/>
      <c r="D670" s="46"/>
      <c r="J670" s="12"/>
      <c r="K670" s="12"/>
    </row>
    <row r="671">
      <c r="C671" s="46"/>
      <c r="D671" s="46"/>
      <c r="J671" s="12"/>
      <c r="K671" s="12"/>
    </row>
    <row r="672">
      <c r="C672" s="46"/>
      <c r="D672" s="46"/>
      <c r="J672" s="12"/>
      <c r="K672" s="12"/>
    </row>
    <row r="673">
      <c r="C673" s="46"/>
      <c r="D673" s="46"/>
      <c r="J673" s="12"/>
      <c r="K673" s="12"/>
    </row>
    <row r="674">
      <c r="C674" s="46"/>
      <c r="D674" s="46"/>
      <c r="J674" s="12"/>
      <c r="K674" s="12"/>
    </row>
    <row r="675">
      <c r="C675" s="46"/>
      <c r="D675" s="46"/>
      <c r="J675" s="12"/>
      <c r="K675" s="12"/>
    </row>
    <row r="676">
      <c r="C676" s="46"/>
      <c r="D676" s="46"/>
      <c r="J676" s="12"/>
      <c r="K676" s="12"/>
    </row>
    <row r="677">
      <c r="C677" s="46"/>
      <c r="D677" s="46"/>
      <c r="J677" s="12"/>
      <c r="K677" s="12"/>
    </row>
    <row r="678">
      <c r="C678" s="46"/>
      <c r="D678" s="46"/>
      <c r="J678" s="12"/>
      <c r="K678" s="12"/>
    </row>
    <row r="679">
      <c r="C679" s="46"/>
      <c r="D679" s="46"/>
      <c r="J679" s="12"/>
      <c r="K679" s="12"/>
    </row>
    <row r="680">
      <c r="C680" s="46"/>
      <c r="D680" s="46"/>
      <c r="J680" s="12"/>
      <c r="K680" s="12"/>
    </row>
    <row r="681">
      <c r="C681" s="46"/>
      <c r="D681" s="46"/>
      <c r="J681" s="12"/>
      <c r="K681" s="12"/>
    </row>
    <row r="682">
      <c r="C682" s="46"/>
      <c r="D682" s="46"/>
      <c r="J682" s="12"/>
      <c r="K682" s="12"/>
    </row>
    <row r="683">
      <c r="C683" s="46"/>
      <c r="D683" s="46"/>
      <c r="J683" s="12"/>
      <c r="K683" s="12"/>
    </row>
    <row r="684">
      <c r="C684" s="46"/>
      <c r="D684" s="46"/>
      <c r="J684" s="12"/>
      <c r="K684" s="12"/>
    </row>
    <row r="685">
      <c r="C685" s="46"/>
      <c r="D685" s="46"/>
      <c r="J685" s="12"/>
      <c r="K685" s="12"/>
    </row>
    <row r="686">
      <c r="C686" s="46"/>
      <c r="D686" s="46"/>
      <c r="J686" s="12"/>
      <c r="K686" s="12"/>
    </row>
    <row r="687">
      <c r="C687" s="46"/>
      <c r="D687" s="46"/>
      <c r="J687" s="12"/>
      <c r="K687" s="12"/>
    </row>
    <row r="688">
      <c r="C688" s="46"/>
      <c r="D688" s="46"/>
      <c r="J688" s="12"/>
      <c r="K688" s="12"/>
    </row>
    <row r="689">
      <c r="C689" s="46"/>
      <c r="D689" s="46"/>
      <c r="J689" s="12"/>
      <c r="K689" s="12"/>
    </row>
    <row r="690">
      <c r="C690" s="46"/>
      <c r="D690" s="46"/>
      <c r="J690" s="12"/>
      <c r="K690" s="12"/>
    </row>
    <row r="691">
      <c r="C691" s="46"/>
      <c r="D691" s="46"/>
      <c r="J691" s="12"/>
      <c r="K691" s="12"/>
    </row>
    <row r="692">
      <c r="C692" s="46"/>
      <c r="D692" s="46"/>
      <c r="J692" s="12"/>
      <c r="K692" s="12"/>
    </row>
    <row r="693">
      <c r="C693" s="46"/>
      <c r="D693" s="46"/>
      <c r="J693" s="12"/>
      <c r="K693" s="12"/>
    </row>
    <row r="694">
      <c r="C694" s="46"/>
      <c r="D694" s="46"/>
      <c r="J694" s="12"/>
      <c r="K694" s="12"/>
    </row>
    <row r="695">
      <c r="C695" s="46"/>
      <c r="D695" s="46"/>
      <c r="J695" s="12"/>
      <c r="K695" s="12"/>
    </row>
    <row r="696">
      <c r="C696" s="46"/>
      <c r="D696" s="46"/>
      <c r="J696" s="12"/>
      <c r="K696" s="12"/>
    </row>
    <row r="697">
      <c r="C697" s="46"/>
      <c r="D697" s="46"/>
      <c r="J697" s="12"/>
      <c r="K697" s="12"/>
    </row>
    <row r="698">
      <c r="C698" s="46"/>
      <c r="D698" s="46"/>
      <c r="J698" s="12"/>
      <c r="K698" s="12"/>
    </row>
    <row r="699">
      <c r="C699" s="46"/>
      <c r="D699" s="46"/>
      <c r="J699" s="12"/>
      <c r="K699" s="12"/>
    </row>
    <row r="700">
      <c r="C700" s="46"/>
      <c r="D700" s="46"/>
      <c r="J700" s="12"/>
      <c r="K700" s="12"/>
    </row>
    <row r="701">
      <c r="C701" s="46"/>
      <c r="D701" s="46"/>
      <c r="J701" s="12"/>
      <c r="K701" s="12"/>
    </row>
    <row r="702">
      <c r="C702" s="46"/>
      <c r="D702" s="46"/>
      <c r="J702" s="12"/>
      <c r="K702" s="12"/>
    </row>
    <row r="703">
      <c r="C703" s="46"/>
      <c r="D703" s="46"/>
      <c r="J703" s="12"/>
      <c r="K703" s="12"/>
    </row>
    <row r="704">
      <c r="C704" s="46"/>
      <c r="D704" s="46"/>
      <c r="J704" s="12"/>
      <c r="K704" s="12"/>
    </row>
    <row r="705">
      <c r="C705" s="46"/>
      <c r="D705" s="46"/>
      <c r="J705" s="12"/>
      <c r="K705" s="12"/>
    </row>
    <row r="706">
      <c r="C706" s="46"/>
      <c r="D706" s="46"/>
      <c r="J706" s="12"/>
      <c r="K706" s="12"/>
    </row>
    <row r="707">
      <c r="C707" s="46"/>
      <c r="D707" s="46"/>
      <c r="J707" s="12"/>
      <c r="K707" s="12"/>
    </row>
    <row r="708">
      <c r="C708" s="46"/>
      <c r="D708" s="46"/>
      <c r="J708" s="12"/>
      <c r="K708" s="12"/>
    </row>
    <row r="709">
      <c r="C709" s="46"/>
      <c r="D709" s="46"/>
      <c r="J709" s="12"/>
      <c r="K709" s="12"/>
    </row>
    <row r="710">
      <c r="C710" s="46"/>
      <c r="D710" s="46"/>
      <c r="J710" s="12"/>
      <c r="K710" s="12"/>
    </row>
    <row r="711">
      <c r="C711" s="46"/>
      <c r="D711" s="46"/>
      <c r="J711" s="12"/>
      <c r="K711" s="12"/>
    </row>
    <row r="712">
      <c r="C712" s="46"/>
      <c r="D712" s="46"/>
      <c r="J712" s="12"/>
      <c r="K712" s="12"/>
    </row>
    <row r="713">
      <c r="C713" s="46"/>
      <c r="D713" s="46"/>
      <c r="J713" s="12"/>
      <c r="K713" s="12"/>
    </row>
    <row r="714">
      <c r="C714" s="46"/>
      <c r="D714" s="46"/>
      <c r="J714" s="12"/>
      <c r="K714" s="12"/>
    </row>
    <row r="715">
      <c r="C715" s="46"/>
      <c r="D715" s="46"/>
      <c r="J715" s="12"/>
      <c r="K715" s="12"/>
    </row>
    <row r="716">
      <c r="C716" s="46"/>
      <c r="D716" s="46"/>
      <c r="J716" s="12"/>
      <c r="K716" s="12"/>
    </row>
    <row r="717">
      <c r="C717" s="46"/>
      <c r="D717" s="46"/>
      <c r="J717" s="12"/>
      <c r="K717" s="12"/>
    </row>
    <row r="718">
      <c r="C718" s="46"/>
      <c r="D718" s="46"/>
      <c r="J718" s="12"/>
      <c r="K718" s="12"/>
    </row>
    <row r="719">
      <c r="C719" s="46"/>
      <c r="D719" s="46"/>
      <c r="J719" s="12"/>
      <c r="K719" s="12"/>
    </row>
    <row r="720">
      <c r="C720" s="46"/>
      <c r="D720" s="46"/>
      <c r="J720" s="12"/>
      <c r="K720" s="12"/>
    </row>
    <row r="721">
      <c r="C721" s="46"/>
      <c r="D721" s="46"/>
      <c r="J721" s="12"/>
      <c r="K721" s="12"/>
    </row>
    <row r="722">
      <c r="C722" s="46"/>
      <c r="D722" s="46"/>
      <c r="J722" s="12"/>
      <c r="K722" s="12"/>
    </row>
    <row r="723">
      <c r="C723" s="46"/>
      <c r="D723" s="46"/>
      <c r="J723" s="12"/>
      <c r="K723" s="12"/>
    </row>
    <row r="724">
      <c r="C724" s="46"/>
      <c r="D724" s="46"/>
      <c r="J724" s="12"/>
      <c r="K724" s="12"/>
    </row>
    <row r="725">
      <c r="C725" s="46"/>
      <c r="D725" s="46"/>
      <c r="J725" s="12"/>
      <c r="K725" s="12"/>
    </row>
    <row r="726">
      <c r="C726" s="46"/>
      <c r="D726" s="46"/>
      <c r="J726" s="12"/>
      <c r="K726" s="12"/>
    </row>
    <row r="727">
      <c r="C727" s="46"/>
      <c r="D727" s="46"/>
      <c r="J727" s="12"/>
      <c r="K727" s="12"/>
    </row>
    <row r="728">
      <c r="C728" s="46"/>
      <c r="D728" s="46"/>
      <c r="J728" s="12"/>
      <c r="K728" s="12"/>
    </row>
    <row r="729">
      <c r="C729" s="46"/>
      <c r="D729" s="46"/>
      <c r="J729" s="12"/>
      <c r="K729" s="12"/>
    </row>
    <row r="730">
      <c r="C730" s="46"/>
      <c r="D730" s="46"/>
      <c r="J730" s="12"/>
      <c r="K730" s="12"/>
    </row>
    <row r="731">
      <c r="C731" s="46"/>
      <c r="D731" s="46"/>
      <c r="J731" s="12"/>
      <c r="K731" s="12"/>
    </row>
    <row r="732">
      <c r="C732" s="46"/>
      <c r="D732" s="46"/>
      <c r="J732" s="12"/>
      <c r="K732" s="12"/>
    </row>
    <row r="733">
      <c r="C733" s="46"/>
      <c r="D733" s="46"/>
      <c r="J733" s="12"/>
      <c r="K733" s="12"/>
    </row>
    <row r="734">
      <c r="C734" s="46"/>
      <c r="D734" s="46"/>
      <c r="J734" s="12"/>
      <c r="K734" s="12"/>
    </row>
    <row r="735">
      <c r="C735" s="46"/>
      <c r="D735" s="46"/>
      <c r="J735" s="12"/>
      <c r="K735" s="12"/>
    </row>
    <row r="736">
      <c r="C736" s="46"/>
      <c r="D736" s="46"/>
      <c r="J736" s="12"/>
      <c r="K736" s="12"/>
    </row>
    <row r="737">
      <c r="C737" s="46"/>
      <c r="D737" s="46"/>
      <c r="J737" s="12"/>
      <c r="K737" s="12"/>
    </row>
    <row r="738">
      <c r="C738" s="46"/>
      <c r="D738" s="46"/>
      <c r="J738" s="12"/>
      <c r="K738" s="12"/>
    </row>
    <row r="739">
      <c r="C739" s="46"/>
      <c r="D739" s="46"/>
      <c r="J739" s="12"/>
      <c r="K739" s="12"/>
    </row>
    <row r="740">
      <c r="C740" s="46"/>
      <c r="D740" s="46"/>
      <c r="J740" s="12"/>
      <c r="K740" s="12"/>
    </row>
    <row r="741">
      <c r="C741" s="46"/>
      <c r="D741" s="46"/>
      <c r="J741" s="12"/>
      <c r="K741" s="12"/>
    </row>
    <row r="742">
      <c r="C742" s="46"/>
      <c r="D742" s="46"/>
      <c r="J742" s="12"/>
      <c r="K742" s="12"/>
    </row>
    <row r="743">
      <c r="C743" s="46"/>
      <c r="D743" s="46"/>
      <c r="J743" s="12"/>
      <c r="K743" s="12"/>
    </row>
    <row r="744">
      <c r="C744" s="46"/>
      <c r="D744" s="46"/>
      <c r="J744" s="12"/>
      <c r="K744" s="12"/>
    </row>
    <row r="745">
      <c r="C745" s="46"/>
      <c r="D745" s="46"/>
      <c r="J745" s="12"/>
      <c r="K745" s="12"/>
    </row>
    <row r="746">
      <c r="C746" s="46"/>
      <c r="D746" s="46"/>
      <c r="J746" s="12"/>
      <c r="K746" s="12"/>
    </row>
    <row r="747">
      <c r="C747" s="46"/>
      <c r="D747" s="46"/>
      <c r="J747" s="12"/>
      <c r="K747" s="12"/>
    </row>
    <row r="748">
      <c r="C748" s="46"/>
      <c r="D748" s="46"/>
      <c r="J748" s="12"/>
      <c r="K748" s="12"/>
    </row>
    <row r="749">
      <c r="C749" s="46"/>
      <c r="D749" s="46"/>
      <c r="J749" s="12"/>
      <c r="K749" s="12"/>
    </row>
    <row r="750">
      <c r="C750" s="46"/>
      <c r="D750" s="46"/>
      <c r="J750" s="12"/>
      <c r="K750" s="12"/>
    </row>
    <row r="751">
      <c r="C751" s="46"/>
      <c r="D751" s="46"/>
      <c r="J751" s="12"/>
      <c r="K751" s="12"/>
    </row>
    <row r="752">
      <c r="C752" s="46"/>
      <c r="D752" s="46"/>
      <c r="J752" s="12"/>
      <c r="K752" s="12"/>
    </row>
    <row r="753">
      <c r="C753" s="46"/>
      <c r="D753" s="46"/>
      <c r="J753" s="12"/>
      <c r="K753" s="12"/>
    </row>
    <row r="754">
      <c r="C754" s="46"/>
      <c r="D754" s="46"/>
      <c r="J754" s="12"/>
      <c r="K754" s="12"/>
    </row>
    <row r="755">
      <c r="C755" s="46"/>
      <c r="D755" s="46"/>
      <c r="J755" s="12"/>
      <c r="K755" s="12"/>
    </row>
    <row r="756">
      <c r="C756" s="46"/>
      <c r="D756" s="46"/>
      <c r="J756" s="12"/>
      <c r="K756" s="12"/>
    </row>
    <row r="757">
      <c r="C757" s="46"/>
      <c r="D757" s="46"/>
      <c r="J757" s="12"/>
      <c r="K757" s="12"/>
    </row>
    <row r="758">
      <c r="C758" s="46"/>
      <c r="D758" s="46"/>
      <c r="J758" s="12"/>
      <c r="K758" s="12"/>
    </row>
    <row r="759">
      <c r="C759" s="46"/>
      <c r="D759" s="46"/>
      <c r="J759" s="12"/>
      <c r="K759" s="12"/>
    </row>
    <row r="760">
      <c r="C760" s="46"/>
      <c r="D760" s="46"/>
      <c r="J760" s="12"/>
      <c r="K760" s="12"/>
    </row>
    <row r="761">
      <c r="C761" s="46"/>
      <c r="D761" s="46"/>
      <c r="J761" s="12"/>
      <c r="K761" s="12"/>
    </row>
    <row r="762">
      <c r="C762" s="46"/>
      <c r="D762" s="46"/>
      <c r="J762" s="12"/>
      <c r="K762" s="12"/>
    </row>
    <row r="763">
      <c r="C763" s="46"/>
      <c r="D763" s="46"/>
      <c r="J763" s="12"/>
      <c r="K763" s="12"/>
    </row>
    <row r="764">
      <c r="C764" s="46"/>
      <c r="D764" s="46"/>
      <c r="J764" s="12"/>
      <c r="K764" s="12"/>
    </row>
    <row r="765">
      <c r="C765" s="46"/>
      <c r="D765" s="46"/>
      <c r="J765" s="12"/>
      <c r="K765" s="12"/>
    </row>
    <row r="766">
      <c r="C766" s="46"/>
      <c r="D766" s="46"/>
      <c r="J766" s="12"/>
      <c r="K766" s="12"/>
    </row>
    <row r="767">
      <c r="C767" s="46"/>
      <c r="D767" s="46"/>
      <c r="J767" s="12"/>
      <c r="K767" s="12"/>
    </row>
    <row r="768">
      <c r="C768" s="46"/>
      <c r="D768" s="46"/>
      <c r="J768" s="12"/>
      <c r="K768" s="12"/>
    </row>
    <row r="769">
      <c r="C769" s="46"/>
      <c r="D769" s="46"/>
      <c r="J769" s="12"/>
      <c r="K769" s="12"/>
    </row>
    <row r="770">
      <c r="C770" s="46"/>
      <c r="D770" s="46"/>
      <c r="J770" s="12"/>
      <c r="K770" s="12"/>
    </row>
    <row r="771">
      <c r="C771" s="46"/>
      <c r="D771" s="46"/>
      <c r="J771" s="12"/>
      <c r="K771" s="12"/>
    </row>
    <row r="772">
      <c r="C772" s="46"/>
      <c r="D772" s="46"/>
      <c r="J772" s="12"/>
      <c r="K772" s="12"/>
    </row>
    <row r="773">
      <c r="C773" s="46"/>
      <c r="D773" s="46"/>
      <c r="J773" s="12"/>
      <c r="K773" s="12"/>
    </row>
    <row r="774">
      <c r="C774" s="46"/>
      <c r="D774" s="46"/>
      <c r="J774" s="12"/>
      <c r="K774" s="12"/>
    </row>
    <row r="775">
      <c r="C775" s="46"/>
      <c r="D775" s="46"/>
      <c r="J775" s="12"/>
      <c r="K775" s="12"/>
    </row>
    <row r="776">
      <c r="C776" s="46"/>
      <c r="D776" s="46"/>
      <c r="J776" s="12"/>
      <c r="K776" s="12"/>
    </row>
    <row r="777">
      <c r="C777" s="46"/>
      <c r="D777" s="46"/>
      <c r="J777" s="12"/>
      <c r="K777" s="12"/>
    </row>
    <row r="778">
      <c r="C778" s="46"/>
      <c r="D778" s="46"/>
      <c r="J778" s="12"/>
      <c r="K778" s="12"/>
    </row>
    <row r="779">
      <c r="C779" s="46"/>
      <c r="D779" s="46"/>
      <c r="J779" s="12"/>
      <c r="K779" s="12"/>
    </row>
    <row r="780">
      <c r="C780" s="46"/>
      <c r="D780" s="46"/>
      <c r="J780" s="12"/>
      <c r="K780" s="12"/>
    </row>
    <row r="781">
      <c r="C781" s="46"/>
      <c r="D781" s="46"/>
      <c r="J781" s="12"/>
      <c r="K781" s="12"/>
    </row>
    <row r="782">
      <c r="C782" s="46"/>
      <c r="D782" s="46"/>
      <c r="J782" s="12"/>
      <c r="K782" s="12"/>
    </row>
    <row r="783">
      <c r="C783" s="46"/>
      <c r="D783" s="46"/>
      <c r="J783" s="12"/>
      <c r="K783" s="12"/>
    </row>
    <row r="784">
      <c r="C784" s="46"/>
      <c r="D784" s="46"/>
      <c r="J784" s="12"/>
      <c r="K784" s="12"/>
    </row>
    <row r="785">
      <c r="C785" s="46"/>
      <c r="D785" s="46"/>
      <c r="J785" s="12"/>
      <c r="K785" s="12"/>
    </row>
    <row r="786">
      <c r="C786" s="46"/>
      <c r="D786" s="46"/>
      <c r="J786" s="12"/>
      <c r="K786" s="12"/>
    </row>
    <row r="787">
      <c r="C787" s="46"/>
      <c r="D787" s="46"/>
      <c r="J787" s="12"/>
      <c r="K787" s="12"/>
    </row>
    <row r="788">
      <c r="C788" s="46"/>
      <c r="D788" s="46"/>
      <c r="J788" s="12"/>
      <c r="K788" s="12"/>
    </row>
    <row r="789">
      <c r="C789" s="46"/>
      <c r="D789" s="46"/>
      <c r="J789" s="12"/>
      <c r="K789" s="12"/>
    </row>
    <row r="790">
      <c r="C790" s="46"/>
      <c r="D790" s="46"/>
      <c r="J790" s="12"/>
      <c r="K790" s="12"/>
    </row>
    <row r="791">
      <c r="C791" s="46"/>
      <c r="D791" s="46"/>
      <c r="J791" s="12"/>
      <c r="K791" s="12"/>
    </row>
    <row r="792">
      <c r="C792" s="46"/>
      <c r="D792" s="46"/>
      <c r="J792" s="12"/>
      <c r="K792" s="12"/>
    </row>
    <row r="793">
      <c r="C793" s="46"/>
      <c r="D793" s="46"/>
      <c r="J793" s="12"/>
      <c r="K793" s="12"/>
    </row>
    <row r="794">
      <c r="C794" s="46"/>
      <c r="D794" s="46"/>
      <c r="J794" s="12"/>
      <c r="K794" s="12"/>
    </row>
    <row r="795">
      <c r="C795" s="46"/>
      <c r="D795" s="46"/>
      <c r="J795" s="12"/>
      <c r="K795" s="12"/>
    </row>
    <row r="796">
      <c r="C796" s="46"/>
      <c r="D796" s="46"/>
      <c r="J796" s="12"/>
      <c r="K796" s="12"/>
    </row>
    <row r="797">
      <c r="C797" s="46"/>
      <c r="D797" s="46"/>
      <c r="J797" s="12"/>
      <c r="K797" s="12"/>
    </row>
    <row r="798">
      <c r="C798" s="46"/>
      <c r="D798" s="46"/>
      <c r="J798" s="12"/>
      <c r="K798" s="12"/>
    </row>
    <row r="799">
      <c r="C799" s="46"/>
      <c r="D799" s="46"/>
      <c r="J799" s="12"/>
      <c r="K799" s="12"/>
    </row>
    <row r="800">
      <c r="C800" s="46"/>
      <c r="D800" s="46"/>
      <c r="J800" s="12"/>
      <c r="K800" s="12"/>
    </row>
    <row r="801">
      <c r="C801" s="46"/>
      <c r="D801" s="46"/>
      <c r="J801" s="12"/>
      <c r="K801" s="12"/>
    </row>
    <row r="802">
      <c r="C802" s="46"/>
      <c r="D802" s="46"/>
      <c r="J802" s="12"/>
      <c r="K802" s="12"/>
    </row>
    <row r="803">
      <c r="C803" s="46"/>
      <c r="D803" s="46"/>
      <c r="J803" s="12"/>
      <c r="K803" s="12"/>
    </row>
    <row r="804">
      <c r="C804" s="46"/>
      <c r="D804" s="46"/>
      <c r="J804" s="12"/>
      <c r="K804" s="12"/>
    </row>
    <row r="805">
      <c r="C805" s="46"/>
      <c r="D805" s="46"/>
      <c r="J805" s="12"/>
      <c r="K805" s="12"/>
    </row>
    <row r="806">
      <c r="C806" s="46"/>
      <c r="D806" s="46"/>
      <c r="J806" s="12"/>
      <c r="K806" s="12"/>
    </row>
    <row r="807">
      <c r="C807" s="46"/>
      <c r="D807" s="46"/>
      <c r="J807" s="12"/>
      <c r="K807" s="12"/>
    </row>
    <row r="808">
      <c r="C808" s="46"/>
      <c r="D808" s="46"/>
      <c r="J808" s="12"/>
      <c r="K808" s="12"/>
    </row>
    <row r="809">
      <c r="C809" s="46"/>
      <c r="D809" s="46"/>
      <c r="J809" s="12"/>
      <c r="K809" s="12"/>
    </row>
    <row r="810">
      <c r="C810" s="46"/>
      <c r="D810" s="46"/>
      <c r="J810" s="12"/>
      <c r="K810" s="12"/>
    </row>
    <row r="811">
      <c r="C811" s="46"/>
      <c r="D811" s="46"/>
      <c r="J811" s="12"/>
      <c r="K811" s="12"/>
    </row>
    <row r="812">
      <c r="C812" s="46"/>
      <c r="D812" s="46"/>
      <c r="J812" s="12"/>
      <c r="K812" s="12"/>
    </row>
    <row r="813">
      <c r="C813" s="46"/>
      <c r="D813" s="46"/>
      <c r="J813" s="12"/>
      <c r="K813" s="12"/>
    </row>
    <row r="814">
      <c r="C814" s="46"/>
      <c r="D814" s="46"/>
      <c r="J814" s="12"/>
      <c r="K814" s="12"/>
    </row>
    <row r="815">
      <c r="C815" s="46"/>
      <c r="D815" s="46"/>
      <c r="J815" s="12"/>
      <c r="K815" s="12"/>
    </row>
    <row r="816">
      <c r="C816" s="46"/>
      <c r="D816" s="46"/>
      <c r="J816" s="12"/>
      <c r="K816" s="12"/>
    </row>
    <row r="817">
      <c r="C817" s="46"/>
      <c r="D817" s="46"/>
      <c r="J817" s="12"/>
      <c r="K817" s="12"/>
    </row>
    <row r="818">
      <c r="C818" s="46"/>
      <c r="D818" s="46"/>
      <c r="J818" s="12"/>
      <c r="K818" s="12"/>
    </row>
    <row r="819">
      <c r="C819" s="46"/>
      <c r="D819" s="46"/>
      <c r="J819" s="12"/>
      <c r="K819" s="12"/>
    </row>
    <row r="820">
      <c r="C820" s="46"/>
      <c r="D820" s="46"/>
      <c r="J820" s="12"/>
      <c r="K820" s="12"/>
    </row>
    <row r="821">
      <c r="C821" s="46"/>
      <c r="D821" s="46"/>
      <c r="J821" s="12"/>
      <c r="K821" s="12"/>
    </row>
    <row r="822">
      <c r="C822" s="46"/>
      <c r="D822" s="46"/>
      <c r="J822" s="12"/>
      <c r="K822" s="12"/>
    </row>
    <row r="823">
      <c r="C823" s="46"/>
      <c r="D823" s="46"/>
      <c r="J823" s="12"/>
      <c r="K823" s="12"/>
    </row>
    <row r="824">
      <c r="C824" s="46"/>
      <c r="D824" s="46"/>
      <c r="J824" s="12"/>
      <c r="K824" s="12"/>
    </row>
    <row r="825">
      <c r="C825" s="46"/>
      <c r="D825" s="46"/>
      <c r="J825" s="12"/>
      <c r="K825" s="12"/>
    </row>
    <row r="826">
      <c r="C826" s="46"/>
      <c r="D826" s="46"/>
      <c r="J826" s="12"/>
      <c r="K826" s="12"/>
    </row>
    <row r="827">
      <c r="C827" s="46"/>
      <c r="D827" s="46"/>
      <c r="J827" s="12"/>
      <c r="K827" s="12"/>
    </row>
    <row r="828">
      <c r="C828" s="46"/>
      <c r="D828" s="46"/>
      <c r="J828" s="12"/>
      <c r="K828" s="12"/>
    </row>
    <row r="829">
      <c r="C829" s="46"/>
      <c r="D829" s="46"/>
      <c r="J829" s="12"/>
      <c r="K829" s="12"/>
    </row>
    <row r="830">
      <c r="C830" s="46"/>
      <c r="D830" s="46"/>
      <c r="J830" s="12"/>
      <c r="K830" s="12"/>
    </row>
    <row r="831">
      <c r="C831" s="46"/>
      <c r="D831" s="46"/>
      <c r="J831" s="12"/>
      <c r="K831" s="12"/>
    </row>
    <row r="832">
      <c r="C832" s="46"/>
      <c r="D832" s="46"/>
      <c r="J832" s="12"/>
      <c r="K832" s="12"/>
    </row>
    <row r="833">
      <c r="C833" s="46"/>
      <c r="D833" s="46"/>
      <c r="J833" s="12"/>
      <c r="K833" s="12"/>
    </row>
    <row r="834">
      <c r="C834" s="46"/>
      <c r="D834" s="46"/>
      <c r="J834" s="12"/>
      <c r="K834" s="12"/>
    </row>
    <row r="835">
      <c r="C835" s="46"/>
      <c r="D835" s="46"/>
      <c r="J835" s="12"/>
      <c r="K835" s="12"/>
    </row>
    <row r="836">
      <c r="C836" s="46"/>
      <c r="D836" s="46"/>
      <c r="J836" s="12"/>
      <c r="K836" s="12"/>
    </row>
    <row r="837">
      <c r="C837" s="46"/>
      <c r="D837" s="46"/>
      <c r="J837" s="12"/>
      <c r="K837" s="12"/>
    </row>
    <row r="838">
      <c r="C838" s="46"/>
      <c r="D838" s="46"/>
      <c r="J838" s="12"/>
      <c r="K838" s="12"/>
    </row>
    <row r="839">
      <c r="C839" s="46"/>
      <c r="D839" s="46"/>
      <c r="J839" s="12"/>
      <c r="K839" s="12"/>
    </row>
    <row r="840">
      <c r="C840" s="46"/>
      <c r="D840" s="46"/>
      <c r="J840" s="12"/>
      <c r="K840" s="12"/>
    </row>
    <row r="841">
      <c r="C841" s="46"/>
      <c r="D841" s="46"/>
      <c r="J841" s="12"/>
      <c r="K841" s="12"/>
    </row>
    <row r="842">
      <c r="C842" s="46"/>
      <c r="D842" s="46"/>
      <c r="J842" s="12"/>
      <c r="K842" s="12"/>
    </row>
    <row r="843">
      <c r="C843" s="46"/>
      <c r="D843" s="46"/>
      <c r="J843" s="12"/>
      <c r="K843" s="12"/>
    </row>
    <row r="844">
      <c r="C844" s="46"/>
      <c r="D844" s="46"/>
      <c r="J844" s="12"/>
      <c r="K844" s="12"/>
    </row>
    <row r="845">
      <c r="C845" s="46"/>
      <c r="D845" s="46"/>
      <c r="J845" s="12"/>
      <c r="K845" s="12"/>
    </row>
    <row r="846">
      <c r="C846" s="46"/>
      <c r="D846" s="46"/>
      <c r="J846" s="12"/>
      <c r="K846" s="12"/>
    </row>
    <row r="847">
      <c r="C847" s="46"/>
      <c r="D847" s="46"/>
      <c r="J847" s="12"/>
      <c r="K847" s="12"/>
    </row>
    <row r="848">
      <c r="C848" s="46"/>
      <c r="D848" s="46"/>
      <c r="J848" s="12"/>
      <c r="K848" s="12"/>
    </row>
    <row r="849">
      <c r="C849" s="46"/>
      <c r="D849" s="46"/>
      <c r="J849" s="12"/>
      <c r="K849" s="12"/>
    </row>
    <row r="850">
      <c r="C850" s="46"/>
      <c r="D850" s="46"/>
      <c r="J850" s="12"/>
      <c r="K850" s="12"/>
    </row>
    <row r="851">
      <c r="C851" s="46"/>
      <c r="D851" s="46"/>
      <c r="J851" s="12"/>
      <c r="K851" s="12"/>
    </row>
    <row r="852">
      <c r="C852" s="46"/>
      <c r="D852" s="46"/>
      <c r="J852" s="12"/>
      <c r="K852" s="12"/>
    </row>
    <row r="853">
      <c r="C853" s="46"/>
      <c r="D853" s="46"/>
      <c r="J853" s="12"/>
      <c r="K853" s="12"/>
    </row>
    <row r="854">
      <c r="C854" s="46"/>
      <c r="D854" s="46"/>
      <c r="J854" s="12"/>
      <c r="K854" s="12"/>
    </row>
    <row r="855">
      <c r="C855" s="46"/>
      <c r="D855" s="46"/>
      <c r="J855" s="12"/>
      <c r="K855" s="12"/>
    </row>
    <row r="856">
      <c r="C856" s="46"/>
      <c r="D856" s="46"/>
      <c r="J856" s="12"/>
      <c r="K856" s="12"/>
    </row>
    <row r="857">
      <c r="C857" s="46"/>
      <c r="D857" s="46"/>
      <c r="J857" s="12"/>
      <c r="K857" s="12"/>
    </row>
    <row r="858">
      <c r="C858" s="46"/>
      <c r="D858" s="46"/>
      <c r="J858" s="12"/>
      <c r="K858" s="12"/>
    </row>
    <row r="859">
      <c r="C859" s="46"/>
      <c r="D859" s="46"/>
      <c r="J859" s="12"/>
      <c r="K859" s="12"/>
    </row>
    <row r="860">
      <c r="C860" s="46"/>
      <c r="D860" s="46"/>
      <c r="J860" s="12"/>
      <c r="K860" s="12"/>
    </row>
    <row r="861">
      <c r="C861" s="46"/>
      <c r="D861" s="46"/>
      <c r="J861" s="12"/>
      <c r="K861" s="12"/>
    </row>
    <row r="862">
      <c r="C862" s="46"/>
      <c r="D862" s="46"/>
      <c r="J862" s="12"/>
      <c r="K862" s="12"/>
    </row>
    <row r="863">
      <c r="C863" s="46"/>
      <c r="D863" s="46"/>
      <c r="J863" s="12"/>
      <c r="K863" s="12"/>
    </row>
    <row r="864">
      <c r="C864" s="46"/>
      <c r="D864" s="46"/>
      <c r="J864" s="12"/>
      <c r="K864" s="12"/>
    </row>
    <row r="865">
      <c r="C865" s="46"/>
      <c r="D865" s="46"/>
      <c r="J865" s="12"/>
      <c r="K865" s="12"/>
    </row>
    <row r="866">
      <c r="C866" s="46"/>
      <c r="D866" s="46"/>
      <c r="J866" s="12"/>
      <c r="K866" s="12"/>
    </row>
    <row r="867">
      <c r="C867" s="46"/>
      <c r="D867" s="46"/>
      <c r="J867" s="12"/>
      <c r="K867" s="12"/>
    </row>
    <row r="868">
      <c r="C868" s="46"/>
      <c r="D868" s="46"/>
      <c r="J868" s="12"/>
      <c r="K868" s="12"/>
    </row>
    <row r="869">
      <c r="C869" s="46"/>
      <c r="D869" s="46"/>
      <c r="J869" s="12"/>
      <c r="K869" s="12"/>
    </row>
    <row r="870">
      <c r="C870" s="46"/>
      <c r="D870" s="46"/>
      <c r="J870" s="12"/>
      <c r="K870" s="12"/>
    </row>
    <row r="871">
      <c r="C871" s="46"/>
      <c r="D871" s="46"/>
      <c r="J871" s="12"/>
      <c r="K871" s="12"/>
    </row>
    <row r="872">
      <c r="C872" s="46"/>
      <c r="D872" s="46"/>
      <c r="J872" s="12"/>
      <c r="K872" s="12"/>
    </row>
    <row r="873">
      <c r="C873" s="46"/>
      <c r="D873" s="46"/>
      <c r="J873" s="12"/>
      <c r="K873" s="12"/>
    </row>
    <row r="874">
      <c r="C874" s="46"/>
      <c r="D874" s="46"/>
      <c r="J874" s="12"/>
      <c r="K874" s="12"/>
    </row>
    <row r="875">
      <c r="C875" s="46"/>
      <c r="D875" s="46"/>
      <c r="J875" s="12"/>
      <c r="K875" s="12"/>
    </row>
    <row r="876">
      <c r="C876" s="46"/>
      <c r="D876" s="46"/>
      <c r="J876" s="12"/>
      <c r="K876" s="12"/>
    </row>
    <row r="877">
      <c r="C877" s="46"/>
      <c r="D877" s="46"/>
      <c r="J877" s="12"/>
      <c r="K877" s="12"/>
    </row>
    <row r="878">
      <c r="C878" s="46"/>
      <c r="D878" s="46"/>
      <c r="J878" s="12"/>
      <c r="K878" s="12"/>
    </row>
    <row r="879">
      <c r="C879" s="46"/>
      <c r="D879" s="46"/>
      <c r="J879" s="12"/>
      <c r="K879" s="12"/>
    </row>
    <row r="880">
      <c r="C880" s="46"/>
      <c r="D880" s="46"/>
      <c r="J880" s="12"/>
      <c r="K880" s="12"/>
    </row>
    <row r="881">
      <c r="C881" s="46"/>
      <c r="D881" s="46"/>
      <c r="J881" s="12"/>
      <c r="K881" s="12"/>
    </row>
    <row r="882">
      <c r="C882" s="46"/>
      <c r="D882" s="46"/>
      <c r="J882" s="12"/>
      <c r="K882" s="12"/>
    </row>
    <row r="883">
      <c r="C883" s="46"/>
      <c r="D883" s="46"/>
      <c r="J883" s="12"/>
      <c r="K883" s="12"/>
    </row>
    <row r="884">
      <c r="C884" s="46"/>
      <c r="D884" s="46"/>
      <c r="J884" s="12"/>
      <c r="K884" s="12"/>
    </row>
    <row r="885">
      <c r="C885" s="46"/>
      <c r="D885" s="46"/>
      <c r="J885" s="12"/>
      <c r="K885" s="12"/>
    </row>
    <row r="886">
      <c r="C886" s="46"/>
      <c r="D886" s="46"/>
      <c r="J886" s="12"/>
      <c r="K886" s="12"/>
    </row>
    <row r="887">
      <c r="C887" s="46"/>
      <c r="D887" s="46"/>
      <c r="J887" s="12"/>
      <c r="K887" s="12"/>
    </row>
    <row r="888">
      <c r="C888" s="46"/>
      <c r="D888" s="46"/>
      <c r="J888" s="12"/>
      <c r="K888" s="12"/>
    </row>
    <row r="889">
      <c r="C889" s="46"/>
      <c r="D889" s="46"/>
      <c r="J889" s="12"/>
      <c r="K889" s="12"/>
    </row>
    <row r="890">
      <c r="C890" s="46"/>
      <c r="D890" s="46"/>
      <c r="J890" s="12"/>
      <c r="K890" s="12"/>
    </row>
    <row r="891">
      <c r="C891" s="46"/>
      <c r="D891" s="46"/>
      <c r="J891" s="12"/>
      <c r="K891" s="12"/>
    </row>
    <row r="892">
      <c r="C892" s="46"/>
      <c r="D892" s="46"/>
      <c r="J892" s="12"/>
      <c r="K892" s="12"/>
    </row>
    <row r="893">
      <c r="C893" s="46"/>
      <c r="D893" s="46"/>
      <c r="J893" s="12"/>
      <c r="K893" s="12"/>
    </row>
    <row r="894">
      <c r="C894" s="46"/>
      <c r="D894" s="46"/>
      <c r="J894" s="12"/>
      <c r="K894" s="12"/>
    </row>
    <row r="895">
      <c r="C895" s="46"/>
      <c r="D895" s="46"/>
      <c r="J895" s="12"/>
      <c r="K895" s="12"/>
    </row>
    <row r="896">
      <c r="C896" s="46"/>
      <c r="D896" s="46"/>
      <c r="J896" s="12"/>
      <c r="K896" s="12"/>
    </row>
    <row r="897">
      <c r="C897" s="46"/>
      <c r="D897" s="46"/>
      <c r="J897" s="12"/>
      <c r="K897" s="12"/>
    </row>
    <row r="898">
      <c r="C898" s="46"/>
      <c r="D898" s="46"/>
      <c r="J898" s="12"/>
      <c r="K898" s="12"/>
    </row>
    <row r="899">
      <c r="C899" s="46"/>
      <c r="D899" s="46"/>
      <c r="J899" s="12"/>
      <c r="K899" s="12"/>
    </row>
    <row r="900">
      <c r="C900" s="46"/>
      <c r="D900" s="46"/>
      <c r="J900" s="12"/>
      <c r="K900" s="12"/>
    </row>
    <row r="901">
      <c r="C901" s="46"/>
      <c r="D901" s="46"/>
      <c r="J901" s="12"/>
      <c r="K901" s="12"/>
    </row>
    <row r="902">
      <c r="C902" s="46"/>
      <c r="D902" s="46"/>
      <c r="J902" s="12"/>
      <c r="K902" s="12"/>
    </row>
    <row r="903">
      <c r="C903" s="46"/>
      <c r="D903" s="46"/>
      <c r="J903" s="12"/>
      <c r="K903" s="12"/>
    </row>
    <row r="904">
      <c r="C904" s="46"/>
      <c r="D904" s="46"/>
      <c r="J904" s="12"/>
      <c r="K904" s="12"/>
    </row>
    <row r="905">
      <c r="C905" s="46"/>
      <c r="D905" s="46"/>
      <c r="J905" s="12"/>
      <c r="K905" s="12"/>
    </row>
    <row r="906">
      <c r="C906" s="46"/>
      <c r="D906" s="46"/>
      <c r="J906" s="12"/>
      <c r="K906" s="12"/>
    </row>
    <row r="907">
      <c r="C907" s="46"/>
      <c r="D907" s="46"/>
      <c r="J907" s="12"/>
      <c r="K907" s="12"/>
    </row>
    <row r="908">
      <c r="C908" s="46"/>
      <c r="D908" s="46"/>
      <c r="J908" s="12"/>
      <c r="K908" s="12"/>
    </row>
    <row r="909">
      <c r="C909" s="46"/>
      <c r="D909" s="46"/>
      <c r="J909" s="12"/>
      <c r="K909" s="12"/>
    </row>
    <row r="910">
      <c r="C910" s="46"/>
      <c r="D910" s="46"/>
      <c r="J910" s="12"/>
      <c r="K910" s="12"/>
    </row>
    <row r="911">
      <c r="C911" s="46"/>
      <c r="D911" s="46"/>
      <c r="J911" s="12"/>
      <c r="K911" s="12"/>
    </row>
    <row r="912">
      <c r="C912" s="46"/>
      <c r="D912" s="46"/>
      <c r="J912" s="12"/>
      <c r="K912" s="12"/>
    </row>
    <row r="913">
      <c r="C913" s="46"/>
      <c r="D913" s="46"/>
      <c r="J913" s="12"/>
      <c r="K913" s="12"/>
    </row>
    <row r="914">
      <c r="C914" s="46"/>
      <c r="D914" s="46"/>
      <c r="J914" s="12"/>
      <c r="K914" s="12"/>
    </row>
    <row r="915">
      <c r="C915" s="46"/>
      <c r="D915" s="46"/>
      <c r="J915" s="12"/>
      <c r="K915" s="12"/>
    </row>
    <row r="916">
      <c r="C916" s="46"/>
      <c r="D916" s="46"/>
      <c r="J916" s="12"/>
      <c r="K916" s="12"/>
    </row>
    <row r="917">
      <c r="C917" s="46"/>
      <c r="D917" s="46"/>
      <c r="J917" s="12"/>
      <c r="K917" s="12"/>
    </row>
    <row r="918">
      <c r="C918" s="46"/>
      <c r="D918" s="46"/>
      <c r="J918" s="12"/>
      <c r="K918" s="12"/>
    </row>
    <row r="919">
      <c r="C919" s="46"/>
      <c r="D919" s="46"/>
      <c r="J919" s="12"/>
      <c r="K919" s="12"/>
    </row>
    <row r="920">
      <c r="C920" s="46"/>
      <c r="D920" s="46"/>
      <c r="J920" s="12"/>
      <c r="K920" s="12"/>
    </row>
    <row r="921">
      <c r="C921" s="46"/>
      <c r="D921" s="46"/>
      <c r="J921" s="12"/>
      <c r="K921" s="12"/>
    </row>
    <row r="922">
      <c r="C922" s="46"/>
      <c r="D922" s="46"/>
      <c r="J922" s="12"/>
      <c r="K922" s="12"/>
    </row>
    <row r="923">
      <c r="C923" s="46"/>
      <c r="D923" s="46"/>
      <c r="J923" s="12"/>
      <c r="K923" s="12"/>
    </row>
    <row r="924">
      <c r="C924" s="46"/>
      <c r="D924" s="46"/>
      <c r="J924" s="12"/>
      <c r="K924" s="12"/>
    </row>
    <row r="925">
      <c r="C925" s="46"/>
      <c r="D925" s="46"/>
      <c r="J925" s="12"/>
      <c r="K925" s="12"/>
    </row>
    <row r="926">
      <c r="C926" s="46"/>
      <c r="D926" s="46"/>
      <c r="J926" s="12"/>
      <c r="K926" s="12"/>
    </row>
    <row r="927">
      <c r="C927" s="46"/>
      <c r="D927" s="46"/>
      <c r="J927" s="12"/>
      <c r="K927" s="12"/>
    </row>
    <row r="928">
      <c r="C928" s="46"/>
      <c r="D928" s="46"/>
      <c r="J928" s="12"/>
      <c r="K928" s="12"/>
    </row>
    <row r="929">
      <c r="C929" s="46"/>
      <c r="D929" s="46"/>
      <c r="J929" s="12"/>
      <c r="K929" s="12"/>
    </row>
    <row r="930">
      <c r="C930" s="46"/>
      <c r="D930" s="46"/>
      <c r="J930" s="12"/>
      <c r="K930" s="12"/>
    </row>
    <row r="931">
      <c r="C931" s="46"/>
      <c r="D931" s="46"/>
      <c r="J931" s="12"/>
      <c r="K931" s="12"/>
    </row>
    <row r="932">
      <c r="C932" s="46"/>
      <c r="D932" s="46"/>
      <c r="J932" s="12"/>
      <c r="K932" s="12"/>
    </row>
    <row r="933">
      <c r="C933" s="46"/>
      <c r="D933" s="46"/>
      <c r="J933" s="12"/>
      <c r="K933" s="12"/>
    </row>
    <row r="934">
      <c r="C934" s="46"/>
      <c r="D934" s="46"/>
      <c r="J934" s="12"/>
      <c r="K934" s="12"/>
    </row>
    <row r="935">
      <c r="C935" s="46"/>
      <c r="D935" s="46"/>
      <c r="J935" s="12"/>
      <c r="K935" s="12"/>
    </row>
    <row r="936">
      <c r="C936" s="46"/>
      <c r="D936" s="46"/>
      <c r="J936" s="12"/>
      <c r="K936" s="12"/>
    </row>
    <row r="937">
      <c r="C937" s="46"/>
      <c r="D937" s="46"/>
      <c r="J937" s="12"/>
      <c r="K937" s="12"/>
    </row>
    <row r="938">
      <c r="C938" s="46"/>
      <c r="D938" s="46"/>
      <c r="J938" s="12"/>
      <c r="K938" s="12"/>
    </row>
    <row r="939">
      <c r="C939" s="46"/>
      <c r="D939" s="46"/>
      <c r="J939" s="12"/>
      <c r="K939" s="12"/>
    </row>
    <row r="940">
      <c r="C940" s="46"/>
      <c r="D940" s="46"/>
      <c r="J940" s="12"/>
      <c r="K940" s="12"/>
    </row>
    <row r="941">
      <c r="C941" s="46"/>
      <c r="D941" s="46"/>
      <c r="J941" s="12"/>
      <c r="K941" s="12"/>
    </row>
    <row r="942">
      <c r="C942" s="46"/>
      <c r="D942" s="46"/>
      <c r="J942" s="12"/>
      <c r="K942" s="12"/>
    </row>
    <row r="943">
      <c r="C943" s="46"/>
      <c r="D943" s="46"/>
      <c r="J943" s="12"/>
      <c r="K943" s="12"/>
    </row>
    <row r="944">
      <c r="C944" s="46"/>
      <c r="D944" s="46"/>
      <c r="J944" s="12"/>
      <c r="K944" s="12"/>
    </row>
    <row r="945">
      <c r="C945" s="46"/>
      <c r="D945" s="46"/>
      <c r="J945" s="12"/>
      <c r="K945" s="12"/>
    </row>
    <row r="946">
      <c r="C946" s="46"/>
      <c r="D946" s="46"/>
      <c r="J946" s="12"/>
      <c r="K946" s="12"/>
    </row>
    <row r="947">
      <c r="C947" s="46"/>
      <c r="D947" s="46"/>
      <c r="J947" s="12"/>
      <c r="K947" s="12"/>
    </row>
    <row r="948">
      <c r="C948" s="46"/>
      <c r="D948" s="46"/>
      <c r="J948" s="12"/>
      <c r="K948" s="12"/>
    </row>
    <row r="949">
      <c r="C949" s="46"/>
      <c r="D949" s="46"/>
      <c r="J949" s="12"/>
      <c r="K949" s="12"/>
    </row>
    <row r="950">
      <c r="C950" s="46"/>
      <c r="D950" s="46"/>
      <c r="J950" s="12"/>
      <c r="K950" s="12"/>
    </row>
    <row r="951">
      <c r="C951" s="46"/>
      <c r="D951" s="46"/>
      <c r="J951" s="12"/>
      <c r="K951" s="12"/>
    </row>
    <row r="952">
      <c r="C952" s="46"/>
      <c r="D952" s="46"/>
      <c r="J952" s="12"/>
      <c r="K952" s="12"/>
    </row>
    <row r="953">
      <c r="C953" s="46"/>
      <c r="D953" s="46"/>
      <c r="J953" s="12"/>
      <c r="K953" s="12"/>
    </row>
    <row r="954">
      <c r="C954" s="46"/>
      <c r="D954" s="46"/>
      <c r="J954" s="12"/>
      <c r="K954" s="12"/>
    </row>
    <row r="955">
      <c r="C955" s="46"/>
      <c r="D955" s="46"/>
      <c r="J955" s="12"/>
      <c r="K955" s="12"/>
    </row>
    <row r="956">
      <c r="C956" s="46"/>
      <c r="D956" s="46"/>
      <c r="J956" s="12"/>
      <c r="K956" s="12"/>
    </row>
    <row r="957">
      <c r="C957" s="46"/>
      <c r="D957" s="46"/>
      <c r="J957" s="12"/>
      <c r="K957" s="12"/>
    </row>
    <row r="958">
      <c r="C958" s="46"/>
      <c r="D958" s="46"/>
      <c r="J958" s="12"/>
      <c r="K958" s="12"/>
    </row>
    <row r="959">
      <c r="C959" s="46"/>
      <c r="D959" s="46"/>
      <c r="J959" s="12"/>
      <c r="K959" s="12"/>
    </row>
    <row r="960">
      <c r="C960" s="46"/>
      <c r="D960" s="46"/>
      <c r="J960" s="12"/>
      <c r="K960" s="12"/>
    </row>
    <row r="961">
      <c r="C961" s="46"/>
      <c r="D961" s="46"/>
      <c r="J961" s="12"/>
      <c r="K961" s="12"/>
    </row>
    <row r="962">
      <c r="C962" s="46"/>
      <c r="D962" s="46"/>
      <c r="J962" s="12"/>
      <c r="K962" s="12"/>
    </row>
    <row r="963">
      <c r="C963" s="46"/>
      <c r="D963" s="46"/>
      <c r="J963" s="12"/>
      <c r="K963" s="12"/>
    </row>
    <row r="964">
      <c r="C964" s="46"/>
      <c r="D964" s="46"/>
      <c r="J964" s="12"/>
      <c r="K964" s="12"/>
    </row>
    <row r="965">
      <c r="C965" s="46"/>
      <c r="D965" s="46"/>
      <c r="J965" s="12"/>
      <c r="K965" s="12"/>
    </row>
    <row r="966">
      <c r="C966" s="46"/>
      <c r="D966" s="46"/>
      <c r="J966" s="12"/>
      <c r="K966" s="12"/>
    </row>
    <row r="967">
      <c r="C967" s="46"/>
      <c r="D967" s="46"/>
      <c r="J967" s="12"/>
      <c r="K967" s="12"/>
    </row>
    <row r="968">
      <c r="C968" s="46"/>
      <c r="D968" s="46"/>
      <c r="J968" s="12"/>
      <c r="K968" s="12"/>
    </row>
    <row r="969">
      <c r="C969" s="46"/>
      <c r="D969" s="46"/>
      <c r="J969" s="12"/>
      <c r="K969" s="12"/>
    </row>
    <row r="970">
      <c r="C970" s="46"/>
      <c r="D970" s="46"/>
      <c r="J970" s="12"/>
      <c r="K970" s="12"/>
    </row>
    <row r="971">
      <c r="C971" s="46"/>
      <c r="D971" s="46"/>
      <c r="J971" s="12"/>
      <c r="K971" s="12"/>
    </row>
    <row r="972">
      <c r="C972" s="46"/>
      <c r="D972" s="46"/>
      <c r="J972" s="12"/>
      <c r="K972" s="12"/>
    </row>
    <row r="973">
      <c r="C973" s="46"/>
      <c r="D973" s="46"/>
      <c r="J973" s="12"/>
      <c r="K973" s="12"/>
    </row>
    <row r="974">
      <c r="C974" s="46"/>
      <c r="D974" s="46"/>
      <c r="J974" s="12"/>
      <c r="K974" s="12"/>
    </row>
    <row r="975">
      <c r="C975" s="46"/>
      <c r="D975" s="46"/>
      <c r="J975" s="12"/>
      <c r="K975" s="12"/>
    </row>
    <row r="976">
      <c r="C976" s="46"/>
      <c r="D976" s="46"/>
      <c r="J976" s="12"/>
      <c r="K976" s="12"/>
    </row>
    <row r="977">
      <c r="C977" s="46"/>
      <c r="D977" s="46"/>
      <c r="J977" s="12"/>
      <c r="K977" s="12"/>
    </row>
    <row r="978">
      <c r="C978" s="46"/>
      <c r="D978" s="46"/>
      <c r="J978" s="12"/>
      <c r="K978" s="12"/>
    </row>
    <row r="979">
      <c r="C979" s="46"/>
      <c r="D979" s="46"/>
      <c r="J979" s="12"/>
      <c r="K979" s="12"/>
    </row>
    <row r="980">
      <c r="C980" s="46"/>
      <c r="D980" s="46"/>
      <c r="J980" s="12"/>
      <c r="K980" s="12"/>
    </row>
    <row r="981">
      <c r="C981" s="46"/>
      <c r="D981" s="46"/>
      <c r="J981" s="12"/>
      <c r="K981" s="12"/>
    </row>
    <row r="982">
      <c r="C982" s="46"/>
      <c r="D982" s="46"/>
      <c r="J982" s="12"/>
      <c r="K982" s="12"/>
    </row>
    <row r="983">
      <c r="C983" s="46"/>
      <c r="D983" s="46"/>
      <c r="J983" s="12"/>
      <c r="K983" s="12"/>
    </row>
    <row r="984">
      <c r="C984" s="46"/>
      <c r="D984" s="46"/>
      <c r="J984" s="12"/>
      <c r="K984" s="12"/>
    </row>
    <row r="985">
      <c r="C985" s="46"/>
      <c r="D985" s="46"/>
      <c r="J985" s="12"/>
      <c r="K985" s="12"/>
    </row>
    <row r="986">
      <c r="C986" s="46"/>
      <c r="D986" s="46"/>
      <c r="J986" s="12"/>
      <c r="K986" s="12"/>
    </row>
    <row r="987">
      <c r="C987" s="46"/>
      <c r="D987" s="46"/>
      <c r="J987" s="12"/>
      <c r="K987" s="12"/>
    </row>
    <row r="988">
      <c r="C988" s="46"/>
      <c r="D988" s="46"/>
      <c r="J988" s="12"/>
      <c r="K988" s="12"/>
    </row>
    <row r="989">
      <c r="C989" s="46"/>
      <c r="D989" s="46"/>
      <c r="J989" s="12"/>
      <c r="K989" s="12"/>
    </row>
    <row r="990">
      <c r="C990" s="46"/>
      <c r="D990" s="46"/>
      <c r="J990" s="12"/>
      <c r="K990" s="12"/>
    </row>
    <row r="991">
      <c r="C991" s="46"/>
      <c r="D991" s="46"/>
    </row>
    <row r="992">
      <c r="C992" s="46"/>
      <c r="D992" s="46"/>
    </row>
    <row r="993">
      <c r="C993" s="46"/>
      <c r="D993" s="46"/>
    </row>
    <row r="994">
      <c r="C994" s="46"/>
      <c r="D994" s="46"/>
    </row>
    <row r="995">
      <c r="C995" s="46"/>
      <c r="D995" s="46"/>
    </row>
  </sheetData>
  <mergeCells count="1">
    <mergeCell ref="J1:K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14.88"/>
    <col customWidth="1" min="3" max="4" width="21.25"/>
    <col customWidth="1" min="5" max="5" width="51.25"/>
    <col customWidth="1" min="10" max="10" width="45.5"/>
  </cols>
  <sheetData>
    <row r="1">
      <c r="A1" s="18" t="s">
        <v>0</v>
      </c>
      <c r="B1" s="69" t="s">
        <v>2428</v>
      </c>
      <c r="C1" s="65" t="s">
        <v>2</v>
      </c>
      <c r="D1" s="65" t="s">
        <v>3</v>
      </c>
      <c r="E1" s="66" t="s">
        <v>4</v>
      </c>
      <c r="F1" s="69" t="s">
        <v>5</v>
      </c>
      <c r="K1" s="68" t="s">
        <v>6</v>
      </c>
    </row>
    <row r="2">
      <c r="A2" s="18">
        <v>1.0</v>
      </c>
      <c r="B2" s="18" t="s">
        <v>2429</v>
      </c>
      <c r="C2" s="18" t="s">
        <v>2430</v>
      </c>
      <c r="D2" s="18" t="s">
        <v>2431</v>
      </c>
      <c r="E2" s="48" t="s">
        <v>2432</v>
      </c>
      <c r="F2" s="18" t="s">
        <v>11</v>
      </c>
      <c r="K2" s="49" t="str">
        <f>IFERROR(__xludf.DUMMYFUNCTION("FILTER(B2:B997, F2:F997&lt;&gt;""✅"")"),"開く")</f>
        <v>開く</v>
      </c>
      <c r="L2" s="49" t="str">
        <f>IFERROR(__xludf.DUMMYFUNCTION("FILTER(#REF!, F2:F997&lt;&gt;""✅"")"),"#REF!")</f>
        <v>#REF!</v>
      </c>
      <c r="M2" s="49" t="str">
        <f>IFERROR(__xludf.DUMMYFUNCTION("FILTER(E2:E997, F2:F997&lt;&gt;""✅"")"),"to open (e.g. doors, business, etc)")</f>
        <v>to open (e.g. doors, business, etc)</v>
      </c>
    </row>
    <row r="3">
      <c r="A3" s="18">
        <v>2.0</v>
      </c>
      <c r="B3" s="18" t="s">
        <v>2433</v>
      </c>
      <c r="C3" s="18" t="s">
        <v>2434</v>
      </c>
      <c r="D3" s="18" t="s">
        <v>2435</v>
      </c>
      <c r="E3" s="48" t="s">
        <v>2436</v>
      </c>
      <c r="F3" s="18" t="s">
        <v>11</v>
      </c>
      <c r="H3" s="18" t="s">
        <v>16</v>
      </c>
      <c r="K3" s="12" t="str">
        <f>IFERROR(__xludf.DUMMYFUNCTION("""COMPUTED_VALUE"""),"違う")</f>
        <v>違う</v>
      </c>
      <c r="M3" s="12" t="str">
        <f>IFERROR(__xludf.DUMMYFUNCTION("""COMPUTED_VALUE"""),"to differ")</f>
        <v>to differ</v>
      </c>
    </row>
    <row r="4">
      <c r="A4" s="18">
        <v>3.0</v>
      </c>
      <c r="B4" s="18" t="s">
        <v>2437</v>
      </c>
      <c r="C4" s="18" t="s">
        <v>2438</v>
      </c>
      <c r="D4" s="18" t="s">
        <v>2439</v>
      </c>
      <c r="E4" s="48" t="s">
        <v>2440</v>
      </c>
      <c r="F4" s="18" t="s">
        <v>11</v>
      </c>
      <c r="H4" s="18" t="s">
        <v>21</v>
      </c>
      <c r="I4" s="18">
        <f>COUNTIF(K4:K997, "&lt;&gt;")</f>
        <v>27</v>
      </c>
      <c r="K4" s="12" t="str">
        <f>IFERROR(__xludf.DUMMYFUNCTION("""COMPUTED_VALUE"""),"吹く")</f>
        <v>吹く</v>
      </c>
      <c r="M4" s="12" t="str">
        <f>IFERROR(__xludf.DUMMYFUNCTION("""COMPUTED_VALUE"""),"to blow (of the wind)")</f>
        <v>to blow (of the wind)</v>
      </c>
    </row>
    <row r="5">
      <c r="A5" s="18">
        <v>4.0</v>
      </c>
      <c r="B5" s="18" t="s">
        <v>2441</v>
      </c>
      <c r="C5" s="18" t="s">
        <v>2442</v>
      </c>
      <c r="D5" s="18" t="s">
        <v>2443</v>
      </c>
      <c r="E5" s="48" t="s">
        <v>2444</v>
      </c>
      <c r="H5" s="18" t="s">
        <v>24</v>
      </c>
      <c r="I5" s="12">
        <f>COUNTIF(A2:A997, "&lt;&gt;")</f>
        <v>100</v>
      </c>
      <c r="K5" s="12" t="str">
        <f>IFERROR(__xludf.DUMMYFUNCTION("""COMPUTED_VALUE"""),"降る")</f>
        <v>降る</v>
      </c>
      <c r="M5" s="12" t="str">
        <f>IFERROR(__xludf.DUMMYFUNCTION("""COMPUTED_VALUE"""),"to fall")</f>
        <v>to fall</v>
      </c>
    </row>
    <row r="6">
      <c r="A6" s="18">
        <v>5.0</v>
      </c>
      <c r="B6" s="18" t="s">
        <v>2445</v>
      </c>
      <c r="C6" s="18" t="s">
        <v>2446</v>
      </c>
      <c r="D6" s="18" t="s">
        <v>2447</v>
      </c>
      <c r="E6" s="48" t="s">
        <v>2448</v>
      </c>
      <c r="F6" s="18" t="s">
        <v>11</v>
      </c>
      <c r="I6" s="12">
        <f>TRUNC((I4/I5)*100, 1)</f>
        <v>27</v>
      </c>
      <c r="K6" s="12" t="str">
        <f>IFERROR(__xludf.DUMMYFUNCTION("""COMPUTED_VALUE"""),"履く")</f>
        <v>履く</v>
      </c>
      <c r="M6" s="12" t="str">
        <f>IFERROR(__xludf.DUMMYFUNCTION("""COMPUTED_VALUE"""),"to wear, to put on trousers")</f>
        <v>to wear, to put on trousers</v>
      </c>
    </row>
    <row r="7">
      <c r="A7" s="18">
        <v>6.0</v>
      </c>
      <c r="B7" s="18" t="s">
        <v>2449</v>
      </c>
      <c r="C7" s="18" t="s">
        <v>2449</v>
      </c>
      <c r="D7" s="18" t="s">
        <v>2450</v>
      </c>
      <c r="E7" s="48" t="s">
        <v>2451</v>
      </c>
      <c r="F7" s="18" t="s">
        <v>11</v>
      </c>
      <c r="H7" s="18" t="s">
        <v>33</v>
      </c>
      <c r="I7" s="12">
        <f>100-I6</f>
        <v>73</v>
      </c>
      <c r="K7" s="12" t="str">
        <f>IFERROR(__xludf.DUMMYFUNCTION("""COMPUTED_VALUE"""),"貼る")</f>
        <v>貼る</v>
      </c>
      <c r="M7" s="12" t="str">
        <f>IFERROR(__xludf.DUMMYFUNCTION("""COMPUTED_VALUE"""),"to stick; to paste")</f>
        <v>to stick; to paste</v>
      </c>
    </row>
    <row r="8">
      <c r="A8" s="18">
        <v>7.0</v>
      </c>
      <c r="B8" s="18" t="s">
        <v>2452</v>
      </c>
      <c r="C8" s="18" t="s">
        <v>2453</v>
      </c>
      <c r="D8" s="18" t="s">
        <v>2454</v>
      </c>
      <c r="E8" s="48" t="s">
        <v>2455</v>
      </c>
      <c r="F8" s="18" t="s">
        <v>11</v>
      </c>
      <c r="H8" s="18" t="s">
        <v>38</v>
      </c>
      <c r="K8" s="12" t="str">
        <f>IFERROR(__xludf.DUMMYFUNCTION("""COMPUTED_VALUE"""),"弾く")</f>
        <v>弾く</v>
      </c>
      <c r="M8" s="12" t="str">
        <f>IFERROR(__xludf.DUMMYFUNCTION("""COMPUTED_VALUE"""),"to play")</f>
        <v>to play</v>
      </c>
    </row>
    <row r="9">
      <c r="A9" s="18">
        <v>8.0</v>
      </c>
      <c r="B9" s="18" t="s">
        <v>2456</v>
      </c>
      <c r="C9" s="18" t="s">
        <v>2457</v>
      </c>
      <c r="D9" s="18" t="s">
        <v>2458</v>
      </c>
      <c r="E9" s="48" t="s">
        <v>2459</v>
      </c>
      <c r="F9" s="18" t="s">
        <v>11</v>
      </c>
      <c r="K9" s="12" t="str">
        <f>IFERROR(__xludf.DUMMYFUNCTION("""COMPUTED_VALUE"""),"要る")</f>
        <v>要る</v>
      </c>
      <c r="M9" s="12" t="str">
        <f>IFERROR(__xludf.DUMMYFUNCTION("""COMPUTED_VALUE"""),"to be needed")</f>
        <v>to be needed</v>
      </c>
    </row>
    <row r="10">
      <c r="A10" s="18">
        <v>9.0</v>
      </c>
      <c r="B10" s="18" t="s">
        <v>2460</v>
      </c>
      <c r="C10" s="18" t="s">
        <v>2461</v>
      </c>
      <c r="D10" s="18" t="s">
        <v>2462</v>
      </c>
      <c r="E10" s="48" t="s">
        <v>2463</v>
      </c>
      <c r="F10" s="18" t="s">
        <v>11</v>
      </c>
      <c r="K10" s="12" t="str">
        <f>IFERROR(__xludf.DUMMYFUNCTION("""COMPUTED_VALUE"""),"居る")</f>
        <v>居る</v>
      </c>
      <c r="M10" s="12" t="str">
        <f>IFERROR(__xludf.DUMMYFUNCTION("""COMPUTED_VALUE"""),"to be, to have")</f>
        <v>to be, to have</v>
      </c>
    </row>
    <row r="11">
      <c r="A11" s="18">
        <v>10.0</v>
      </c>
      <c r="B11" s="18" t="s">
        <v>87</v>
      </c>
      <c r="C11" s="18" t="s">
        <v>88</v>
      </c>
      <c r="D11" s="18" t="s">
        <v>89</v>
      </c>
      <c r="E11" s="48" t="s">
        <v>90</v>
      </c>
      <c r="F11" s="18" t="s">
        <v>11</v>
      </c>
      <c r="K11" s="12" t="str">
        <f>IFERROR(__xludf.DUMMYFUNCTION("""COMPUTED_VALUE"""),"掛かる")</f>
        <v>掛かる</v>
      </c>
      <c r="M11" s="12" t="str">
        <f>IFERROR(__xludf.DUMMYFUNCTION("""COMPUTED_VALUE"""),"to take (a resource, e.g. time or money)")</f>
        <v>to take (a resource, e.g. time or money)</v>
      </c>
    </row>
    <row r="12">
      <c r="A12" s="18">
        <v>11.0</v>
      </c>
      <c r="B12" s="18" t="s">
        <v>2464</v>
      </c>
      <c r="C12" s="18" t="s">
        <v>2465</v>
      </c>
      <c r="D12" s="18" t="s">
        <v>2466</v>
      </c>
      <c r="E12" s="48" t="s">
        <v>2467</v>
      </c>
      <c r="K12" s="12" t="str">
        <f>IFERROR(__xludf.DUMMYFUNCTION("""COMPUTED_VALUE"""),"掛ける")</f>
        <v>掛ける</v>
      </c>
      <c r="M12" s="12" t="str">
        <f>IFERROR(__xludf.DUMMYFUNCTION("""COMPUTED_VALUE"""),"to hang up; to make (a call)​;")</f>
        <v>to hang up; to make (a call)​;</v>
      </c>
    </row>
    <row r="13">
      <c r="A13" s="18">
        <v>12.0</v>
      </c>
      <c r="B13" s="18" t="s">
        <v>2468</v>
      </c>
      <c r="C13" s="18" t="s">
        <v>2469</v>
      </c>
      <c r="D13" s="18" t="s">
        <v>2470</v>
      </c>
      <c r="E13" s="48" t="s">
        <v>2471</v>
      </c>
      <c r="F13" s="18" t="s">
        <v>11</v>
      </c>
      <c r="K13" s="12" t="str">
        <f>IFERROR(__xludf.DUMMYFUNCTION("""COMPUTED_VALUE"""),"書く")</f>
        <v>書く</v>
      </c>
      <c r="M13" s="12" t="str">
        <f>IFERROR(__xludf.DUMMYFUNCTION("""COMPUTED_VALUE"""),"to write; to compose; to pen; to draw")</f>
        <v>to write; to compose; to pen; to draw</v>
      </c>
    </row>
    <row r="14">
      <c r="A14" s="18">
        <v>13.0</v>
      </c>
      <c r="B14" s="18" t="s">
        <v>2472</v>
      </c>
      <c r="C14" s="18" t="s">
        <v>2473</v>
      </c>
      <c r="D14" s="18" t="s">
        <v>2474</v>
      </c>
      <c r="E14" s="48" t="s">
        <v>2475</v>
      </c>
      <c r="F14" s="18" t="s">
        <v>11</v>
      </c>
      <c r="K14" s="12" t="str">
        <f>IFERROR(__xludf.DUMMYFUNCTION("""COMPUTED_VALUE"""),"貸す")</f>
        <v>貸す</v>
      </c>
      <c r="M14" s="12" t="str">
        <f>IFERROR(__xludf.DUMMYFUNCTION("""COMPUTED_VALUE"""),"to lend; to loan")</f>
        <v>to lend; to loan</v>
      </c>
    </row>
    <row r="15">
      <c r="A15" s="18">
        <v>14.0</v>
      </c>
      <c r="B15" s="18" t="s">
        <v>157</v>
      </c>
      <c r="C15" s="18" t="s">
        <v>158</v>
      </c>
      <c r="D15" s="18" t="s">
        <v>159</v>
      </c>
      <c r="E15" s="48" t="s">
        <v>2476</v>
      </c>
      <c r="F15" s="18" t="s">
        <v>11</v>
      </c>
      <c r="K15" s="12" t="str">
        <f>IFERROR(__xludf.DUMMYFUNCTION("""COMPUTED_VALUE"""),"消す")</f>
        <v>消す</v>
      </c>
      <c r="M15" s="12" t="str">
        <f>IFERROR(__xludf.DUMMYFUNCTION("""COMPUTED_VALUE"""),"to erase, to turn off power")</f>
        <v>to erase, to turn off power</v>
      </c>
    </row>
    <row r="16">
      <c r="A16" s="18">
        <v>15.0</v>
      </c>
      <c r="B16" s="18" t="s">
        <v>2477</v>
      </c>
      <c r="C16" s="18" t="s">
        <v>2478</v>
      </c>
      <c r="D16" s="18" t="s">
        <v>2479</v>
      </c>
      <c r="E16" s="48" t="s">
        <v>2480</v>
      </c>
      <c r="F16" s="18" t="s">
        <v>11</v>
      </c>
      <c r="K16" s="12" t="str">
        <f>IFERROR(__xludf.DUMMYFUNCTION("""COMPUTED_VALUE"""),"消える")</f>
        <v>消える</v>
      </c>
      <c r="M16" s="12" t="str">
        <f>IFERROR(__xludf.DUMMYFUNCTION("""COMPUTED_VALUE"""),"to disappear")</f>
        <v>to disappear</v>
      </c>
    </row>
    <row r="17">
      <c r="A17" s="18">
        <v>16.0</v>
      </c>
      <c r="B17" s="18" t="s">
        <v>2481</v>
      </c>
      <c r="C17" s="18" t="s">
        <v>215</v>
      </c>
      <c r="D17" s="18" t="s">
        <v>216</v>
      </c>
      <c r="E17" s="48" t="s">
        <v>2482</v>
      </c>
      <c r="F17" s="18"/>
      <c r="K17" s="12" t="str">
        <f>IFERROR(__xludf.DUMMYFUNCTION("""COMPUTED_VALUE"""),"困る")</f>
        <v>困る</v>
      </c>
      <c r="M17" s="12" t="str">
        <f>IFERROR(__xludf.DUMMYFUNCTION("""COMPUTED_VALUE"""),"to be troubled")</f>
        <v>to be troubled</v>
      </c>
    </row>
    <row r="18">
      <c r="A18" s="18">
        <v>17.0</v>
      </c>
      <c r="B18" s="18" t="s">
        <v>2483</v>
      </c>
      <c r="C18" s="18" t="s">
        <v>2484</v>
      </c>
      <c r="D18" s="18" t="s">
        <v>2485</v>
      </c>
      <c r="E18" s="48" t="s">
        <v>2486</v>
      </c>
      <c r="K18" s="12" t="str">
        <f>IFERROR(__xludf.DUMMYFUNCTION("""COMPUTED_VALUE"""),"磨く")</f>
        <v>磨く</v>
      </c>
      <c r="M18" s="12" t="str">
        <f>IFERROR(__xludf.DUMMYFUNCTION("""COMPUTED_VALUE"""),"to polish; to shine; to brush (e.g. teeth)")</f>
        <v>to polish; to shine; to brush (e.g. teeth)</v>
      </c>
    </row>
    <row r="19">
      <c r="A19" s="18">
        <v>18.0</v>
      </c>
      <c r="B19" s="18" t="s">
        <v>2487</v>
      </c>
      <c r="C19" s="18" t="s">
        <v>2488</v>
      </c>
      <c r="D19" s="18" t="s">
        <v>2489</v>
      </c>
      <c r="E19" s="48" t="s">
        <v>2490</v>
      </c>
      <c r="F19" s="18" t="s">
        <v>11</v>
      </c>
      <c r="K19" s="12" t="str">
        <f>IFERROR(__xludf.DUMMYFUNCTION("""COMPUTED_VALUE"""),"無くす")</f>
        <v>無くす</v>
      </c>
      <c r="M19" s="12" t="str">
        <f>IFERROR(__xludf.DUMMYFUNCTION("""COMPUTED_VALUE"""),"to lose (something)")</f>
        <v>to lose (something)</v>
      </c>
    </row>
    <row r="20">
      <c r="A20" s="18">
        <v>19.0</v>
      </c>
      <c r="B20" s="18" t="s">
        <v>2491</v>
      </c>
      <c r="C20" s="18" t="s">
        <v>2492</v>
      </c>
      <c r="D20" s="18" t="s">
        <v>2493</v>
      </c>
      <c r="E20" s="48" t="s">
        <v>2494</v>
      </c>
      <c r="F20" s="18" t="s">
        <v>11</v>
      </c>
      <c r="K20" s="12" t="str">
        <f>IFERROR(__xludf.DUMMYFUNCTION("""COMPUTED_VALUE"""),"並べる")</f>
        <v>並べる</v>
      </c>
      <c r="M20" s="12" t="str">
        <f>IFERROR(__xludf.DUMMYFUNCTION("""COMPUTED_VALUE"""),"to line up,to set up")</f>
        <v>to line up,to set up</v>
      </c>
    </row>
    <row r="21">
      <c r="A21" s="18">
        <v>20.0</v>
      </c>
      <c r="B21" s="18" t="s">
        <v>2495</v>
      </c>
      <c r="C21" s="18" t="s">
        <v>2496</v>
      </c>
      <c r="D21" s="18" t="s">
        <v>2497</v>
      </c>
      <c r="E21" s="48" t="s">
        <v>2498</v>
      </c>
      <c r="K21" s="12" t="str">
        <f>IFERROR(__xludf.DUMMYFUNCTION("""COMPUTED_VALUE"""),"並ぶ")</f>
        <v>並ぶ</v>
      </c>
      <c r="M21" s="12" t="str">
        <f>IFERROR(__xludf.DUMMYFUNCTION("""COMPUTED_VALUE"""),"to line up,to stand in a line")</f>
        <v>to line up,to stand in a line</v>
      </c>
    </row>
    <row r="22">
      <c r="A22" s="18">
        <v>21.0</v>
      </c>
      <c r="B22" s="18" t="s">
        <v>2499</v>
      </c>
      <c r="C22" s="18" t="s">
        <v>2500</v>
      </c>
      <c r="D22" s="18" t="s">
        <v>2501</v>
      </c>
      <c r="E22" s="48" t="s">
        <v>2502</v>
      </c>
      <c r="F22" s="18" t="s">
        <v>11</v>
      </c>
      <c r="K22" s="12" t="str">
        <f>IFERROR(__xludf.DUMMYFUNCTION("""COMPUTED_VALUE"""),"寝る")</f>
        <v>寝る</v>
      </c>
      <c r="M22" s="12" t="str">
        <f>IFERROR(__xludf.DUMMYFUNCTION("""COMPUTED_VALUE"""),"to sleep; to go to bed; to lie down")</f>
        <v>to sleep; to go to bed; to lie down</v>
      </c>
    </row>
    <row r="23">
      <c r="A23" s="18">
        <v>22.0</v>
      </c>
      <c r="B23" s="18" t="s">
        <v>2503</v>
      </c>
      <c r="C23" s="18" t="s">
        <v>2504</v>
      </c>
      <c r="D23" s="18" t="s">
        <v>2505</v>
      </c>
      <c r="E23" s="48" t="s">
        <v>2506</v>
      </c>
      <c r="F23" s="18" t="s">
        <v>11</v>
      </c>
      <c r="K23" s="12" t="str">
        <f>IFERROR(__xludf.DUMMYFUNCTION("""COMPUTED_VALUE"""),"置く")</f>
        <v>置く</v>
      </c>
      <c r="M23" s="12" t="str">
        <f>IFERROR(__xludf.DUMMYFUNCTION("""COMPUTED_VALUE"""),"to put; to place​")</f>
        <v>to put; to place​</v>
      </c>
    </row>
    <row r="24">
      <c r="A24" s="18">
        <v>23.0</v>
      </c>
      <c r="B24" s="18" t="s">
        <v>2507</v>
      </c>
      <c r="C24" s="18" t="s">
        <v>353</v>
      </c>
      <c r="D24" s="18" t="s">
        <v>354</v>
      </c>
      <c r="E24" s="48" t="s">
        <v>2508</v>
      </c>
      <c r="K24" s="12" t="str">
        <f>IFERROR(__xludf.DUMMYFUNCTION("""COMPUTED_VALUE"""),"降りる")</f>
        <v>降りる</v>
      </c>
      <c r="M24" s="12" t="str">
        <f>IFERROR(__xludf.DUMMYFUNCTION("""COMPUTED_VALUE"""),"to get off")</f>
        <v>to get off</v>
      </c>
    </row>
    <row r="25">
      <c r="A25" s="18">
        <v>24.0</v>
      </c>
      <c r="B25" s="18" t="s">
        <v>2509</v>
      </c>
      <c r="C25" s="18" t="s">
        <v>2510</v>
      </c>
      <c r="D25" s="18" t="s">
        <v>2511</v>
      </c>
      <c r="E25" s="48" t="s">
        <v>2512</v>
      </c>
      <c r="F25" s="18" t="s">
        <v>11</v>
      </c>
      <c r="K25" s="12" t="str">
        <f>IFERROR(__xludf.DUMMYFUNCTION("""COMPUTED_VALUE"""),"押す")</f>
        <v>押す</v>
      </c>
      <c r="M25" s="12" t="str">
        <f>IFERROR(__xludf.DUMMYFUNCTION("""COMPUTED_VALUE"""),"to push; to press​")</f>
        <v>to push; to press​</v>
      </c>
    </row>
    <row r="26">
      <c r="A26" s="18">
        <v>25.0</v>
      </c>
      <c r="B26" s="18" t="s">
        <v>2513</v>
      </c>
      <c r="C26" s="18" t="s">
        <v>2514</v>
      </c>
      <c r="D26" s="18" t="s">
        <v>2515</v>
      </c>
      <c r="E26" s="48" t="s">
        <v>2516</v>
      </c>
      <c r="F26" s="18" t="s">
        <v>11</v>
      </c>
      <c r="K26" s="12" t="str">
        <f>IFERROR(__xludf.DUMMYFUNCTION("""COMPUTED_VALUE"""),"咲く")</f>
        <v>咲く</v>
      </c>
      <c r="M26" s="12" t="str">
        <f>IFERROR(__xludf.DUMMYFUNCTION("""COMPUTED_VALUE"""),"to bloom")</f>
        <v>to bloom</v>
      </c>
    </row>
    <row r="27">
      <c r="A27" s="18">
        <v>26.0</v>
      </c>
      <c r="B27" s="18" t="s">
        <v>2517</v>
      </c>
      <c r="C27" s="18" t="s">
        <v>2518</v>
      </c>
      <c r="D27" s="18" t="s">
        <v>2519</v>
      </c>
      <c r="E27" s="48" t="s">
        <v>2520</v>
      </c>
      <c r="F27" s="18" t="s">
        <v>11</v>
      </c>
      <c r="K27" s="12" t="str">
        <f>IFERROR(__xludf.DUMMYFUNCTION("""COMPUTED_VALUE"""),"差す")</f>
        <v>差す</v>
      </c>
      <c r="M27" s="12" t="str">
        <f>IFERROR(__xludf.DUMMYFUNCTION("""COMPUTED_VALUE"""),"to stretch out hands, to raise an umbrella")</f>
        <v>to stretch out hands, to raise an umbrella</v>
      </c>
    </row>
    <row r="28">
      <c r="A28" s="18">
        <v>27.0</v>
      </c>
      <c r="B28" s="18" t="s">
        <v>2521</v>
      </c>
      <c r="C28" s="18" t="s">
        <v>2518</v>
      </c>
      <c r="D28" s="18" t="s">
        <v>2519</v>
      </c>
      <c r="E28" s="48" t="s">
        <v>2522</v>
      </c>
      <c r="K28" s="12" t="str">
        <f>IFERROR(__xludf.DUMMYFUNCTION("""COMPUTED_VALUE"""),"洗濯")</f>
        <v>洗濯</v>
      </c>
      <c r="M28" s="12" t="str">
        <f>IFERROR(__xludf.DUMMYFUNCTION("""COMPUTED_VALUE"""),"washing; laundry")</f>
        <v>washing; laundry</v>
      </c>
    </row>
    <row r="29">
      <c r="A29" s="18">
        <v>28.0</v>
      </c>
      <c r="B29" s="18" t="s">
        <v>2523</v>
      </c>
      <c r="C29" s="18" t="s">
        <v>2524</v>
      </c>
      <c r="D29" s="18" t="s">
        <v>2525</v>
      </c>
      <c r="E29" s="48" t="s">
        <v>2526</v>
      </c>
      <c r="F29" s="18" t="s">
        <v>11</v>
      </c>
      <c r="K29" s="12" t="str">
        <f>IFERROR(__xludf.DUMMYFUNCTION("""COMPUTED_VALUE"""),"掃除")</f>
        <v>掃除</v>
      </c>
      <c r="M29" s="12" t="str">
        <f>IFERROR(__xludf.DUMMYFUNCTION("""COMPUTED_VALUE"""),"to clean, to sweep")</f>
        <v>to clean, to sweep</v>
      </c>
    </row>
    <row r="30">
      <c r="A30" s="18">
        <v>29.0</v>
      </c>
      <c r="B30" s="18" t="s">
        <v>2527</v>
      </c>
      <c r="C30" s="18" t="s">
        <v>2528</v>
      </c>
      <c r="D30" s="18" t="s">
        <v>2529</v>
      </c>
      <c r="E30" s="48" t="s">
        <v>2530</v>
      </c>
      <c r="F30" s="18" t="s">
        <v>11</v>
      </c>
      <c r="K30" s="12" t="str">
        <f>IFERROR(__xludf.DUMMYFUNCTION("""COMPUTED_VALUE"""),"頼む")</f>
        <v>頼む</v>
      </c>
      <c r="M30" s="12" t="str">
        <f>IFERROR(__xludf.DUMMYFUNCTION("""COMPUTED_VALUE"""),"to ask")</f>
        <v>to ask</v>
      </c>
    </row>
    <row r="31">
      <c r="A31" s="18">
        <v>30.0</v>
      </c>
      <c r="B31" s="18" t="s">
        <v>2531</v>
      </c>
      <c r="C31" s="18" t="s">
        <v>2532</v>
      </c>
      <c r="D31" s="18" t="s">
        <v>2533</v>
      </c>
      <c r="E31" s="48" t="s">
        <v>2534</v>
      </c>
      <c r="K31" s="12"/>
      <c r="M31" s="12"/>
    </row>
    <row r="32">
      <c r="A32" s="18">
        <v>31.0</v>
      </c>
      <c r="B32" s="18" t="s">
        <v>2535</v>
      </c>
      <c r="C32" s="18" t="s">
        <v>2532</v>
      </c>
      <c r="D32" s="18" t="s">
        <v>2533</v>
      </c>
      <c r="E32" s="48" t="s">
        <v>2451</v>
      </c>
      <c r="K32" s="12"/>
      <c r="M32" s="12"/>
    </row>
    <row r="33">
      <c r="A33" s="18">
        <v>32.0</v>
      </c>
      <c r="B33" s="18" t="s">
        <v>2536</v>
      </c>
      <c r="C33" s="18" t="s">
        <v>2537</v>
      </c>
      <c r="D33" s="18" t="s">
        <v>2538</v>
      </c>
      <c r="E33" s="48" t="s">
        <v>2539</v>
      </c>
      <c r="F33" s="18" t="s">
        <v>11</v>
      </c>
      <c r="K33" s="12"/>
      <c r="M33" s="12"/>
    </row>
    <row r="34">
      <c r="A34" s="18">
        <v>33.0</v>
      </c>
      <c r="B34" s="18" t="s">
        <v>537</v>
      </c>
      <c r="C34" s="18" t="s">
        <v>538</v>
      </c>
      <c r="D34" s="18" t="s">
        <v>539</v>
      </c>
      <c r="E34" s="48" t="s">
        <v>540</v>
      </c>
      <c r="F34" s="18" t="s">
        <v>11</v>
      </c>
      <c r="K34" s="12"/>
      <c r="M34" s="12"/>
    </row>
    <row r="35">
      <c r="A35" s="18">
        <v>34.0</v>
      </c>
      <c r="B35" s="18" t="s">
        <v>2540</v>
      </c>
      <c r="C35" s="18" t="s">
        <v>2541</v>
      </c>
      <c r="D35" s="18" t="s">
        <v>2542</v>
      </c>
      <c r="E35" s="48" t="s">
        <v>2543</v>
      </c>
      <c r="F35" s="18" t="s">
        <v>11</v>
      </c>
      <c r="K35" s="12"/>
      <c r="M35" s="12"/>
    </row>
    <row r="36">
      <c r="A36" s="18">
        <v>35.0</v>
      </c>
      <c r="B36" s="18" t="s">
        <v>2544</v>
      </c>
      <c r="C36" s="18" t="s">
        <v>2545</v>
      </c>
      <c r="D36" s="18" t="s">
        <v>2546</v>
      </c>
      <c r="E36" s="48" t="s">
        <v>2547</v>
      </c>
      <c r="F36" s="18" t="s">
        <v>11</v>
      </c>
      <c r="K36" s="12"/>
      <c r="M36" s="12"/>
    </row>
    <row r="37">
      <c r="A37" s="18">
        <v>36.0</v>
      </c>
      <c r="B37" s="18" t="s">
        <v>2548</v>
      </c>
      <c r="C37" s="18" t="s">
        <v>2549</v>
      </c>
      <c r="D37" s="18" t="s">
        <v>2550</v>
      </c>
      <c r="E37" s="48" t="s">
        <v>2551</v>
      </c>
      <c r="K37" s="12"/>
      <c r="M37" s="12"/>
    </row>
    <row r="38">
      <c r="A38" s="18">
        <v>37.0</v>
      </c>
      <c r="B38" s="18" t="s">
        <v>2552</v>
      </c>
      <c r="C38" s="18" t="s">
        <v>2553</v>
      </c>
      <c r="D38" s="18" t="s">
        <v>2554</v>
      </c>
      <c r="E38" s="48" t="s">
        <v>2555</v>
      </c>
      <c r="K38" s="12"/>
      <c r="M38" s="12"/>
    </row>
    <row r="39">
      <c r="A39" s="18">
        <v>38.0</v>
      </c>
      <c r="B39" s="18" t="s">
        <v>2556</v>
      </c>
      <c r="C39" s="18" t="s">
        <v>2557</v>
      </c>
      <c r="D39" s="18" t="s">
        <v>2558</v>
      </c>
      <c r="E39" s="48" t="s">
        <v>2559</v>
      </c>
      <c r="K39" s="12"/>
      <c r="M39" s="12"/>
    </row>
    <row r="40">
      <c r="A40" s="18">
        <v>39.0</v>
      </c>
      <c r="B40" s="18" t="s">
        <v>2560</v>
      </c>
      <c r="C40" s="18" t="s">
        <v>2561</v>
      </c>
      <c r="D40" s="18" t="s">
        <v>2562</v>
      </c>
      <c r="E40" s="48" t="s">
        <v>2563</v>
      </c>
      <c r="F40" s="18" t="s">
        <v>11</v>
      </c>
      <c r="K40" s="12"/>
      <c r="M40" s="12"/>
    </row>
    <row r="41">
      <c r="A41" s="18">
        <v>40.0</v>
      </c>
      <c r="B41" s="18" t="s">
        <v>2564</v>
      </c>
      <c r="C41" s="18" t="s">
        <v>2565</v>
      </c>
      <c r="D41" s="18" t="s">
        <v>2566</v>
      </c>
      <c r="E41" s="48" t="s">
        <v>2567</v>
      </c>
      <c r="K41" s="12"/>
      <c r="M41" s="12"/>
    </row>
    <row r="42">
      <c r="A42" s="18">
        <v>41.0</v>
      </c>
      <c r="B42" s="18" t="s">
        <v>2568</v>
      </c>
      <c r="C42" s="18" t="s">
        <v>2569</v>
      </c>
      <c r="D42" s="18" t="s">
        <v>2570</v>
      </c>
      <c r="E42" s="48" t="s">
        <v>2571</v>
      </c>
      <c r="F42" s="18" t="s">
        <v>11</v>
      </c>
      <c r="K42" s="12"/>
      <c r="M42" s="12"/>
    </row>
    <row r="43">
      <c r="A43" s="18">
        <v>42.0</v>
      </c>
      <c r="B43" s="18" t="s">
        <v>629</v>
      </c>
      <c r="C43" s="18" t="s">
        <v>630</v>
      </c>
      <c r="D43" s="18" t="s">
        <v>631</v>
      </c>
      <c r="E43" s="48" t="s">
        <v>632</v>
      </c>
      <c r="F43" s="18" t="s">
        <v>11</v>
      </c>
      <c r="K43" s="12"/>
      <c r="M43" s="12"/>
    </row>
    <row r="44">
      <c r="A44" s="18">
        <v>43.0</v>
      </c>
      <c r="B44" s="18" t="s">
        <v>2572</v>
      </c>
      <c r="C44" s="18" t="s">
        <v>2573</v>
      </c>
      <c r="D44" s="18" t="s">
        <v>2574</v>
      </c>
      <c r="E44" s="48" t="s">
        <v>2575</v>
      </c>
      <c r="K44" s="12"/>
      <c r="M44" s="12"/>
    </row>
    <row r="45">
      <c r="A45" s="18">
        <v>44.0</v>
      </c>
      <c r="B45" s="18" t="s">
        <v>2576</v>
      </c>
      <c r="C45" s="18" t="s">
        <v>2577</v>
      </c>
      <c r="D45" s="18" t="s">
        <v>2578</v>
      </c>
      <c r="E45" s="48" t="s">
        <v>2579</v>
      </c>
      <c r="K45" s="12"/>
      <c r="M45" s="12"/>
    </row>
    <row r="46">
      <c r="A46" s="18">
        <v>45.0</v>
      </c>
      <c r="B46" s="18" t="s">
        <v>2580</v>
      </c>
      <c r="C46" s="18" t="s">
        <v>2581</v>
      </c>
      <c r="D46" s="18" t="s">
        <v>2582</v>
      </c>
      <c r="E46" s="48" t="s">
        <v>2583</v>
      </c>
      <c r="F46" s="18" t="s">
        <v>11</v>
      </c>
      <c r="K46" s="12"/>
      <c r="M46" s="12"/>
    </row>
    <row r="47">
      <c r="A47" s="18">
        <v>46.0</v>
      </c>
      <c r="B47" s="18" t="s">
        <v>2584</v>
      </c>
      <c r="C47" s="18" t="s">
        <v>2585</v>
      </c>
      <c r="D47" s="18" t="s">
        <v>2586</v>
      </c>
      <c r="E47" s="48" t="s">
        <v>2587</v>
      </c>
      <c r="F47" s="18" t="s">
        <v>11</v>
      </c>
      <c r="K47" s="12"/>
      <c r="M47" s="12"/>
    </row>
    <row r="48">
      <c r="A48" s="18">
        <v>47.0</v>
      </c>
      <c r="B48" s="18" t="s">
        <v>2588</v>
      </c>
      <c r="C48" s="18" t="s">
        <v>2585</v>
      </c>
      <c r="D48" s="18" t="s">
        <v>2586</v>
      </c>
      <c r="E48" s="48" t="s">
        <v>2589</v>
      </c>
      <c r="F48" s="18" t="s">
        <v>11</v>
      </c>
      <c r="K48" s="12"/>
      <c r="M48" s="12"/>
    </row>
    <row r="49">
      <c r="A49" s="18">
        <v>48.0</v>
      </c>
      <c r="B49" s="18" t="s">
        <v>2590</v>
      </c>
      <c r="C49" s="18" t="s">
        <v>2591</v>
      </c>
      <c r="D49" s="18" t="s">
        <v>2592</v>
      </c>
      <c r="E49" s="48" t="s">
        <v>2593</v>
      </c>
      <c r="K49" s="12"/>
      <c r="M49" s="12"/>
    </row>
    <row r="50">
      <c r="A50" s="18">
        <v>49.0</v>
      </c>
      <c r="B50" s="18" t="s">
        <v>719</v>
      </c>
      <c r="C50" s="18" t="s">
        <v>2594</v>
      </c>
      <c r="D50" s="18" t="s">
        <v>720</v>
      </c>
      <c r="E50" s="48" t="s">
        <v>721</v>
      </c>
      <c r="F50" s="18" t="s">
        <v>11</v>
      </c>
      <c r="K50" s="12"/>
      <c r="M50" s="12"/>
    </row>
    <row r="51">
      <c r="A51" s="18">
        <v>50.0</v>
      </c>
      <c r="B51" s="18" t="s">
        <v>2595</v>
      </c>
      <c r="C51" s="18" t="s">
        <v>2596</v>
      </c>
      <c r="D51" s="18" t="s">
        <v>2597</v>
      </c>
      <c r="E51" s="48" t="s">
        <v>2598</v>
      </c>
      <c r="F51" s="18" t="s">
        <v>11</v>
      </c>
      <c r="K51" s="12"/>
      <c r="M51" s="12"/>
    </row>
    <row r="52">
      <c r="A52" s="18">
        <v>51.0</v>
      </c>
      <c r="B52" s="18" t="s">
        <v>2599</v>
      </c>
      <c r="C52" s="18" t="s">
        <v>2600</v>
      </c>
      <c r="D52" s="18" t="s">
        <v>2601</v>
      </c>
      <c r="E52" s="48" t="s">
        <v>2602</v>
      </c>
      <c r="F52" s="18" t="s">
        <v>11</v>
      </c>
      <c r="K52" s="12"/>
      <c r="M52" s="12"/>
    </row>
    <row r="53">
      <c r="A53" s="18">
        <v>52.0</v>
      </c>
      <c r="B53" s="18" t="s">
        <v>2603</v>
      </c>
      <c r="C53" s="18" t="s">
        <v>2604</v>
      </c>
      <c r="D53" s="18" t="s">
        <v>2605</v>
      </c>
      <c r="E53" s="48" t="s">
        <v>2606</v>
      </c>
      <c r="F53" s="18" t="s">
        <v>11</v>
      </c>
      <c r="K53" s="12"/>
      <c r="M53" s="12"/>
    </row>
    <row r="54">
      <c r="A54" s="18">
        <v>53.0</v>
      </c>
      <c r="B54" s="18" t="s">
        <v>2607</v>
      </c>
      <c r="C54" s="18" t="s">
        <v>2608</v>
      </c>
      <c r="D54" s="18" t="s">
        <v>2609</v>
      </c>
      <c r="E54" s="48" t="s">
        <v>2610</v>
      </c>
      <c r="F54" s="18" t="s">
        <v>11</v>
      </c>
      <c r="K54" s="12"/>
      <c r="M54" s="12"/>
    </row>
    <row r="55">
      <c r="A55" s="18">
        <v>54.0</v>
      </c>
      <c r="B55" s="18" t="s">
        <v>2611</v>
      </c>
      <c r="C55" s="18" t="s">
        <v>2612</v>
      </c>
      <c r="D55" s="18" t="s">
        <v>2613</v>
      </c>
      <c r="E55" s="48" t="s">
        <v>2614</v>
      </c>
      <c r="F55" s="18" t="s">
        <v>11</v>
      </c>
      <c r="K55" s="12"/>
      <c r="M55" s="12"/>
    </row>
    <row r="56">
      <c r="A56" s="18">
        <v>55.0</v>
      </c>
      <c r="B56" s="18" t="s">
        <v>2615</v>
      </c>
      <c r="C56" s="18" t="s">
        <v>2616</v>
      </c>
      <c r="D56" s="18" t="s">
        <v>2617</v>
      </c>
      <c r="E56" s="48" t="s">
        <v>2618</v>
      </c>
      <c r="K56" s="12"/>
      <c r="M56" s="12"/>
    </row>
    <row r="57">
      <c r="A57" s="18">
        <v>56.0</v>
      </c>
      <c r="B57" s="18" t="s">
        <v>2619</v>
      </c>
      <c r="C57" s="18" t="s">
        <v>2620</v>
      </c>
      <c r="D57" s="18" t="s">
        <v>2621</v>
      </c>
      <c r="E57" s="48" t="s">
        <v>2622</v>
      </c>
      <c r="F57" s="18" t="s">
        <v>11</v>
      </c>
      <c r="K57" s="12"/>
      <c r="M57" s="12"/>
    </row>
    <row r="58">
      <c r="A58" s="18">
        <v>57.0</v>
      </c>
      <c r="B58" s="18" t="s">
        <v>2623</v>
      </c>
      <c r="C58" s="18" t="s">
        <v>2624</v>
      </c>
      <c r="D58" s="18" t="s">
        <v>2625</v>
      </c>
      <c r="E58" s="48" t="s">
        <v>2626</v>
      </c>
      <c r="F58" s="18" t="s">
        <v>11</v>
      </c>
      <c r="K58" s="12"/>
      <c r="M58" s="12"/>
    </row>
    <row r="59">
      <c r="A59" s="18">
        <v>58.0</v>
      </c>
      <c r="B59" s="18" t="s">
        <v>2627</v>
      </c>
      <c r="C59" s="18" t="s">
        <v>2628</v>
      </c>
      <c r="D59" s="18" t="s">
        <v>2629</v>
      </c>
      <c r="E59" s="48" t="s">
        <v>2630</v>
      </c>
      <c r="F59" s="18" t="s">
        <v>11</v>
      </c>
      <c r="K59" s="12"/>
      <c r="M59" s="12"/>
    </row>
    <row r="60">
      <c r="A60" s="18">
        <v>59.0</v>
      </c>
      <c r="B60" s="18" t="s">
        <v>2631</v>
      </c>
      <c r="C60" s="18" t="s">
        <v>2632</v>
      </c>
      <c r="D60" s="18" t="s">
        <v>2633</v>
      </c>
      <c r="E60" s="48" t="s">
        <v>2634</v>
      </c>
      <c r="F60" s="18" t="s">
        <v>11</v>
      </c>
      <c r="K60" s="12"/>
      <c r="M60" s="12"/>
    </row>
    <row r="61">
      <c r="A61" s="18">
        <v>60.0</v>
      </c>
      <c r="B61" s="18" t="s">
        <v>2635</v>
      </c>
      <c r="C61" s="18" t="s">
        <v>2636</v>
      </c>
      <c r="D61" s="18" t="s">
        <v>2637</v>
      </c>
      <c r="E61" s="48" t="s">
        <v>2638</v>
      </c>
      <c r="F61" s="18"/>
      <c r="K61" s="12"/>
      <c r="M61" s="12"/>
    </row>
    <row r="62">
      <c r="A62" s="18">
        <v>61.0</v>
      </c>
      <c r="B62" s="18" t="s">
        <v>2639</v>
      </c>
      <c r="C62" s="18" t="s">
        <v>2640</v>
      </c>
      <c r="D62" s="18" t="s">
        <v>2641</v>
      </c>
      <c r="E62" s="48" t="s">
        <v>2642</v>
      </c>
      <c r="K62" s="12"/>
      <c r="M62" s="12"/>
    </row>
    <row r="63">
      <c r="A63" s="18">
        <v>62.0</v>
      </c>
      <c r="B63" s="18" t="s">
        <v>2643</v>
      </c>
      <c r="C63" s="18" t="s">
        <v>2644</v>
      </c>
      <c r="D63" s="18" t="s">
        <v>2645</v>
      </c>
      <c r="E63" s="48" t="s">
        <v>2646</v>
      </c>
      <c r="K63" s="12"/>
      <c r="M63" s="12"/>
    </row>
    <row r="64">
      <c r="A64" s="18">
        <v>63.0</v>
      </c>
      <c r="B64" s="18" t="s">
        <v>2647</v>
      </c>
      <c r="C64" s="18" t="s">
        <v>2648</v>
      </c>
      <c r="D64" s="18" t="s">
        <v>2649</v>
      </c>
      <c r="E64" s="48" t="s">
        <v>2650</v>
      </c>
      <c r="F64" s="18" t="s">
        <v>11</v>
      </c>
      <c r="K64" s="12"/>
      <c r="M64" s="12"/>
    </row>
    <row r="65">
      <c r="A65" s="18">
        <v>64.0</v>
      </c>
      <c r="B65" s="18" t="s">
        <v>2651</v>
      </c>
      <c r="C65" s="18" t="s">
        <v>2652</v>
      </c>
      <c r="D65" s="18" t="s">
        <v>2653</v>
      </c>
      <c r="E65" s="48" t="s">
        <v>2654</v>
      </c>
      <c r="K65" s="12"/>
      <c r="M65" s="12"/>
    </row>
    <row r="66">
      <c r="A66" s="18">
        <v>65.0</v>
      </c>
      <c r="B66" s="18" t="s">
        <v>2655</v>
      </c>
      <c r="C66" s="18" t="s">
        <v>2656</v>
      </c>
      <c r="D66" s="18" t="s">
        <v>2657</v>
      </c>
      <c r="E66" s="48" t="s">
        <v>2658</v>
      </c>
      <c r="F66" s="18" t="s">
        <v>11</v>
      </c>
      <c r="K66" s="12"/>
      <c r="M66" s="12"/>
    </row>
    <row r="67">
      <c r="A67" s="18">
        <v>66.0</v>
      </c>
      <c r="B67" s="18" t="s">
        <v>2659</v>
      </c>
      <c r="C67" s="18" t="s">
        <v>2660</v>
      </c>
      <c r="D67" s="18" t="s">
        <v>2661</v>
      </c>
      <c r="E67" s="48" t="s">
        <v>2662</v>
      </c>
      <c r="F67" s="18" t="s">
        <v>11</v>
      </c>
      <c r="K67" s="12"/>
      <c r="M67" s="12"/>
    </row>
    <row r="68">
      <c r="A68" s="18">
        <v>67.0</v>
      </c>
      <c r="B68" s="18" t="s">
        <v>2663</v>
      </c>
      <c r="C68" s="18" t="s">
        <v>2664</v>
      </c>
      <c r="D68" s="18" t="s">
        <v>2665</v>
      </c>
      <c r="E68" s="48" t="s">
        <v>2666</v>
      </c>
      <c r="F68" s="18" t="s">
        <v>11</v>
      </c>
      <c r="K68" s="12"/>
      <c r="M68" s="12"/>
    </row>
    <row r="69">
      <c r="A69" s="18">
        <v>68.0</v>
      </c>
      <c r="B69" s="18" t="s">
        <v>2667</v>
      </c>
      <c r="C69" s="18" t="s">
        <v>2668</v>
      </c>
      <c r="D69" s="18" t="s">
        <v>2669</v>
      </c>
      <c r="E69" s="48" t="s">
        <v>2670</v>
      </c>
      <c r="F69" s="18" t="s">
        <v>11</v>
      </c>
      <c r="K69" s="12"/>
      <c r="M69" s="12"/>
    </row>
    <row r="70">
      <c r="A70" s="18">
        <v>69.0</v>
      </c>
      <c r="B70" s="18" t="s">
        <v>2671</v>
      </c>
      <c r="C70" s="18" t="s">
        <v>2672</v>
      </c>
      <c r="D70" s="18" t="s">
        <v>2673</v>
      </c>
      <c r="E70" s="48" t="s">
        <v>2674</v>
      </c>
      <c r="F70" s="18" t="s">
        <v>11</v>
      </c>
      <c r="K70" s="12"/>
      <c r="M70" s="12"/>
    </row>
    <row r="71">
      <c r="A71" s="18">
        <v>70.0</v>
      </c>
      <c r="B71" s="18" t="s">
        <v>2675</v>
      </c>
      <c r="C71" s="18" t="s">
        <v>2676</v>
      </c>
      <c r="D71" s="18" t="s">
        <v>2677</v>
      </c>
      <c r="E71" s="48" t="s">
        <v>2678</v>
      </c>
      <c r="F71" s="18" t="s">
        <v>11</v>
      </c>
      <c r="K71" s="12"/>
      <c r="M71" s="12"/>
    </row>
    <row r="72">
      <c r="A72" s="18">
        <v>71.0</v>
      </c>
      <c r="B72" s="18" t="s">
        <v>2679</v>
      </c>
      <c r="C72" s="18" t="s">
        <v>2680</v>
      </c>
      <c r="D72" s="18" t="s">
        <v>2681</v>
      </c>
      <c r="E72" s="48" t="s">
        <v>2682</v>
      </c>
      <c r="K72" s="12"/>
      <c r="M72" s="12"/>
    </row>
    <row r="73">
      <c r="A73" s="18">
        <v>72.0</v>
      </c>
      <c r="B73" s="18" t="s">
        <v>2683</v>
      </c>
      <c r="C73" s="18" t="s">
        <v>2684</v>
      </c>
      <c r="D73" s="18" t="s">
        <v>2685</v>
      </c>
      <c r="E73" s="48" t="s">
        <v>2686</v>
      </c>
      <c r="K73" s="12"/>
      <c r="M73" s="12"/>
    </row>
    <row r="74">
      <c r="A74" s="18">
        <v>73.0</v>
      </c>
      <c r="B74" s="18" t="s">
        <v>2687</v>
      </c>
      <c r="C74" s="18" t="s">
        <v>2688</v>
      </c>
      <c r="D74" s="18" t="s">
        <v>2689</v>
      </c>
      <c r="E74" s="48" t="s">
        <v>2690</v>
      </c>
      <c r="F74" s="18" t="s">
        <v>11</v>
      </c>
      <c r="K74" s="12"/>
      <c r="M74" s="12"/>
    </row>
    <row r="75">
      <c r="A75" s="18">
        <v>74.0</v>
      </c>
      <c r="B75" s="18" t="s">
        <v>2691</v>
      </c>
      <c r="C75" s="18" t="s">
        <v>2692</v>
      </c>
      <c r="D75" s="18" t="s">
        <v>2693</v>
      </c>
      <c r="E75" s="48" t="s">
        <v>2694</v>
      </c>
      <c r="K75" s="12"/>
      <c r="M75" s="12"/>
    </row>
    <row r="76">
      <c r="A76" s="18">
        <v>75.0</v>
      </c>
      <c r="B76" s="18" t="s">
        <v>2695</v>
      </c>
      <c r="C76" s="18" t="s">
        <v>2696</v>
      </c>
      <c r="D76" s="18" t="s">
        <v>2697</v>
      </c>
      <c r="E76" s="48" t="s">
        <v>2698</v>
      </c>
      <c r="F76" s="18" t="s">
        <v>11</v>
      </c>
      <c r="K76" s="12"/>
      <c r="M76" s="12"/>
    </row>
    <row r="77">
      <c r="A77" s="18">
        <v>76.0</v>
      </c>
      <c r="B77" s="18" t="s">
        <v>2699</v>
      </c>
      <c r="C77" s="18" t="s">
        <v>2700</v>
      </c>
      <c r="D77" s="18" t="s">
        <v>2701</v>
      </c>
      <c r="E77" s="48" t="s">
        <v>2702</v>
      </c>
      <c r="F77" s="18" t="s">
        <v>11</v>
      </c>
      <c r="K77" s="12"/>
      <c r="M77" s="12"/>
    </row>
    <row r="78">
      <c r="A78" s="18">
        <v>77.0</v>
      </c>
      <c r="B78" s="18" t="s">
        <v>1179</v>
      </c>
      <c r="C78" s="18" t="s">
        <v>1180</v>
      </c>
      <c r="D78" s="18" t="s">
        <v>1181</v>
      </c>
      <c r="E78" s="48" t="s">
        <v>1182</v>
      </c>
      <c r="F78" s="18" t="s">
        <v>11</v>
      </c>
      <c r="K78" s="12"/>
      <c r="M78" s="12"/>
    </row>
    <row r="79">
      <c r="A79" s="18">
        <v>78.0</v>
      </c>
      <c r="B79" s="18" t="s">
        <v>1193</v>
      </c>
      <c r="C79" s="18" t="s">
        <v>1194</v>
      </c>
      <c r="D79" s="18" t="s">
        <v>1195</v>
      </c>
      <c r="E79" s="48" t="s">
        <v>2703</v>
      </c>
      <c r="F79" s="18" t="s">
        <v>11</v>
      </c>
      <c r="K79" s="12"/>
      <c r="M79" s="12"/>
    </row>
    <row r="80">
      <c r="A80" s="18">
        <v>79.0</v>
      </c>
      <c r="B80" s="18" t="s">
        <v>1197</v>
      </c>
      <c r="C80" s="18" t="s">
        <v>1198</v>
      </c>
      <c r="D80" s="18" t="s">
        <v>1199</v>
      </c>
      <c r="E80" s="48" t="s">
        <v>2704</v>
      </c>
      <c r="F80" s="18" t="s">
        <v>11</v>
      </c>
      <c r="K80" s="12"/>
      <c r="M80" s="12"/>
    </row>
    <row r="81">
      <c r="A81" s="18">
        <v>80.0</v>
      </c>
      <c r="B81" s="18" t="s">
        <v>2705</v>
      </c>
      <c r="C81" s="18" t="s">
        <v>2706</v>
      </c>
      <c r="D81" s="18" t="s">
        <v>2707</v>
      </c>
      <c r="E81" s="48" t="s">
        <v>2708</v>
      </c>
      <c r="K81" s="12"/>
      <c r="M81" s="12"/>
    </row>
    <row r="82">
      <c r="A82" s="18">
        <v>81.0</v>
      </c>
      <c r="B82" s="18" t="s">
        <v>1228</v>
      </c>
      <c r="C82" s="18" t="s">
        <v>1229</v>
      </c>
      <c r="D82" s="18" t="s">
        <v>1230</v>
      </c>
      <c r="E82" s="48" t="s">
        <v>1231</v>
      </c>
      <c r="F82" s="18" t="s">
        <v>11</v>
      </c>
      <c r="K82" s="12"/>
      <c r="M82" s="12"/>
    </row>
    <row r="83">
      <c r="A83" s="18">
        <v>82.0</v>
      </c>
      <c r="B83" s="18" t="s">
        <v>2709</v>
      </c>
      <c r="C83" s="18" t="s">
        <v>2710</v>
      </c>
      <c r="D83" s="18" t="s">
        <v>2711</v>
      </c>
      <c r="E83" s="48" t="s">
        <v>2712</v>
      </c>
      <c r="K83" s="12"/>
      <c r="M83" s="12"/>
    </row>
    <row r="84">
      <c r="A84" s="18">
        <v>83.0</v>
      </c>
      <c r="B84" s="18" t="s">
        <v>1275</v>
      </c>
      <c r="C84" s="18" t="s">
        <v>1276</v>
      </c>
      <c r="D84" s="18" t="s">
        <v>1277</v>
      </c>
      <c r="E84" s="48" t="s">
        <v>1278</v>
      </c>
      <c r="K84" s="12"/>
      <c r="M84" s="12"/>
    </row>
    <row r="85">
      <c r="A85" s="18">
        <v>84.0</v>
      </c>
      <c r="B85" s="18" t="s">
        <v>1296</v>
      </c>
      <c r="C85" s="18" t="s">
        <v>1297</v>
      </c>
      <c r="D85" s="18" t="s">
        <v>1298</v>
      </c>
      <c r="E85" s="48" t="s">
        <v>1299</v>
      </c>
      <c r="F85" s="18" t="s">
        <v>11</v>
      </c>
      <c r="K85" s="12"/>
      <c r="M85" s="12"/>
    </row>
    <row r="86">
      <c r="A86" s="18">
        <v>85.0</v>
      </c>
      <c r="B86" s="18" t="s">
        <v>2713</v>
      </c>
      <c r="C86" s="18" t="s">
        <v>2714</v>
      </c>
      <c r="D86" s="18" t="s">
        <v>2715</v>
      </c>
      <c r="E86" s="48" t="s">
        <v>2716</v>
      </c>
      <c r="F86" s="18" t="s">
        <v>11</v>
      </c>
      <c r="K86" s="12"/>
      <c r="M86" s="12"/>
    </row>
    <row r="87">
      <c r="A87" s="18">
        <v>86.0</v>
      </c>
      <c r="B87" s="18" t="s">
        <v>2717</v>
      </c>
      <c r="C87" s="18" t="s">
        <v>2718</v>
      </c>
      <c r="D87" s="18" t="s">
        <v>2719</v>
      </c>
      <c r="E87" s="48" t="s">
        <v>2720</v>
      </c>
      <c r="F87" s="18" t="s">
        <v>11</v>
      </c>
      <c r="K87" s="12"/>
      <c r="M87" s="12"/>
    </row>
    <row r="88">
      <c r="A88" s="18">
        <v>87.0</v>
      </c>
      <c r="B88" s="18" t="s">
        <v>2721</v>
      </c>
      <c r="C88" s="18" t="s">
        <v>2718</v>
      </c>
      <c r="D88" s="18" t="s">
        <v>2719</v>
      </c>
      <c r="E88" s="48" t="s">
        <v>2722</v>
      </c>
      <c r="F88" s="18" t="s">
        <v>11</v>
      </c>
      <c r="K88" s="12"/>
      <c r="M88" s="12"/>
    </row>
    <row r="89">
      <c r="A89" s="18">
        <v>88.0</v>
      </c>
      <c r="B89" s="18" t="s">
        <v>2723</v>
      </c>
      <c r="C89" s="18" t="s">
        <v>2724</v>
      </c>
      <c r="D89" s="18" t="s">
        <v>2725</v>
      </c>
      <c r="E89" s="48" t="s">
        <v>2726</v>
      </c>
      <c r="F89" s="18" t="s">
        <v>11</v>
      </c>
      <c r="K89" s="12"/>
      <c r="M89" s="12"/>
    </row>
    <row r="90">
      <c r="A90" s="18">
        <v>89.0</v>
      </c>
      <c r="B90" s="18" t="s">
        <v>2727</v>
      </c>
      <c r="C90" s="18" t="s">
        <v>2728</v>
      </c>
      <c r="D90" s="18" t="s">
        <v>2729</v>
      </c>
      <c r="E90" s="48" t="s">
        <v>2730</v>
      </c>
      <c r="F90" s="18" t="s">
        <v>11</v>
      </c>
      <c r="K90" s="12"/>
      <c r="M90" s="12"/>
    </row>
    <row r="91">
      <c r="A91" s="18">
        <v>90.0</v>
      </c>
      <c r="B91" s="18" t="s">
        <v>1316</v>
      </c>
      <c r="C91" s="18" t="s">
        <v>1317</v>
      </c>
      <c r="D91" s="18" t="s">
        <v>1318</v>
      </c>
      <c r="E91" s="48" t="s">
        <v>1319</v>
      </c>
      <c r="F91" s="18" t="s">
        <v>11</v>
      </c>
      <c r="K91" s="12"/>
      <c r="M91" s="12"/>
    </row>
    <row r="92">
      <c r="A92" s="18">
        <v>91.0</v>
      </c>
      <c r="B92" s="18" t="s">
        <v>1343</v>
      </c>
      <c r="C92" s="18" t="s">
        <v>1344</v>
      </c>
      <c r="D92" s="18" t="s">
        <v>1345</v>
      </c>
      <c r="E92" s="48" t="s">
        <v>1346</v>
      </c>
      <c r="K92" s="12"/>
      <c r="M92" s="12"/>
    </row>
    <row r="93">
      <c r="A93" s="18">
        <v>92.0</v>
      </c>
      <c r="B93" s="18" t="s">
        <v>2731</v>
      </c>
      <c r="C93" s="18" t="s">
        <v>2732</v>
      </c>
      <c r="D93" s="18" t="s">
        <v>2733</v>
      </c>
      <c r="E93" s="48" t="s">
        <v>2734</v>
      </c>
      <c r="F93" s="18" t="s">
        <v>11</v>
      </c>
      <c r="K93" s="12"/>
      <c r="M93" s="12"/>
    </row>
    <row r="94">
      <c r="A94" s="18">
        <v>93.0</v>
      </c>
      <c r="B94" s="18" t="s">
        <v>2735</v>
      </c>
      <c r="C94" s="18" t="s">
        <v>2736</v>
      </c>
      <c r="D94" s="18" t="s">
        <v>2737</v>
      </c>
      <c r="E94" s="48" t="s">
        <v>2738</v>
      </c>
      <c r="F94" s="18" t="s">
        <v>11</v>
      </c>
      <c r="K94" s="12"/>
      <c r="M94" s="12"/>
    </row>
    <row r="95">
      <c r="A95" s="18">
        <v>94.0</v>
      </c>
      <c r="B95" s="18" t="s">
        <v>2739</v>
      </c>
      <c r="C95" s="18" t="s">
        <v>2740</v>
      </c>
      <c r="D95" s="18" t="s">
        <v>2741</v>
      </c>
      <c r="E95" s="48" t="s">
        <v>2742</v>
      </c>
      <c r="F95" s="18" t="s">
        <v>11</v>
      </c>
      <c r="K95" s="12"/>
      <c r="M95" s="12"/>
    </row>
    <row r="96">
      <c r="A96" s="18">
        <v>95.0</v>
      </c>
      <c r="B96" s="18" t="s">
        <v>2743</v>
      </c>
      <c r="C96" s="18" t="s">
        <v>2744</v>
      </c>
      <c r="D96" s="18" t="s">
        <v>2745</v>
      </c>
      <c r="E96" s="48" t="s">
        <v>2746</v>
      </c>
      <c r="F96" s="18" t="s">
        <v>11</v>
      </c>
      <c r="K96" s="12"/>
      <c r="M96" s="12"/>
    </row>
    <row r="97">
      <c r="A97" s="18">
        <v>96.0</v>
      </c>
      <c r="B97" s="18" t="s">
        <v>2747</v>
      </c>
      <c r="C97" s="18" t="s">
        <v>2748</v>
      </c>
      <c r="D97" s="18" t="s">
        <v>2749</v>
      </c>
      <c r="E97" s="48" t="s">
        <v>2750</v>
      </c>
      <c r="K97" s="12"/>
      <c r="M97" s="12"/>
    </row>
    <row r="98">
      <c r="A98" s="18">
        <v>97.0</v>
      </c>
      <c r="B98" s="18" t="s">
        <v>2751</v>
      </c>
      <c r="C98" s="18" t="s">
        <v>2752</v>
      </c>
      <c r="D98" s="18" t="s">
        <v>2753</v>
      </c>
      <c r="E98" s="48" t="s">
        <v>2754</v>
      </c>
      <c r="F98" s="18" t="s">
        <v>11</v>
      </c>
      <c r="K98" s="12"/>
      <c r="M98" s="12"/>
    </row>
    <row r="99">
      <c r="A99" s="18">
        <v>98.0</v>
      </c>
      <c r="B99" s="18" t="s">
        <v>1436</v>
      </c>
      <c r="C99" s="18" t="s">
        <v>1436</v>
      </c>
      <c r="D99" s="18" t="s">
        <v>1437</v>
      </c>
      <c r="E99" s="48" t="s">
        <v>1438</v>
      </c>
      <c r="F99" s="18" t="s">
        <v>11</v>
      </c>
      <c r="K99" s="12"/>
      <c r="M99" s="12"/>
    </row>
    <row r="100">
      <c r="A100" s="18">
        <v>99.0</v>
      </c>
      <c r="B100" s="18" t="s">
        <v>2755</v>
      </c>
      <c r="C100" s="18" t="s">
        <v>2756</v>
      </c>
      <c r="D100" s="18" t="s">
        <v>2757</v>
      </c>
      <c r="E100" s="48" t="s">
        <v>2758</v>
      </c>
      <c r="F100" s="18" t="s">
        <v>11</v>
      </c>
      <c r="K100" s="12"/>
      <c r="M100" s="12"/>
    </row>
    <row r="101">
      <c r="A101" s="18">
        <v>100.0</v>
      </c>
      <c r="B101" s="18" t="s">
        <v>2759</v>
      </c>
      <c r="C101" s="18" t="s">
        <v>2760</v>
      </c>
      <c r="D101" s="18" t="s">
        <v>2761</v>
      </c>
      <c r="E101" s="48" t="s">
        <v>2762</v>
      </c>
      <c r="F101" s="18" t="s">
        <v>11</v>
      </c>
      <c r="K101" s="12"/>
      <c r="M101" s="12"/>
    </row>
    <row r="102">
      <c r="C102" s="46"/>
      <c r="D102" s="46"/>
      <c r="E102" s="46"/>
      <c r="K102" s="12"/>
      <c r="M102" s="12"/>
    </row>
    <row r="103">
      <c r="C103" s="46"/>
      <c r="D103" s="46"/>
      <c r="E103" s="46"/>
      <c r="K103" s="12"/>
      <c r="M103" s="12"/>
    </row>
    <row r="104">
      <c r="C104" s="46"/>
      <c r="D104" s="46"/>
      <c r="E104" s="46"/>
      <c r="K104" s="12"/>
      <c r="M104" s="12"/>
    </row>
    <row r="105">
      <c r="C105" s="46"/>
      <c r="D105" s="46"/>
      <c r="E105" s="46"/>
      <c r="K105" s="12"/>
      <c r="M105" s="12"/>
    </row>
    <row r="106">
      <c r="C106" s="46"/>
      <c r="D106" s="46"/>
      <c r="E106" s="46"/>
      <c r="K106" s="12"/>
      <c r="M106" s="12"/>
    </row>
    <row r="107">
      <c r="C107" s="46"/>
      <c r="D107" s="46"/>
      <c r="E107" s="46"/>
      <c r="K107" s="12"/>
      <c r="M107" s="12"/>
    </row>
    <row r="108">
      <c r="C108" s="46"/>
      <c r="D108" s="46"/>
      <c r="E108" s="46"/>
      <c r="K108" s="12"/>
      <c r="M108" s="12"/>
    </row>
    <row r="109">
      <c r="C109" s="46"/>
      <c r="D109" s="46"/>
      <c r="E109" s="46"/>
      <c r="K109" s="12"/>
      <c r="M109" s="12"/>
    </row>
    <row r="110">
      <c r="C110" s="46"/>
      <c r="D110" s="46"/>
      <c r="E110" s="46"/>
      <c r="K110" s="12"/>
      <c r="M110" s="12"/>
    </row>
    <row r="111">
      <c r="C111" s="46"/>
      <c r="D111" s="46"/>
      <c r="E111" s="46"/>
      <c r="K111" s="12"/>
      <c r="M111" s="12"/>
    </row>
    <row r="112">
      <c r="C112" s="46"/>
      <c r="D112" s="46"/>
      <c r="E112" s="46"/>
      <c r="K112" s="12"/>
      <c r="M112" s="12"/>
    </row>
    <row r="113">
      <c r="C113" s="46"/>
      <c r="D113" s="46"/>
      <c r="E113" s="46"/>
      <c r="K113" s="12"/>
      <c r="M113" s="12"/>
    </row>
    <row r="114">
      <c r="C114" s="46"/>
      <c r="D114" s="46"/>
      <c r="E114" s="46"/>
      <c r="K114" s="12"/>
      <c r="M114" s="12"/>
    </row>
    <row r="115">
      <c r="C115" s="46"/>
      <c r="D115" s="46"/>
      <c r="E115" s="46"/>
      <c r="K115" s="12"/>
      <c r="M115" s="12"/>
    </row>
    <row r="116">
      <c r="C116" s="46"/>
      <c r="D116" s="46"/>
      <c r="E116" s="46"/>
      <c r="K116" s="12"/>
      <c r="M116" s="12"/>
    </row>
    <row r="117">
      <c r="C117" s="46"/>
      <c r="D117" s="46"/>
      <c r="E117" s="46"/>
      <c r="K117" s="12"/>
      <c r="M117" s="12"/>
    </row>
    <row r="118">
      <c r="C118" s="46"/>
      <c r="D118" s="46"/>
      <c r="E118" s="46"/>
      <c r="K118" s="12"/>
      <c r="M118" s="12"/>
    </row>
    <row r="119">
      <c r="C119" s="46"/>
      <c r="D119" s="46"/>
      <c r="E119" s="46"/>
      <c r="K119" s="12"/>
      <c r="M119" s="12"/>
    </row>
    <row r="120">
      <c r="C120" s="46"/>
      <c r="D120" s="46"/>
      <c r="E120" s="46"/>
      <c r="K120" s="12"/>
      <c r="M120" s="12"/>
    </row>
    <row r="121">
      <c r="C121" s="46"/>
      <c r="D121" s="46"/>
      <c r="E121" s="46"/>
      <c r="K121" s="12"/>
      <c r="M121" s="12"/>
    </row>
    <row r="122">
      <c r="C122" s="46"/>
      <c r="D122" s="46"/>
      <c r="E122" s="46"/>
      <c r="K122" s="12"/>
      <c r="M122" s="12"/>
    </row>
    <row r="123">
      <c r="C123" s="46"/>
      <c r="D123" s="46"/>
      <c r="E123" s="46"/>
      <c r="K123" s="12"/>
      <c r="M123" s="12"/>
    </row>
    <row r="124">
      <c r="C124" s="46"/>
      <c r="D124" s="46"/>
      <c r="E124" s="46"/>
      <c r="K124" s="12"/>
      <c r="M124" s="12"/>
    </row>
    <row r="125">
      <c r="C125" s="46"/>
      <c r="D125" s="46"/>
      <c r="E125" s="46"/>
      <c r="K125" s="12"/>
      <c r="M125" s="12"/>
    </row>
    <row r="126">
      <c r="C126" s="46"/>
      <c r="D126" s="46"/>
      <c r="E126" s="46"/>
      <c r="K126" s="12"/>
      <c r="M126" s="12"/>
    </row>
    <row r="127">
      <c r="C127" s="46"/>
      <c r="D127" s="46"/>
      <c r="E127" s="46"/>
      <c r="K127" s="12"/>
      <c r="M127" s="12"/>
    </row>
    <row r="128">
      <c r="C128" s="46"/>
      <c r="D128" s="46"/>
      <c r="E128" s="46"/>
      <c r="K128" s="12"/>
      <c r="M128" s="12"/>
    </row>
    <row r="129">
      <c r="C129" s="46"/>
      <c r="D129" s="46"/>
      <c r="E129" s="46"/>
      <c r="K129" s="12"/>
      <c r="M129" s="12"/>
    </row>
    <row r="130">
      <c r="C130" s="46"/>
      <c r="D130" s="46"/>
      <c r="E130" s="46"/>
      <c r="K130" s="12"/>
      <c r="M130" s="12"/>
    </row>
    <row r="131">
      <c r="C131" s="46"/>
      <c r="D131" s="46"/>
      <c r="E131" s="46"/>
      <c r="K131" s="12"/>
      <c r="M131" s="12"/>
    </row>
    <row r="132">
      <c r="C132" s="46"/>
      <c r="D132" s="46"/>
      <c r="E132" s="46"/>
      <c r="K132" s="12"/>
      <c r="M132" s="12"/>
    </row>
    <row r="133">
      <c r="C133" s="46"/>
      <c r="D133" s="46"/>
      <c r="E133" s="46"/>
      <c r="K133" s="12"/>
      <c r="M133" s="12"/>
    </row>
    <row r="134">
      <c r="C134" s="46"/>
      <c r="D134" s="46"/>
      <c r="E134" s="46"/>
      <c r="K134" s="12"/>
      <c r="M134" s="12"/>
    </row>
    <row r="135">
      <c r="C135" s="46"/>
      <c r="D135" s="46"/>
      <c r="E135" s="46"/>
      <c r="K135" s="12"/>
      <c r="M135" s="12"/>
    </row>
    <row r="136">
      <c r="C136" s="46"/>
      <c r="D136" s="46"/>
      <c r="E136" s="46"/>
      <c r="K136" s="12"/>
      <c r="M136" s="12"/>
    </row>
    <row r="137">
      <c r="C137" s="46"/>
      <c r="D137" s="46"/>
      <c r="E137" s="46"/>
      <c r="K137" s="12"/>
      <c r="M137" s="12"/>
    </row>
    <row r="138">
      <c r="C138" s="46"/>
      <c r="D138" s="46"/>
      <c r="E138" s="46"/>
      <c r="K138" s="12"/>
      <c r="M138" s="12"/>
    </row>
    <row r="139">
      <c r="C139" s="46"/>
      <c r="D139" s="46"/>
      <c r="E139" s="46"/>
      <c r="K139" s="12"/>
      <c r="M139" s="12"/>
    </row>
    <row r="140">
      <c r="C140" s="46"/>
      <c r="D140" s="46"/>
      <c r="E140" s="46"/>
      <c r="K140" s="12"/>
      <c r="M140" s="12"/>
    </row>
    <row r="141">
      <c r="C141" s="46"/>
      <c r="D141" s="46"/>
      <c r="E141" s="46"/>
      <c r="K141" s="12"/>
      <c r="M141" s="12"/>
    </row>
    <row r="142">
      <c r="C142" s="46"/>
      <c r="D142" s="46"/>
      <c r="E142" s="46"/>
      <c r="K142" s="12"/>
      <c r="M142" s="12"/>
    </row>
    <row r="143">
      <c r="C143" s="46"/>
      <c r="D143" s="46"/>
      <c r="E143" s="46"/>
      <c r="K143" s="12"/>
      <c r="M143" s="12"/>
    </row>
    <row r="144">
      <c r="C144" s="46"/>
      <c r="D144" s="46"/>
      <c r="E144" s="46"/>
      <c r="K144" s="12"/>
      <c r="M144" s="12"/>
    </row>
    <row r="145">
      <c r="C145" s="46"/>
      <c r="D145" s="46"/>
      <c r="E145" s="46"/>
      <c r="K145" s="12"/>
      <c r="M145" s="12"/>
    </row>
    <row r="146">
      <c r="C146" s="46"/>
      <c r="D146" s="46"/>
      <c r="E146" s="46"/>
      <c r="K146" s="12"/>
      <c r="M146" s="12"/>
    </row>
    <row r="147">
      <c r="C147" s="46"/>
      <c r="D147" s="46"/>
      <c r="E147" s="46"/>
      <c r="K147" s="12"/>
      <c r="M147" s="12"/>
    </row>
    <row r="148">
      <c r="C148" s="46"/>
      <c r="D148" s="46"/>
      <c r="E148" s="46"/>
      <c r="K148" s="12"/>
      <c r="M148" s="12"/>
    </row>
    <row r="149">
      <c r="C149" s="46"/>
      <c r="D149" s="46"/>
      <c r="E149" s="46"/>
      <c r="K149" s="12"/>
      <c r="M149" s="12"/>
    </row>
    <row r="150">
      <c r="C150" s="46"/>
      <c r="D150" s="46"/>
      <c r="E150" s="46"/>
      <c r="K150" s="12"/>
      <c r="M150" s="12"/>
    </row>
    <row r="151">
      <c r="C151" s="46"/>
      <c r="D151" s="46"/>
      <c r="E151" s="46"/>
      <c r="K151" s="12"/>
      <c r="M151" s="12"/>
    </row>
    <row r="152">
      <c r="C152" s="46"/>
      <c r="D152" s="46"/>
      <c r="E152" s="46"/>
      <c r="K152" s="12"/>
      <c r="M152" s="12"/>
    </row>
    <row r="153">
      <c r="C153" s="46"/>
      <c r="D153" s="46"/>
      <c r="E153" s="46"/>
      <c r="K153" s="12"/>
      <c r="M153" s="12"/>
    </row>
    <row r="154">
      <c r="C154" s="46"/>
      <c r="D154" s="46"/>
      <c r="E154" s="46"/>
      <c r="K154" s="12"/>
      <c r="M154" s="12"/>
    </row>
    <row r="155">
      <c r="C155" s="46"/>
      <c r="D155" s="46"/>
      <c r="E155" s="46"/>
      <c r="K155" s="12"/>
      <c r="M155" s="12"/>
    </row>
    <row r="156">
      <c r="C156" s="46"/>
      <c r="D156" s="46"/>
      <c r="E156" s="46"/>
      <c r="K156" s="12"/>
      <c r="M156" s="12"/>
    </row>
    <row r="157">
      <c r="C157" s="46"/>
      <c r="D157" s="46"/>
      <c r="E157" s="46"/>
      <c r="K157" s="12"/>
      <c r="M157" s="12"/>
    </row>
    <row r="158">
      <c r="C158" s="46"/>
      <c r="D158" s="46"/>
      <c r="E158" s="46"/>
      <c r="K158" s="12"/>
      <c r="M158" s="12"/>
    </row>
    <row r="159">
      <c r="C159" s="46"/>
      <c r="D159" s="46"/>
      <c r="E159" s="46"/>
      <c r="K159" s="12"/>
      <c r="M159" s="12"/>
    </row>
    <row r="160">
      <c r="C160" s="46"/>
      <c r="D160" s="46"/>
      <c r="E160" s="46"/>
      <c r="K160" s="12"/>
      <c r="M160" s="12"/>
    </row>
    <row r="161">
      <c r="C161" s="46"/>
      <c r="D161" s="46"/>
      <c r="E161" s="46"/>
      <c r="K161" s="12"/>
      <c r="M161" s="12"/>
    </row>
    <row r="162">
      <c r="C162" s="46"/>
      <c r="D162" s="46"/>
      <c r="E162" s="46"/>
      <c r="K162" s="12"/>
      <c r="M162" s="12"/>
    </row>
    <row r="163">
      <c r="C163" s="46"/>
      <c r="D163" s="46"/>
      <c r="E163" s="46"/>
      <c r="K163" s="12"/>
      <c r="M163" s="12"/>
    </row>
    <row r="164">
      <c r="C164" s="46"/>
      <c r="D164" s="46"/>
      <c r="E164" s="46"/>
      <c r="K164" s="12"/>
      <c r="M164" s="12"/>
    </row>
    <row r="165">
      <c r="C165" s="46"/>
      <c r="D165" s="46"/>
      <c r="E165" s="46"/>
      <c r="K165" s="12"/>
      <c r="M165" s="12"/>
    </row>
    <row r="166">
      <c r="C166" s="46"/>
      <c r="D166" s="46"/>
      <c r="E166" s="46"/>
      <c r="K166" s="12"/>
      <c r="M166" s="12"/>
    </row>
    <row r="167">
      <c r="C167" s="46"/>
      <c r="D167" s="46"/>
      <c r="E167" s="46"/>
      <c r="K167" s="12"/>
      <c r="M167" s="12"/>
    </row>
    <row r="168">
      <c r="C168" s="46"/>
      <c r="D168" s="46"/>
      <c r="E168" s="46"/>
      <c r="K168" s="12"/>
      <c r="M168" s="12"/>
    </row>
    <row r="169">
      <c r="C169" s="46"/>
      <c r="D169" s="46"/>
      <c r="E169" s="46"/>
      <c r="K169" s="12"/>
      <c r="M169" s="12"/>
    </row>
    <row r="170">
      <c r="C170" s="46"/>
      <c r="D170" s="46"/>
      <c r="E170" s="46"/>
      <c r="K170" s="12"/>
      <c r="M170" s="12"/>
    </row>
    <row r="171">
      <c r="C171" s="46"/>
      <c r="D171" s="46"/>
      <c r="E171" s="46"/>
      <c r="K171" s="12"/>
      <c r="M171" s="12"/>
    </row>
    <row r="172">
      <c r="C172" s="46"/>
      <c r="D172" s="46"/>
      <c r="E172" s="46"/>
      <c r="K172" s="12"/>
      <c r="M172" s="12"/>
    </row>
    <row r="173">
      <c r="C173" s="46"/>
      <c r="D173" s="46"/>
      <c r="E173" s="46"/>
      <c r="K173" s="12"/>
      <c r="M173" s="12"/>
    </row>
    <row r="174">
      <c r="C174" s="46"/>
      <c r="D174" s="46"/>
      <c r="E174" s="46"/>
      <c r="K174" s="12"/>
      <c r="M174" s="12"/>
    </row>
    <row r="175">
      <c r="C175" s="46"/>
      <c r="D175" s="46"/>
      <c r="E175" s="46"/>
      <c r="K175" s="12"/>
      <c r="M175" s="12"/>
    </row>
    <row r="176">
      <c r="C176" s="46"/>
      <c r="D176" s="46"/>
      <c r="E176" s="46"/>
      <c r="K176" s="12"/>
      <c r="M176" s="12"/>
    </row>
    <row r="177">
      <c r="C177" s="46"/>
      <c r="D177" s="46"/>
      <c r="E177" s="46"/>
      <c r="K177" s="12"/>
      <c r="M177" s="12"/>
    </row>
    <row r="178">
      <c r="C178" s="46"/>
      <c r="D178" s="46"/>
      <c r="E178" s="46"/>
      <c r="K178" s="12"/>
      <c r="M178" s="12"/>
    </row>
    <row r="179">
      <c r="C179" s="46"/>
      <c r="D179" s="46"/>
      <c r="E179" s="46"/>
      <c r="K179" s="12"/>
      <c r="M179" s="12"/>
    </row>
    <row r="180">
      <c r="C180" s="46"/>
      <c r="D180" s="46"/>
      <c r="E180" s="46"/>
      <c r="K180" s="12"/>
      <c r="M180" s="12"/>
    </row>
    <row r="181">
      <c r="C181" s="46"/>
      <c r="D181" s="46"/>
      <c r="E181" s="46"/>
      <c r="K181" s="12"/>
      <c r="M181" s="12"/>
    </row>
    <row r="182">
      <c r="C182" s="46"/>
      <c r="D182" s="46"/>
      <c r="E182" s="46"/>
      <c r="K182" s="12"/>
      <c r="M182" s="12"/>
    </row>
    <row r="183">
      <c r="C183" s="46"/>
      <c r="D183" s="46"/>
      <c r="E183" s="46"/>
      <c r="K183" s="12"/>
      <c r="M183" s="12"/>
    </row>
    <row r="184">
      <c r="C184" s="46"/>
      <c r="D184" s="46"/>
      <c r="E184" s="46"/>
      <c r="K184" s="12"/>
      <c r="M184" s="12"/>
    </row>
    <row r="185">
      <c r="C185" s="46"/>
      <c r="D185" s="46"/>
      <c r="E185" s="46"/>
      <c r="K185" s="12"/>
      <c r="M185" s="12"/>
    </row>
    <row r="186">
      <c r="C186" s="46"/>
      <c r="D186" s="46"/>
      <c r="E186" s="46"/>
      <c r="K186" s="12"/>
      <c r="M186" s="12"/>
    </row>
    <row r="187">
      <c r="C187" s="46"/>
      <c r="D187" s="46"/>
      <c r="E187" s="46"/>
      <c r="K187" s="12"/>
      <c r="M187" s="12"/>
    </row>
    <row r="188">
      <c r="C188" s="46"/>
      <c r="D188" s="46"/>
      <c r="E188" s="46"/>
      <c r="K188" s="12"/>
      <c r="M188" s="12"/>
    </row>
    <row r="189">
      <c r="C189" s="46"/>
      <c r="D189" s="46"/>
      <c r="E189" s="46"/>
      <c r="K189" s="12"/>
      <c r="M189" s="12"/>
    </row>
    <row r="190">
      <c r="C190" s="46"/>
      <c r="D190" s="46"/>
      <c r="E190" s="46"/>
      <c r="K190" s="12"/>
      <c r="M190" s="12"/>
    </row>
    <row r="191">
      <c r="C191" s="46"/>
      <c r="D191" s="46"/>
      <c r="E191" s="46"/>
      <c r="K191" s="12"/>
      <c r="M191" s="12"/>
    </row>
    <row r="192">
      <c r="C192" s="46"/>
      <c r="D192" s="46"/>
      <c r="E192" s="46"/>
      <c r="K192" s="12"/>
      <c r="M192" s="12"/>
    </row>
    <row r="193">
      <c r="C193" s="46"/>
      <c r="D193" s="46"/>
      <c r="E193" s="46"/>
      <c r="K193" s="12"/>
      <c r="M193" s="12"/>
    </row>
    <row r="194">
      <c r="C194" s="46"/>
      <c r="D194" s="46"/>
      <c r="E194" s="46"/>
      <c r="K194" s="12"/>
      <c r="M194" s="12"/>
    </row>
    <row r="195">
      <c r="C195" s="46"/>
      <c r="D195" s="46"/>
      <c r="E195" s="46"/>
      <c r="K195" s="12"/>
      <c r="M195" s="12"/>
    </row>
    <row r="196">
      <c r="C196" s="46"/>
      <c r="D196" s="46"/>
      <c r="E196" s="46"/>
      <c r="K196" s="12"/>
      <c r="M196" s="12"/>
    </row>
    <row r="197">
      <c r="C197" s="46"/>
      <c r="D197" s="46"/>
      <c r="E197" s="46"/>
      <c r="K197" s="12"/>
      <c r="M197" s="12"/>
    </row>
    <row r="198">
      <c r="C198" s="46"/>
      <c r="D198" s="46"/>
      <c r="E198" s="46"/>
      <c r="K198" s="12"/>
      <c r="M198" s="12"/>
    </row>
    <row r="199">
      <c r="C199" s="46"/>
      <c r="D199" s="46"/>
      <c r="E199" s="46"/>
      <c r="K199" s="12"/>
      <c r="M199" s="12"/>
    </row>
    <row r="200">
      <c r="C200" s="46"/>
      <c r="D200" s="46"/>
      <c r="E200" s="46"/>
      <c r="K200" s="12"/>
      <c r="M200" s="12"/>
    </row>
    <row r="201">
      <c r="C201" s="46"/>
      <c r="D201" s="46"/>
      <c r="E201" s="46"/>
      <c r="K201" s="12"/>
      <c r="M201" s="12"/>
    </row>
    <row r="202">
      <c r="C202" s="46"/>
      <c r="D202" s="46"/>
      <c r="E202" s="46"/>
      <c r="K202" s="12"/>
      <c r="M202" s="12"/>
    </row>
    <row r="203">
      <c r="C203" s="46"/>
      <c r="D203" s="46"/>
      <c r="E203" s="46"/>
      <c r="K203" s="12"/>
      <c r="M203" s="12"/>
    </row>
    <row r="204">
      <c r="C204" s="46"/>
      <c r="D204" s="46"/>
      <c r="E204" s="46"/>
      <c r="K204" s="12"/>
      <c r="M204" s="12"/>
    </row>
    <row r="205">
      <c r="C205" s="46"/>
      <c r="D205" s="46"/>
      <c r="E205" s="46"/>
      <c r="K205" s="12"/>
      <c r="M205" s="12"/>
    </row>
    <row r="206">
      <c r="C206" s="46"/>
      <c r="D206" s="46"/>
      <c r="E206" s="46"/>
      <c r="K206" s="12"/>
      <c r="M206" s="12"/>
    </row>
    <row r="207">
      <c r="C207" s="46"/>
      <c r="D207" s="46"/>
      <c r="E207" s="46"/>
      <c r="K207" s="12"/>
      <c r="M207" s="12"/>
    </row>
    <row r="208">
      <c r="C208" s="46"/>
      <c r="D208" s="46"/>
      <c r="E208" s="46"/>
      <c r="K208" s="12"/>
      <c r="M208" s="12"/>
    </row>
    <row r="209">
      <c r="C209" s="46"/>
      <c r="D209" s="46"/>
      <c r="E209" s="46"/>
      <c r="K209" s="12"/>
      <c r="M209" s="12"/>
    </row>
    <row r="210">
      <c r="C210" s="46"/>
      <c r="D210" s="46"/>
      <c r="E210" s="46"/>
      <c r="K210" s="12"/>
      <c r="M210" s="12"/>
    </row>
    <row r="211">
      <c r="C211" s="46"/>
      <c r="D211" s="46"/>
      <c r="E211" s="46"/>
      <c r="K211" s="12"/>
      <c r="M211" s="12"/>
    </row>
    <row r="212">
      <c r="C212" s="46"/>
      <c r="D212" s="46"/>
      <c r="E212" s="46"/>
      <c r="K212" s="12"/>
      <c r="M212" s="12"/>
    </row>
    <row r="213">
      <c r="C213" s="46"/>
      <c r="D213" s="46"/>
      <c r="E213" s="46"/>
      <c r="K213" s="12"/>
      <c r="M213" s="12"/>
    </row>
    <row r="214">
      <c r="C214" s="46"/>
      <c r="D214" s="46"/>
      <c r="E214" s="46"/>
      <c r="K214" s="12"/>
      <c r="M214" s="12"/>
    </row>
    <row r="215">
      <c r="C215" s="46"/>
      <c r="D215" s="46"/>
      <c r="E215" s="46"/>
      <c r="K215" s="12"/>
      <c r="M215" s="12"/>
    </row>
    <row r="216">
      <c r="C216" s="46"/>
      <c r="D216" s="46"/>
      <c r="E216" s="46"/>
      <c r="K216" s="12"/>
      <c r="M216" s="12"/>
    </row>
    <row r="217">
      <c r="C217" s="46"/>
      <c r="D217" s="46"/>
      <c r="E217" s="46"/>
      <c r="K217" s="12"/>
      <c r="M217" s="12"/>
    </row>
    <row r="218">
      <c r="C218" s="46"/>
      <c r="D218" s="46"/>
      <c r="E218" s="46"/>
      <c r="K218" s="12"/>
      <c r="M218" s="12"/>
    </row>
    <row r="219">
      <c r="C219" s="46"/>
      <c r="D219" s="46"/>
      <c r="E219" s="46"/>
      <c r="K219" s="12"/>
      <c r="M219" s="12"/>
    </row>
    <row r="220">
      <c r="C220" s="46"/>
      <c r="D220" s="46"/>
      <c r="E220" s="46"/>
      <c r="K220" s="12"/>
      <c r="M220" s="12"/>
    </row>
    <row r="221">
      <c r="C221" s="46"/>
      <c r="D221" s="46"/>
      <c r="E221" s="46"/>
      <c r="K221" s="12"/>
      <c r="M221" s="12"/>
    </row>
    <row r="222">
      <c r="C222" s="46"/>
      <c r="D222" s="46"/>
      <c r="E222" s="46"/>
      <c r="K222" s="12"/>
      <c r="M222" s="12"/>
    </row>
    <row r="223">
      <c r="C223" s="46"/>
      <c r="D223" s="46"/>
      <c r="E223" s="46"/>
      <c r="K223" s="12"/>
      <c r="M223" s="12"/>
    </row>
    <row r="224">
      <c r="C224" s="46"/>
      <c r="D224" s="46"/>
      <c r="E224" s="46"/>
      <c r="K224" s="12"/>
      <c r="M224" s="12"/>
    </row>
    <row r="225">
      <c r="C225" s="46"/>
      <c r="D225" s="46"/>
      <c r="E225" s="46"/>
      <c r="K225" s="12"/>
      <c r="M225" s="12"/>
    </row>
    <row r="226">
      <c r="C226" s="46"/>
      <c r="D226" s="46"/>
      <c r="E226" s="46"/>
      <c r="K226" s="12"/>
      <c r="M226" s="12"/>
    </row>
    <row r="227">
      <c r="C227" s="46"/>
      <c r="D227" s="46"/>
      <c r="E227" s="46"/>
      <c r="K227" s="12"/>
      <c r="M227" s="12"/>
    </row>
    <row r="228">
      <c r="C228" s="46"/>
      <c r="D228" s="46"/>
      <c r="E228" s="46"/>
      <c r="K228" s="12"/>
      <c r="M228" s="12"/>
    </row>
    <row r="229">
      <c r="C229" s="46"/>
      <c r="D229" s="46"/>
      <c r="E229" s="46"/>
      <c r="K229" s="12"/>
      <c r="M229" s="12"/>
    </row>
    <row r="230">
      <c r="C230" s="46"/>
      <c r="D230" s="46"/>
      <c r="E230" s="46"/>
      <c r="K230" s="12"/>
      <c r="M230" s="12"/>
    </row>
    <row r="231">
      <c r="C231" s="46"/>
      <c r="D231" s="46"/>
      <c r="E231" s="46"/>
      <c r="K231" s="12"/>
      <c r="M231" s="12"/>
    </row>
    <row r="232">
      <c r="C232" s="46"/>
      <c r="D232" s="46"/>
      <c r="E232" s="46"/>
      <c r="K232" s="12"/>
      <c r="M232" s="12"/>
    </row>
    <row r="233">
      <c r="C233" s="46"/>
      <c r="D233" s="46"/>
      <c r="E233" s="46"/>
      <c r="K233" s="12"/>
      <c r="M233" s="12"/>
    </row>
    <row r="234">
      <c r="C234" s="46"/>
      <c r="D234" s="46"/>
      <c r="E234" s="46"/>
      <c r="K234" s="12"/>
      <c r="M234" s="12"/>
    </row>
    <row r="235">
      <c r="C235" s="46"/>
      <c r="D235" s="46"/>
      <c r="E235" s="46"/>
      <c r="K235" s="12"/>
      <c r="M235" s="12"/>
    </row>
    <row r="236">
      <c r="C236" s="46"/>
      <c r="D236" s="46"/>
      <c r="E236" s="46"/>
      <c r="K236" s="12"/>
      <c r="M236" s="12"/>
    </row>
    <row r="237">
      <c r="C237" s="46"/>
      <c r="D237" s="46"/>
      <c r="E237" s="46"/>
      <c r="K237" s="12"/>
      <c r="M237" s="12"/>
    </row>
    <row r="238">
      <c r="C238" s="46"/>
      <c r="D238" s="46"/>
      <c r="E238" s="46"/>
      <c r="K238" s="12"/>
      <c r="M238" s="12"/>
    </row>
    <row r="239">
      <c r="C239" s="46"/>
      <c r="D239" s="46"/>
      <c r="E239" s="46"/>
      <c r="K239" s="12"/>
      <c r="M239" s="12"/>
    </row>
    <row r="240">
      <c r="C240" s="46"/>
      <c r="D240" s="46"/>
      <c r="E240" s="46"/>
      <c r="K240" s="12"/>
      <c r="M240" s="12"/>
    </row>
    <row r="241">
      <c r="C241" s="46"/>
      <c r="D241" s="46"/>
      <c r="E241" s="46"/>
      <c r="K241" s="12"/>
      <c r="M241" s="12"/>
    </row>
    <row r="242">
      <c r="C242" s="46"/>
      <c r="D242" s="46"/>
      <c r="E242" s="46"/>
      <c r="K242" s="12"/>
      <c r="M242" s="12"/>
    </row>
    <row r="243">
      <c r="C243" s="46"/>
      <c r="D243" s="46"/>
      <c r="E243" s="46"/>
      <c r="K243" s="12"/>
      <c r="M243" s="12"/>
    </row>
    <row r="244">
      <c r="C244" s="46"/>
      <c r="D244" s="46"/>
      <c r="E244" s="46"/>
      <c r="K244" s="12"/>
      <c r="M244" s="12"/>
    </row>
    <row r="245">
      <c r="C245" s="46"/>
      <c r="D245" s="46"/>
      <c r="E245" s="46"/>
      <c r="K245" s="12"/>
      <c r="M245" s="12"/>
    </row>
    <row r="246">
      <c r="C246" s="46"/>
      <c r="D246" s="46"/>
      <c r="E246" s="46"/>
      <c r="K246" s="12"/>
      <c r="M246" s="12"/>
    </row>
    <row r="247">
      <c r="C247" s="46"/>
      <c r="D247" s="46"/>
      <c r="E247" s="46"/>
      <c r="K247" s="12"/>
      <c r="M247" s="12"/>
    </row>
    <row r="248">
      <c r="C248" s="46"/>
      <c r="D248" s="46"/>
      <c r="E248" s="46"/>
      <c r="K248" s="12"/>
      <c r="M248" s="12"/>
    </row>
    <row r="249">
      <c r="C249" s="46"/>
      <c r="D249" s="46"/>
      <c r="E249" s="46"/>
      <c r="K249" s="12"/>
      <c r="M249" s="12"/>
    </row>
    <row r="250">
      <c r="C250" s="46"/>
      <c r="D250" s="46"/>
      <c r="E250" s="46"/>
      <c r="K250" s="12"/>
      <c r="M250" s="12"/>
    </row>
    <row r="251">
      <c r="C251" s="46"/>
      <c r="D251" s="46"/>
      <c r="E251" s="46"/>
      <c r="K251" s="12"/>
      <c r="M251" s="12"/>
    </row>
    <row r="252">
      <c r="C252" s="46"/>
      <c r="D252" s="46"/>
      <c r="E252" s="46"/>
      <c r="K252" s="12"/>
      <c r="M252" s="12"/>
    </row>
    <row r="253">
      <c r="C253" s="46"/>
      <c r="D253" s="46"/>
      <c r="E253" s="46"/>
      <c r="K253" s="12"/>
      <c r="M253" s="12"/>
    </row>
    <row r="254">
      <c r="C254" s="46"/>
      <c r="D254" s="46"/>
      <c r="E254" s="46"/>
      <c r="K254" s="12"/>
      <c r="M254" s="12"/>
    </row>
    <row r="255">
      <c r="C255" s="46"/>
      <c r="D255" s="46"/>
      <c r="E255" s="46"/>
      <c r="K255" s="12"/>
      <c r="M255" s="12"/>
    </row>
    <row r="256">
      <c r="C256" s="46"/>
      <c r="D256" s="46"/>
      <c r="E256" s="46"/>
      <c r="K256" s="12"/>
      <c r="M256" s="12"/>
    </row>
    <row r="257">
      <c r="C257" s="46"/>
      <c r="D257" s="46"/>
      <c r="E257" s="46"/>
      <c r="K257" s="12"/>
      <c r="M257" s="12"/>
    </row>
    <row r="258">
      <c r="C258" s="46"/>
      <c r="D258" s="46"/>
      <c r="E258" s="46"/>
      <c r="K258" s="12"/>
      <c r="M258" s="12"/>
    </row>
    <row r="259">
      <c r="C259" s="46"/>
      <c r="D259" s="46"/>
      <c r="E259" s="46"/>
      <c r="K259" s="12"/>
      <c r="M259" s="12"/>
    </row>
    <row r="260">
      <c r="C260" s="46"/>
      <c r="D260" s="46"/>
      <c r="E260" s="46"/>
      <c r="K260" s="12"/>
      <c r="M260" s="12"/>
    </row>
    <row r="261">
      <c r="C261" s="46"/>
      <c r="D261" s="46"/>
      <c r="E261" s="46"/>
      <c r="K261" s="12"/>
      <c r="M261" s="12"/>
    </row>
    <row r="262">
      <c r="C262" s="46"/>
      <c r="D262" s="46"/>
      <c r="E262" s="46"/>
      <c r="K262" s="12"/>
      <c r="M262" s="12"/>
    </row>
    <row r="263">
      <c r="C263" s="46"/>
      <c r="D263" s="46"/>
      <c r="E263" s="46"/>
      <c r="K263" s="12"/>
      <c r="M263" s="12"/>
    </row>
    <row r="264">
      <c r="C264" s="46"/>
      <c r="D264" s="46"/>
      <c r="E264" s="46"/>
      <c r="K264" s="12"/>
      <c r="M264" s="12"/>
    </row>
    <row r="265">
      <c r="C265" s="46"/>
      <c r="D265" s="46"/>
      <c r="E265" s="46"/>
      <c r="K265" s="12"/>
      <c r="M265" s="12"/>
    </row>
    <row r="266">
      <c r="C266" s="46"/>
      <c r="D266" s="46"/>
      <c r="E266" s="46"/>
      <c r="K266" s="12"/>
      <c r="M266" s="12"/>
    </row>
    <row r="267">
      <c r="C267" s="46"/>
      <c r="D267" s="46"/>
      <c r="E267" s="46"/>
      <c r="K267" s="12"/>
      <c r="M267" s="12"/>
    </row>
    <row r="268">
      <c r="C268" s="46"/>
      <c r="D268" s="46"/>
      <c r="E268" s="46"/>
      <c r="K268" s="12"/>
      <c r="M268" s="12"/>
    </row>
    <row r="269">
      <c r="C269" s="46"/>
      <c r="D269" s="46"/>
      <c r="E269" s="46"/>
      <c r="K269" s="12"/>
      <c r="M269" s="12"/>
    </row>
    <row r="270">
      <c r="C270" s="46"/>
      <c r="D270" s="46"/>
      <c r="E270" s="46"/>
      <c r="K270" s="12"/>
      <c r="M270" s="12"/>
    </row>
    <row r="271">
      <c r="C271" s="46"/>
      <c r="D271" s="46"/>
      <c r="E271" s="46"/>
      <c r="K271" s="12"/>
      <c r="M271" s="12"/>
    </row>
    <row r="272">
      <c r="C272" s="46"/>
      <c r="D272" s="46"/>
      <c r="E272" s="46"/>
      <c r="K272" s="12"/>
      <c r="M272" s="12"/>
    </row>
    <row r="273">
      <c r="C273" s="46"/>
      <c r="D273" s="46"/>
      <c r="E273" s="46"/>
      <c r="K273" s="12"/>
      <c r="M273" s="12"/>
    </row>
    <row r="274">
      <c r="C274" s="46"/>
      <c r="D274" s="46"/>
      <c r="E274" s="46"/>
      <c r="K274" s="12"/>
      <c r="M274" s="12"/>
    </row>
    <row r="275">
      <c r="C275" s="46"/>
      <c r="D275" s="46"/>
      <c r="E275" s="46"/>
      <c r="K275" s="12"/>
      <c r="M275" s="12"/>
    </row>
    <row r="276">
      <c r="C276" s="46"/>
      <c r="D276" s="46"/>
      <c r="E276" s="46"/>
      <c r="K276" s="12"/>
      <c r="M276" s="12"/>
    </row>
    <row r="277">
      <c r="C277" s="46"/>
      <c r="D277" s="46"/>
      <c r="E277" s="46"/>
      <c r="K277" s="12"/>
      <c r="M277" s="12"/>
    </row>
    <row r="278">
      <c r="C278" s="46"/>
      <c r="D278" s="46"/>
      <c r="E278" s="46"/>
      <c r="K278" s="12"/>
      <c r="M278" s="12"/>
    </row>
    <row r="279">
      <c r="C279" s="46"/>
      <c r="D279" s="46"/>
      <c r="E279" s="46"/>
      <c r="K279" s="12"/>
      <c r="M279" s="12"/>
    </row>
    <row r="280">
      <c r="C280" s="46"/>
      <c r="D280" s="46"/>
      <c r="E280" s="46"/>
      <c r="K280" s="12"/>
      <c r="M280" s="12"/>
    </row>
    <row r="281">
      <c r="C281" s="46"/>
      <c r="D281" s="46"/>
      <c r="E281" s="46"/>
      <c r="K281" s="12"/>
      <c r="M281" s="12"/>
    </row>
    <row r="282">
      <c r="C282" s="46"/>
      <c r="D282" s="46"/>
      <c r="E282" s="46"/>
      <c r="K282" s="12"/>
      <c r="M282" s="12"/>
    </row>
    <row r="283">
      <c r="C283" s="46"/>
      <c r="D283" s="46"/>
      <c r="E283" s="46"/>
      <c r="K283" s="12"/>
      <c r="M283" s="12"/>
    </row>
    <row r="284">
      <c r="C284" s="46"/>
      <c r="D284" s="46"/>
      <c r="E284" s="46"/>
      <c r="K284" s="12"/>
      <c r="M284" s="12"/>
    </row>
    <row r="285">
      <c r="C285" s="46"/>
      <c r="D285" s="46"/>
      <c r="E285" s="46"/>
      <c r="K285" s="12"/>
      <c r="M285" s="12"/>
    </row>
    <row r="286">
      <c r="C286" s="46"/>
      <c r="D286" s="46"/>
      <c r="E286" s="46"/>
      <c r="K286" s="12"/>
      <c r="M286" s="12"/>
    </row>
    <row r="287">
      <c r="C287" s="46"/>
      <c r="D287" s="46"/>
      <c r="E287" s="46"/>
      <c r="K287" s="12"/>
      <c r="M287" s="12"/>
    </row>
    <row r="288">
      <c r="C288" s="46"/>
      <c r="D288" s="46"/>
      <c r="E288" s="46"/>
      <c r="K288" s="12"/>
      <c r="M288" s="12"/>
    </row>
    <row r="289">
      <c r="C289" s="46"/>
      <c r="D289" s="46"/>
      <c r="E289" s="46"/>
      <c r="K289" s="12"/>
      <c r="M289" s="12"/>
    </row>
    <row r="290">
      <c r="C290" s="46"/>
      <c r="D290" s="46"/>
      <c r="E290" s="46"/>
      <c r="K290" s="12"/>
      <c r="M290" s="12"/>
    </row>
    <row r="291">
      <c r="C291" s="46"/>
      <c r="D291" s="46"/>
      <c r="E291" s="46"/>
      <c r="K291" s="12"/>
      <c r="M291" s="12"/>
    </row>
    <row r="292">
      <c r="C292" s="46"/>
      <c r="D292" s="46"/>
      <c r="E292" s="46"/>
      <c r="K292" s="12"/>
      <c r="M292" s="12"/>
    </row>
    <row r="293">
      <c r="C293" s="46"/>
      <c r="D293" s="46"/>
      <c r="E293" s="46"/>
      <c r="K293" s="12"/>
      <c r="M293" s="12"/>
    </row>
    <row r="294">
      <c r="C294" s="46"/>
      <c r="D294" s="46"/>
      <c r="E294" s="46"/>
      <c r="K294" s="12"/>
      <c r="M294" s="12"/>
    </row>
    <row r="295">
      <c r="C295" s="46"/>
      <c r="D295" s="46"/>
      <c r="E295" s="46"/>
      <c r="K295" s="12"/>
      <c r="M295" s="12"/>
    </row>
    <row r="296">
      <c r="C296" s="46"/>
      <c r="D296" s="46"/>
      <c r="E296" s="46"/>
      <c r="K296" s="12"/>
      <c r="M296" s="12"/>
    </row>
    <row r="297">
      <c r="C297" s="46"/>
      <c r="D297" s="46"/>
      <c r="E297" s="46"/>
      <c r="K297" s="12"/>
      <c r="M297" s="12"/>
    </row>
    <row r="298">
      <c r="C298" s="46"/>
      <c r="D298" s="46"/>
      <c r="E298" s="46"/>
      <c r="K298" s="12"/>
      <c r="M298" s="12"/>
    </row>
    <row r="299">
      <c r="C299" s="46"/>
      <c r="D299" s="46"/>
      <c r="E299" s="46"/>
      <c r="K299" s="12"/>
      <c r="M299" s="12"/>
    </row>
    <row r="300">
      <c r="C300" s="46"/>
      <c r="D300" s="46"/>
      <c r="E300" s="46"/>
      <c r="K300" s="12"/>
      <c r="M300" s="12"/>
    </row>
    <row r="301">
      <c r="C301" s="46"/>
      <c r="D301" s="46"/>
      <c r="E301" s="46"/>
      <c r="K301" s="12"/>
      <c r="M301" s="12"/>
    </row>
    <row r="302">
      <c r="C302" s="46"/>
      <c r="D302" s="46"/>
      <c r="E302" s="46"/>
      <c r="K302" s="12"/>
      <c r="M302" s="12"/>
    </row>
    <row r="303">
      <c r="C303" s="46"/>
      <c r="D303" s="46"/>
      <c r="E303" s="46"/>
      <c r="K303" s="12"/>
      <c r="M303" s="12"/>
    </row>
    <row r="304">
      <c r="C304" s="46"/>
      <c r="D304" s="46"/>
      <c r="E304" s="46"/>
      <c r="K304" s="12"/>
      <c r="M304" s="12"/>
    </row>
    <row r="305">
      <c r="C305" s="46"/>
      <c r="D305" s="46"/>
      <c r="E305" s="46"/>
      <c r="K305" s="12"/>
      <c r="M305" s="12"/>
    </row>
    <row r="306">
      <c r="C306" s="46"/>
      <c r="D306" s="46"/>
      <c r="E306" s="46"/>
      <c r="K306" s="12"/>
      <c r="M306" s="12"/>
    </row>
    <row r="307">
      <c r="C307" s="46"/>
      <c r="D307" s="46"/>
      <c r="E307" s="46"/>
      <c r="K307" s="12"/>
      <c r="M307" s="12"/>
    </row>
    <row r="308">
      <c r="C308" s="46"/>
      <c r="D308" s="46"/>
      <c r="E308" s="46"/>
      <c r="K308" s="12"/>
      <c r="M308" s="12"/>
    </row>
    <row r="309">
      <c r="C309" s="46"/>
      <c r="D309" s="46"/>
      <c r="E309" s="46"/>
      <c r="K309" s="12"/>
      <c r="M309" s="12"/>
    </row>
    <row r="310">
      <c r="C310" s="46"/>
      <c r="D310" s="46"/>
      <c r="E310" s="46"/>
      <c r="K310" s="12"/>
      <c r="M310" s="12"/>
    </row>
    <row r="311">
      <c r="C311" s="46"/>
      <c r="D311" s="46"/>
      <c r="E311" s="46"/>
      <c r="K311" s="12"/>
      <c r="M311" s="12"/>
    </row>
    <row r="312">
      <c r="C312" s="46"/>
      <c r="D312" s="46"/>
      <c r="E312" s="46"/>
      <c r="K312" s="12"/>
      <c r="M312" s="12"/>
    </row>
    <row r="313">
      <c r="C313" s="46"/>
      <c r="D313" s="46"/>
      <c r="E313" s="46"/>
      <c r="K313" s="12"/>
      <c r="M313" s="12"/>
    </row>
    <row r="314">
      <c r="C314" s="46"/>
      <c r="D314" s="46"/>
      <c r="E314" s="46"/>
      <c r="K314" s="12"/>
      <c r="M314" s="12"/>
    </row>
    <row r="315">
      <c r="C315" s="46"/>
      <c r="D315" s="46"/>
      <c r="E315" s="46"/>
      <c r="K315" s="12"/>
      <c r="M315" s="12"/>
    </row>
    <row r="316">
      <c r="C316" s="46"/>
      <c r="D316" s="46"/>
      <c r="E316" s="46"/>
      <c r="K316" s="12"/>
      <c r="M316" s="12"/>
    </row>
    <row r="317">
      <c r="C317" s="46"/>
      <c r="D317" s="46"/>
      <c r="E317" s="46"/>
      <c r="K317" s="12"/>
      <c r="M317" s="12"/>
    </row>
    <row r="318">
      <c r="C318" s="46"/>
      <c r="D318" s="46"/>
      <c r="E318" s="46"/>
      <c r="K318" s="12"/>
      <c r="M318" s="12"/>
    </row>
    <row r="319">
      <c r="C319" s="46"/>
      <c r="D319" s="46"/>
      <c r="E319" s="46"/>
      <c r="K319" s="12"/>
      <c r="M319" s="12"/>
    </row>
    <row r="320">
      <c r="C320" s="46"/>
      <c r="D320" s="46"/>
      <c r="E320" s="46"/>
      <c r="K320" s="12"/>
      <c r="M320" s="12"/>
    </row>
    <row r="321">
      <c r="C321" s="46"/>
      <c r="D321" s="46"/>
      <c r="E321" s="46"/>
      <c r="K321" s="12"/>
      <c r="M321" s="12"/>
    </row>
    <row r="322">
      <c r="C322" s="46"/>
      <c r="D322" s="46"/>
      <c r="E322" s="46"/>
      <c r="K322" s="12"/>
      <c r="M322" s="12"/>
    </row>
    <row r="323">
      <c r="C323" s="46"/>
      <c r="D323" s="46"/>
      <c r="E323" s="46"/>
      <c r="K323" s="12"/>
      <c r="M323" s="12"/>
    </row>
    <row r="324">
      <c r="C324" s="46"/>
      <c r="D324" s="46"/>
      <c r="E324" s="46"/>
      <c r="K324" s="12"/>
      <c r="M324" s="12"/>
    </row>
    <row r="325">
      <c r="C325" s="46"/>
      <c r="D325" s="46"/>
      <c r="E325" s="46"/>
      <c r="K325" s="12"/>
      <c r="M325" s="12"/>
    </row>
    <row r="326">
      <c r="C326" s="46"/>
      <c r="D326" s="46"/>
      <c r="E326" s="46"/>
      <c r="K326" s="12"/>
      <c r="M326" s="12"/>
    </row>
    <row r="327">
      <c r="C327" s="46"/>
      <c r="D327" s="46"/>
      <c r="E327" s="46"/>
      <c r="K327" s="12"/>
      <c r="M327" s="12"/>
    </row>
    <row r="328">
      <c r="C328" s="46"/>
      <c r="D328" s="46"/>
      <c r="E328" s="46"/>
      <c r="K328" s="12"/>
      <c r="M328" s="12"/>
    </row>
    <row r="329">
      <c r="C329" s="46"/>
      <c r="D329" s="46"/>
      <c r="E329" s="46"/>
      <c r="K329" s="12"/>
      <c r="M329" s="12"/>
    </row>
    <row r="330">
      <c r="C330" s="46"/>
      <c r="D330" s="46"/>
      <c r="E330" s="46"/>
      <c r="K330" s="12"/>
      <c r="M330" s="12"/>
    </row>
    <row r="331">
      <c r="C331" s="46"/>
      <c r="D331" s="46"/>
      <c r="E331" s="46"/>
      <c r="K331" s="12"/>
      <c r="M331" s="12"/>
    </row>
    <row r="332">
      <c r="C332" s="46"/>
      <c r="D332" s="46"/>
      <c r="E332" s="46"/>
      <c r="K332" s="12"/>
      <c r="M332" s="12"/>
    </row>
    <row r="333">
      <c r="C333" s="46"/>
      <c r="D333" s="46"/>
      <c r="E333" s="46"/>
      <c r="K333" s="12"/>
      <c r="M333" s="12"/>
    </row>
    <row r="334">
      <c r="C334" s="46"/>
      <c r="D334" s="46"/>
      <c r="E334" s="46"/>
      <c r="K334" s="12"/>
      <c r="M334" s="12"/>
    </row>
    <row r="335">
      <c r="C335" s="46"/>
      <c r="D335" s="46"/>
      <c r="E335" s="46"/>
      <c r="K335" s="12"/>
      <c r="M335" s="12"/>
    </row>
    <row r="336">
      <c r="C336" s="46"/>
      <c r="D336" s="46"/>
      <c r="E336" s="46"/>
      <c r="K336" s="12"/>
      <c r="M336" s="12"/>
    </row>
    <row r="337">
      <c r="C337" s="46"/>
      <c r="D337" s="46"/>
      <c r="E337" s="46"/>
      <c r="K337" s="12"/>
      <c r="M337" s="12"/>
    </row>
    <row r="338">
      <c r="C338" s="46"/>
      <c r="D338" s="46"/>
      <c r="E338" s="46"/>
      <c r="K338" s="12"/>
      <c r="M338" s="12"/>
    </row>
    <row r="339">
      <c r="C339" s="46"/>
      <c r="D339" s="46"/>
      <c r="E339" s="46"/>
      <c r="K339" s="12"/>
      <c r="M339" s="12"/>
    </row>
    <row r="340">
      <c r="C340" s="46"/>
      <c r="D340" s="46"/>
      <c r="E340" s="46"/>
      <c r="K340" s="12"/>
      <c r="M340" s="12"/>
    </row>
    <row r="341">
      <c r="C341" s="46"/>
      <c r="D341" s="46"/>
      <c r="E341" s="46"/>
      <c r="K341" s="12"/>
      <c r="M341" s="12"/>
    </row>
    <row r="342">
      <c r="C342" s="46"/>
      <c r="D342" s="46"/>
      <c r="E342" s="46"/>
      <c r="K342" s="12"/>
      <c r="M342" s="12"/>
    </row>
    <row r="343">
      <c r="C343" s="46"/>
      <c r="D343" s="46"/>
      <c r="E343" s="46"/>
      <c r="K343" s="12"/>
      <c r="M343" s="12"/>
    </row>
    <row r="344">
      <c r="C344" s="46"/>
      <c r="D344" s="46"/>
      <c r="E344" s="46"/>
      <c r="K344" s="12"/>
      <c r="M344" s="12"/>
    </row>
    <row r="345">
      <c r="C345" s="46"/>
      <c r="D345" s="46"/>
      <c r="E345" s="46"/>
      <c r="K345" s="12"/>
      <c r="M345" s="12"/>
    </row>
    <row r="346">
      <c r="C346" s="46"/>
      <c r="D346" s="46"/>
      <c r="E346" s="46"/>
      <c r="K346" s="12"/>
      <c r="M346" s="12"/>
    </row>
    <row r="347">
      <c r="C347" s="46"/>
      <c r="D347" s="46"/>
      <c r="E347" s="46"/>
      <c r="K347" s="12"/>
      <c r="M347" s="12"/>
    </row>
    <row r="348">
      <c r="C348" s="46"/>
      <c r="D348" s="46"/>
      <c r="E348" s="46"/>
      <c r="K348" s="12"/>
      <c r="M348" s="12"/>
    </row>
    <row r="349">
      <c r="C349" s="46"/>
      <c r="D349" s="46"/>
      <c r="E349" s="46"/>
      <c r="K349" s="12"/>
      <c r="M349" s="12"/>
    </row>
    <row r="350">
      <c r="C350" s="46"/>
      <c r="D350" s="46"/>
      <c r="E350" s="46"/>
      <c r="K350" s="12"/>
      <c r="M350" s="12"/>
    </row>
    <row r="351">
      <c r="C351" s="46"/>
      <c r="D351" s="46"/>
      <c r="E351" s="46"/>
      <c r="K351" s="12"/>
      <c r="M351" s="12"/>
    </row>
    <row r="352">
      <c r="C352" s="46"/>
      <c r="D352" s="46"/>
      <c r="E352" s="46"/>
      <c r="K352" s="12"/>
      <c r="M352" s="12"/>
    </row>
    <row r="353">
      <c r="C353" s="46"/>
      <c r="D353" s="46"/>
      <c r="E353" s="46"/>
      <c r="K353" s="12"/>
      <c r="M353" s="12"/>
    </row>
    <row r="354">
      <c r="C354" s="46"/>
      <c r="D354" s="46"/>
      <c r="E354" s="46"/>
      <c r="K354" s="12"/>
      <c r="M354" s="12"/>
    </row>
    <row r="355">
      <c r="C355" s="46"/>
      <c r="D355" s="46"/>
      <c r="E355" s="46"/>
      <c r="K355" s="12"/>
      <c r="M355" s="12"/>
    </row>
    <row r="356">
      <c r="C356" s="46"/>
      <c r="D356" s="46"/>
      <c r="E356" s="46"/>
      <c r="K356" s="12"/>
      <c r="M356" s="12"/>
    </row>
    <row r="357">
      <c r="C357" s="46"/>
      <c r="D357" s="46"/>
      <c r="E357" s="46"/>
      <c r="K357" s="12"/>
      <c r="M357" s="12"/>
    </row>
    <row r="358">
      <c r="C358" s="46"/>
      <c r="D358" s="46"/>
      <c r="E358" s="46"/>
      <c r="K358" s="12"/>
      <c r="M358" s="12"/>
    </row>
    <row r="359">
      <c r="C359" s="46"/>
      <c r="D359" s="46"/>
      <c r="E359" s="46"/>
      <c r="K359" s="12"/>
      <c r="M359" s="12"/>
    </row>
    <row r="360">
      <c r="C360" s="46"/>
      <c r="D360" s="46"/>
      <c r="E360" s="46"/>
      <c r="K360" s="12"/>
      <c r="M360" s="12"/>
    </row>
    <row r="361">
      <c r="C361" s="46"/>
      <c r="D361" s="46"/>
      <c r="E361" s="46"/>
      <c r="K361" s="12"/>
      <c r="M361" s="12"/>
    </row>
    <row r="362">
      <c r="C362" s="46"/>
      <c r="D362" s="46"/>
      <c r="E362" s="46"/>
      <c r="K362" s="12"/>
      <c r="M362" s="12"/>
    </row>
    <row r="363">
      <c r="C363" s="46"/>
      <c r="D363" s="46"/>
      <c r="E363" s="46"/>
      <c r="K363" s="12"/>
      <c r="M363" s="12"/>
    </row>
    <row r="364">
      <c r="C364" s="46"/>
      <c r="D364" s="46"/>
      <c r="E364" s="46"/>
      <c r="K364" s="12"/>
      <c r="M364" s="12"/>
    </row>
    <row r="365">
      <c r="C365" s="46"/>
      <c r="D365" s="46"/>
      <c r="E365" s="46"/>
      <c r="K365" s="12"/>
      <c r="M365" s="12"/>
    </row>
    <row r="366">
      <c r="C366" s="46"/>
      <c r="D366" s="46"/>
      <c r="E366" s="46"/>
      <c r="K366" s="12"/>
      <c r="M366" s="12"/>
    </row>
    <row r="367">
      <c r="C367" s="46"/>
      <c r="D367" s="46"/>
      <c r="E367" s="46"/>
      <c r="K367" s="12"/>
      <c r="M367" s="12"/>
    </row>
    <row r="368">
      <c r="C368" s="46"/>
      <c r="D368" s="46"/>
      <c r="E368" s="46"/>
      <c r="K368" s="12"/>
      <c r="M368" s="12"/>
    </row>
    <row r="369">
      <c r="C369" s="46"/>
      <c r="D369" s="46"/>
      <c r="E369" s="46"/>
      <c r="K369" s="12"/>
      <c r="M369" s="12"/>
    </row>
    <row r="370">
      <c r="C370" s="46"/>
      <c r="D370" s="46"/>
      <c r="E370" s="46"/>
      <c r="K370" s="12"/>
      <c r="M370" s="12"/>
    </row>
    <row r="371">
      <c r="C371" s="46"/>
      <c r="D371" s="46"/>
      <c r="E371" s="46"/>
      <c r="K371" s="12"/>
      <c r="M371" s="12"/>
    </row>
    <row r="372">
      <c r="C372" s="46"/>
      <c r="D372" s="46"/>
      <c r="E372" s="46"/>
      <c r="K372" s="12"/>
      <c r="M372" s="12"/>
    </row>
    <row r="373">
      <c r="C373" s="46"/>
      <c r="D373" s="46"/>
      <c r="E373" s="46"/>
      <c r="K373" s="12"/>
      <c r="M373" s="12"/>
    </row>
    <row r="374">
      <c r="C374" s="46"/>
      <c r="D374" s="46"/>
      <c r="E374" s="46"/>
      <c r="K374" s="12"/>
      <c r="M374" s="12"/>
    </row>
    <row r="375">
      <c r="C375" s="46"/>
      <c r="D375" s="46"/>
      <c r="E375" s="46"/>
      <c r="K375" s="12"/>
      <c r="M375" s="12"/>
    </row>
    <row r="376">
      <c r="C376" s="46"/>
      <c r="D376" s="46"/>
      <c r="E376" s="46"/>
      <c r="K376" s="12"/>
      <c r="M376" s="12"/>
    </row>
    <row r="377">
      <c r="C377" s="46"/>
      <c r="D377" s="46"/>
      <c r="E377" s="46"/>
      <c r="K377" s="12"/>
      <c r="M377" s="12"/>
    </row>
    <row r="378">
      <c r="C378" s="46"/>
      <c r="D378" s="46"/>
      <c r="E378" s="46"/>
      <c r="K378" s="12"/>
      <c r="M378" s="12"/>
    </row>
    <row r="379">
      <c r="C379" s="46"/>
      <c r="D379" s="46"/>
      <c r="E379" s="46"/>
      <c r="K379" s="12"/>
      <c r="M379" s="12"/>
    </row>
    <row r="380">
      <c r="C380" s="46"/>
      <c r="D380" s="46"/>
      <c r="E380" s="46"/>
      <c r="K380" s="12"/>
      <c r="M380" s="12"/>
    </row>
    <row r="381">
      <c r="C381" s="46"/>
      <c r="D381" s="46"/>
      <c r="E381" s="46"/>
      <c r="K381" s="12"/>
      <c r="M381" s="12"/>
    </row>
    <row r="382">
      <c r="C382" s="46"/>
      <c r="D382" s="46"/>
      <c r="E382" s="46"/>
      <c r="K382" s="12"/>
      <c r="M382" s="12"/>
    </row>
    <row r="383">
      <c r="C383" s="46"/>
      <c r="D383" s="46"/>
      <c r="E383" s="46"/>
      <c r="K383" s="12"/>
      <c r="M383" s="12"/>
    </row>
    <row r="384">
      <c r="C384" s="46"/>
      <c r="D384" s="46"/>
      <c r="E384" s="46"/>
      <c r="K384" s="12"/>
      <c r="M384" s="12"/>
    </row>
    <row r="385">
      <c r="C385" s="46"/>
      <c r="D385" s="46"/>
      <c r="E385" s="46"/>
      <c r="K385" s="12"/>
      <c r="M385" s="12"/>
    </row>
    <row r="386">
      <c r="C386" s="46"/>
      <c r="D386" s="46"/>
      <c r="E386" s="46"/>
      <c r="K386" s="12"/>
      <c r="M386" s="12"/>
    </row>
    <row r="387">
      <c r="C387" s="46"/>
      <c r="D387" s="46"/>
      <c r="E387" s="46"/>
      <c r="K387" s="12"/>
      <c r="M387" s="12"/>
    </row>
    <row r="388">
      <c r="C388" s="46"/>
      <c r="D388" s="46"/>
      <c r="E388" s="46"/>
      <c r="K388" s="12"/>
      <c r="M388" s="12"/>
    </row>
    <row r="389">
      <c r="C389" s="46"/>
      <c r="D389" s="46"/>
      <c r="E389" s="46"/>
      <c r="K389" s="12"/>
      <c r="M389" s="12"/>
    </row>
    <row r="390">
      <c r="C390" s="46"/>
      <c r="D390" s="46"/>
      <c r="E390" s="46"/>
      <c r="K390" s="12"/>
      <c r="M390" s="12"/>
    </row>
    <row r="391">
      <c r="C391" s="46"/>
      <c r="D391" s="46"/>
      <c r="E391" s="46"/>
      <c r="K391" s="12"/>
      <c r="M391" s="12"/>
    </row>
    <row r="392">
      <c r="C392" s="46"/>
      <c r="D392" s="46"/>
      <c r="E392" s="46"/>
      <c r="K392" s="12"/>
      <c r="M392" s="12"/>
    </row>
    <row r="393">
      <c r="C393" s="46"/>
      <c r="D393" s="46"/>
      <c r="E393" s="46"/>
      <c r="K393" s="12"/>
      <c r="M393" s="12"/>
    </row>
    <row r="394">
      <c r="C394" s="46"/>
      <c r="D394" s="46"/>
      <c r="E394" s="46"/>
      <c r="K394" s="12"/>
      <c r="M394" s="12"/>
    </row>
    <row r="395">
      <c r="C395" s="46"/>
      <c r="D395" s="46"/>
      <c r="E395" s="46"/>
      <c r="K395" s="12"/>
      <c r="M395" s="12"/>
    </row>
    <row r="396">
      <c r="C396" s="46"/>
      <c r="D396" s="46"/>
      <c r="E396" s="46"/>
      <c r="K396" s="12"/>
      <c r="M396" s="12"/>
    </row>
    <row r="397">
      <c r="C397" s="46"/>
      <c r="D397" s="46"/>
      <c r="E397" s="46"/>
      <c r="K397" s="12"/>
      <c r="M397" s="12"/>
    </row>
    <row r="398">
      <c r="C398" s="46"/>
      <c r="D398" s="46"/>
      <c r="E398" s="46"/>
      <c r="K398" s="12"/>
      <c r="M398" s="12"/>
    </row>
    <row r="399">
      <c r="C399" s="46"/>
      <c r="D399" s="46"/>
      <c r="E399" s="46"/>
      <c r="K399" s="12"/>
      <c r="M399" s="12"/>
    </row>
    <row r="400">
      <c r="C400" s="46"/>
      <c r="D400" s="46"/>
      <c r="E400" s="46"/>
      <c r="K400" s="12"/>
      <c r="M400" s="12"/>
    </row>
    <row r="401">
      <c r="C401" s="46"/>
      <c r="D401" s="46"/>
      <c r="E401" s="46"/>
      <c r="K401" s="12"/>
      <c r="M401" s="12"/>
    </row>
    <row r="402">
      <c r="C402" s="46"/>
      <c r="D402" s="46"/>
      <c r="E402" s="46"/>
      <c r="K402" s="12"/>
      <c r="M402" s="12"/>
    </row>
    <row r="403">
      <c r="C403" s="46"/>
      <c r="D403" s="46"/>
      <c r="E403" s="46"/>
      <c r="K403" s="12"/>
      <c r="M403" s="12"/>
    </row>
    <row r="404">
      <c r="C404" s="46"/>
      <c r="D404" s="46"/>
      <c r="E404" s="46"/>
      <c r="K404" s="12"/>
      <c r="M404" s="12"/>
    </row>
    <row r="405">
      <c r="C405" s="46"/>
      <c r="D405" s="46"/>
      <c r="E405" s="46"/>
      <c r="K405" s="12"/>
      <c r="M405" s="12"/>
    </row>
    <row r="406">
      <c r="C406" s="46"/>
      <c r="D406" s="46"/>
      <c r="E406" s="46"/>
      <c r="K406" s="12"/>
      <c r="M406" s="12"/>
    </row>
    <row r="407">
      <c r="C407" s="46"/>
      <c r="D407" s="46"/>
      <c r="E407" s="46"/>
      <c r="K407" s="12"/>
      <c r="M407" s="12"/>
    </row>
    <row r="408">
      <c r="C408" s="46"/>
      <c r="D408" s="46"/>
      <c r="E408" s="46"/>
      <c r="K408" s="12"/>
      <c r="M408" s="12"/>
    </row>
    <row r="409">
      <c r="C409" s="46"/>
      <c r="D409" s="46"/>
      <c r="E409" s="46"/>
      <c r="K409" s="12"/>
      <c r="M409" s="12"/>
    </row>
    <row r="410">
      <c r="C410" s="46"/>
      <c r="D410" s="46"/>
      <c r="E410" s="46"/>
      <c r="K410" s="12"/>
      <c r="M410" s="12"/>
    </row>
    <row r="411">
      <c r="C411" s="46"/>
      <c r="D411" s="46"/>
      <c r="E411" s="46"/>
      <c r="K411" s="12"/>
      <c r="M411" s="12"/>
    </row>
    <row r="412">
      <c r="C412" s="46"/>
      <c r="D412" s="46"/>
      <c r="E412" s="46"/>
      <c r="K412" s="12"/>
      <c r="M412" s="12"/>
    </row>
    <row r="413">
      <c r="C413" s="46"/>
      <c r="D413" s="46"/>
      <c r="E413" s="46"/>
      <c r="K413" s="12"/>
      <c r="M413" s="12"/>
    </row>
    <row r="414">
      <c r="C414" s="46"/>
      <c r="D414" s="46"/>
      <c r="E414" s="46"/>
      <c r="K414" s="12"/>
      <c r="M414" s="12"/>
    </row>
    <row r="415">
      <c r="C415" s="46"/>
      <c r="D415" s="46"/>
      <c r="E415" s="46"/>
      <c r="K415" s="12"/>
      <c r="M415" s="12"/>
    </row>
    <row r="416">
      <c r="C416" s="46"/>
      <c r="D416" s="46"/>
      <c r="E416" s="46"/>
      <c r="K416" s="12"/>
      <c r="M416" s="12"/>
    </row>
    <row r="417">
      <c r="C417" s="46"/>
      <c r="D417" s="46"/>
      <c r="E417" s="46"/>
      <c r="K417" s="12"/>
      <c r="M417" s="12"/>
    </row>
    <row r="418">
      <c r="C418" s="46"/>
      <c r="D418" s="46"/>
      <c r="E418" s="46"/>
      <c r="K418" s="12"/>
      <c r="M418" s="12"/>
    </row>
    <row r="419">
      <c r="C419" s="46"/>
      <c r="D419" s="46"/>
      <c r="E419" s="46"/>
      <c r="K419" s="12"/>
      <c r="M419" s="12"/>
    </row>
    <row r="420">
      <c r="C420" s="46"/>
      <c r="D420" s="46"/>
      <c r="E420" s="46"/>
      <c r="K420" s="12"/>
      <c r="M420" s="12"/>
    </row>
    <row r="421">
      <c r="C421" s="46"/>
      <c r="D421" s="46"/>
      <c r="E421" s="46"/>
      <c r="K421" s="12"/>
      <c r="M421" s="12"/>
    </row>
    <row r="422">
      <c r="C422" s="46"/>
      <c r="D422" s="46"/>
      <c r="E422" s="46"/>
      <c r="K422" s="12"/>
      <c r="M422" s="12"/>
    </row>
    <row r="423">
      <c r="C423" s="46"/>
      <c r="D423" s="46"/>
      <c r="E423" s="46"/>
      <c r="K423" s="12"/>
      <c r="M423" s="12"/>
    </row>
    <row r="424">
      <c r="C424" s="46"/>
      <c r="D424" s="46"/>
      <c r="E424" s="46"/>
      <c r="K424" s="12"/>
      <c r="M424" s="12"/>
    </row>
    <row r="425">
      <c r="C425" s="46"/>
      <c r="D425" s="46"/>
      <c r="E425" s="46"/>
      <c r="K425" s="12"/>
      <c r="M425" s="12"/>
    </row>
    <row r="426">
      <c r="C426" s="46"/>
      <c r="D426" s="46"/>
      <c r="E426" s="46"/>
      <c r="K426" s="12"/>
      <c r="M426" s="12"/>
    </row>
    <row r="427">
      <c r="C427" s="46"/>
      <c r="D427" s="46"/>
      <c r="E427" s="46"/>
      <c r="K427" s="12"/>
      <c r="M427" s="12"/>
    </row>
    <row r="428">
      <c r="C428" s="46"/>
      <c r="D428" s="46"/>
      <c r="E428" s="46"/>
      <c r="K428" s="12"/>
      <c r="M428" s="12"/>
    </row>
    <row r="429">
      <c r="C429" s="46"/>
      <c r="D429" s="46"/>
      <c r="E429" s="46"/>
      <c r="K429" s="12"/>
      <c r="M429" s="12"/>
    </row>
    <row r="430">
      <c r="C430" s="46"/>
      <c r="D430" s="46"/>
      <c r="E430" s="46"/>
      <c r="K430" s="12"/>
      <c r="M430" s="12"/>
    </row>
    <row r="431">
      <c r="C431" s="46"/>
      <c r="D431" s="46"/>
      <c r="E431" s="46"/>
      <c r="K431" s="12"/>
      <c r="M431" s="12"/>
    </row>
    <row r="432">
      <c r="C432" s="46"/>
      <c r="D432" s="46"/>
      <c r="E432" s="46"/>
      <c r="K432" s="12"/>
      <c r="M432" s="12"/>
    </row>
    <row r="433">
      <c r="C433" s="46"/>
      <c r="D433" s="46"/>
      <c r="E433" s="46"/>
      <c r="K433" s="12"/>
      <c r="M433" s="12"/>
    </row>
    <row r="434">
      <c r="C434" s="46"/>
      <c r="D434" s="46"/>
      <c r="E434" s="46"/>
      <c r="K434" s="12"/>
      <c r="M434" s="12"/>
    </row>
    <row r="435">
      <c r="C435" s="46"/>
      <c r="D435" s="46"/>
      <c r="E435" s="46"/>
      <c r="K435" s="12"/>
      <c r="M435" s="12"/>
    </row>
    <row r="436">
      <c r="C436" s="46"/>
      <c r="D436" s="46"/>
      <c r="E436" s="46"/>
      <c r="K436" s="12"/>
      <c r="M436" s="12"/>
    </row>
    <row r="437">
      <c r="C437" s="46"/>
      <c r="D437" s="46"/>
      <c r="E437" s="46"/>
      <c r="K437" s="12"/>
      <c r="M437" s="12"/>
    </row>
    <row r="438">
      <c r="C438" s="46"/>
      <c r="D438" s="46"/>
      <c r="E438" s="46"/>
      <c r="K438" s="12"/>
      <c r="M438" s="12"/>
    </row>
    <row r="439">
      <c r="C439" s="46"/>
      <c r="D439" s="46"/>
      <c r="E439" s="46"/>
      <c r="K439" s="12"/>
      <c r="M439" s="12"/>
    </row>
    <row r="440">
      <c r="C440" s="46"/>
      <c r="D440" s="46"/>
      <c r="E440" s="46"/>
      <c r="K440" s="12"/>
      <c r="M440" s="12"/>
    </row>
    <row r="441">
      <c r="C441" s="46"/>
      <c r="D441" s="46"/>
      <c r="E441" s="46"/>
      <c r="K441" s="12"/>
      <c r="M441" s="12"/>
    </row>
    <row r="442">
      <c r="C442" s="46"/>
      <c r="D442" s="46"/>
      <c r="E442" s="46"/>
      <c r="K442" s="12"/>
      <c r="M442" s="12"/>
    </row>
    <row r="443">
      <c r="C443" s="46"/>
      <c r="D443" s="46"/>
      <c r="E443" s="46"/>
      <c r="K443" s="12"/>
      <c r="M443" s="12"/>
    </row>
    <row r="444">
      <c r="C444" s="46"/>
      <c r="D444" s="46"/>
      <c r="E444" s="46"/>
      <c r="K444" s="12"/>
      <c r="M444" s="12"/>
    </row>
    <row r="445">
      <c r="C445" s="46"/>
      <c r="D445" s="46"/>
      <c r="E445" s="46"/>
      <c r="K445" s="12"/>
      <c r="M445" s="12"/>
    </row>
    <row r="446">
      <c r="C446" s="46"/>
      <c r="D446" s="46"/>
      <c r="E446" s="46"/>
      <c r="K446" s="12"/>
      <c r="M446" s="12"/>
    </row>
    <row r="447">
      <c r="C447" s="46"/>
      <c r="D447" s="46"/>
      <c r="E447" s="46"/>
      <c r="K447" s="12"/>
      <c r="M447" s="12"/>
    </row>
    <row r="448">
      <c r="C448" s="46"/>
      <c r="D448" s="46"/>
      <c r="E448" s="46"/>
      <c r="K448" s="12"/>
      <c r="M448" s="12"/>
    </row>
    <row r="449">
      <c r="C449" s="46"/>
      <c r="D449" s="46"/>
      <c r="E449" s="46"/>
      <c r="K449" s="12"/>
      <c r="M449" s="12"/>
    </row>
    <row r="450">
      <c r="C450" s="46"/>
      <c r="D450" s="46"/>
      <c r="E450" s="46"/>
      <c r="K450" s="12"/>
      <c r="M450" s="12"/>
    </row>
    <row r="451">
      <c r="C451" s="46"/>
      <c r="D451" s="46"/>
      <c r="E451" s="46"/>
      <c r="K451" s="12"/>
      <c r="M451" s="12"/>
    </row>
    <row r="452">
      <c r="C452" s="46"/>
      <c r="D452" s="46"/>
      <c r="E452" s="46"/>
      <c r="K452" s="12"/>
      <c r="M452" s="12"/>
    </row>
    <row r="453">
      <c r="C453" s="46"/>
      <c r="D453" s="46"/>
      <c r="E453" s="46"/>
      <c r="K453" s="12"/>
      <c r="M453" s="12"/>
    </row>
    <row r="454">
      <c r="C454" s="46"/>
      <c r="D454" s="46"/>
      <c r="E454" s="46"/>
      <c r="K454" s="12"/>
      <c r="M454" s="12"/>
    </row>
    <row r="455">
      <c r="C455" s="46"/>
      <c r="D455" s="46"/>
      <c r="E455" s="46"/>
      <c r="K455" s="12"/>
      <c r="M455" s="12"/>
    </row>
    <row r="456">
      <c r="C456" s="46"/>
      <c r="D456" s="46"/>
      <c r="E456" s="46"/>
      <c r="K456" s="12"/>
      <c r="M456" s="12"/>
    </row>
    <row r="457">
      <c r="C457" s="46"/>
      <c r="D457" s="46"/>
      <c r="E457" s="46"/>
      <c r="K457" s="12"/>
      <c r="M457" s="12"/>
    </row>
    <row r="458">
      <c r="C458" s="46"/>
      <c r="D458" s="46"/>
      <c r="E458" s="46"/>
      <c r="K458" s="12"/>
      <c r="M458" s="12"/>
    </row>
    <row r="459">
      <c r="C459" s="46"/>
      <c r="D459" s="46"/>
      <c r="E459" s="46"/>
      <c r="K459" s="12"/>
      <c r="M459" s="12"/>
    </row>
    <row r="460">
      <c r="C460" s="46"/>
      <c r="D460" s="46"/>
      <c r="E460" s="46"/>
      <c r="K460" s="12"/>
      <c r="M460" s="12"/>
    </row>
    <row r="461">
      <c r="C461" s="46"/>
      <c r="D461" s="46"/>
      <c r="E461" s="46"/>
      <c r="K461" s="12"/>
      <c r="M461" s="12"/>
    </row>
    <row r="462">
      <c r="C462" s="46"/>
      <c r="D462" s="46"/>
      <c r="E462" s="46"/>
      <c r="K462" s="12"/>
      <c r="M462" s="12"/>
    </row>
    <row r="463">
      <c r="C463" s="46"/>
      <c r="D463" s="46"/>
      <c r="E463" s="46"/>
      <c r="K463" s="12"/>
      <c r="M463" s="12"/>
    </row>
    <row r="464">
      <c r="C464" s="46"/>
      <c r="D464" s="46"/>
      <c r="E464" s="46"/>
      <c r="K464" s="12"/>
      <c r="M464" s="12"/>
    </row>
    <row r="465">
      <c r="C465" s="46"/>
      <c r="D465" s="46"/>
      <c r="E465" s="46"/>
      <c r="K465" s="12"/>
      <c r="M465" s="12"/>
    </row>
    <row r="466">
      <c r="C466" s="46"/>
      <c r="D466" s="46"/>
      <c r="E466" s="46"/>
      <c r="K466" s="12"/>
      <c r="M466" s="12"/>
    </row>
    <row r="467">
      <c r="C467" s="46"/>
      <c r="D467" s="46"/>
      <c r="E467" s="46"/>
      <c r="K467" s="12"/>
      <c r="M467" s="12"/>
    </row>
    <row r="468">
      <c r="C468" s="46"/>
      <c r="D468" s="46"/>
      <c r="E468" s="46"/>
      <c r="K468" s="12"/>
      <c r="M468" s="12"/>
    </row>
    <row r="469">
      <c r="C469" s="46"/>
      <c r="D469" s="46"/>
      <c r="E469" s="46"/>
      <c r="K469" s="12"/>
      <c r="M469" s="12"/>
    </row>
    <row r="470">
      <c r="C470" s="46"/>
      <c r="D470" s="46"/>
      <c r="E470" s="46"/>
      <c r="K470" s="12"/>
      <c r="M470" s="12"/>
    </row>
    <row r="471">
      <c r="C471" s="46"/>
      <c r="D471" s="46"/>
      <c r="E471" s="46"/>
      <c r="K471" s="12"/>
      <c r="M471" s="12"/>
    </row>
    <row r="472">
      <c r="C472" s="46"/>
      <c r="D472" s="46"/>
      <c r="E472" s="46"/>
      <c r="K472" s="12"/>
      <c r="M472" s="12"/>
    </row>
    <row r="473">
      <c r="C473" s="46"/>
      <c r="D473" s="46"/>
      <c r="E473" s="46"/>
      <c r="K473" s="12"/>
      <c r="M473" s="12"/>
    </row>
    <row r="474">
      <c r="C474" s="46"/>
      <c r="D474" s="46"/>
      <c r="E474" s="46"/>
      <c r="K474" s="12"/>
      <c r="M474" s="12"/>
    </row>
    <row r="475">
      <c r="C475" s="46"/>
      <c r="D475" s="46"/>
      <c r="E475" s="46"/>
      <c r="K475" s="12"/>
      <c r="M475" s="12"/>
    </row>
    <row r="476">
      <c r="C476" s="46"/>
      <c r="D476" s="46"/>
      <c r="E476" s="46"/>
      <c r="K476" s="12"/>
      <c r="M476" s="12"/>
    </row>
    <row r="477">
      <c r="C477" s="46"/>
      <c r="D477" s="46"/>
      <c r="E477" s="46"/>
      <c r="K477" s="12"/>
      <c r="M477" s="12"/>
    </row>
    <row r="478">
      <c r="C478" s="46"/>
      <c r="D478" s="46"/>
      <c r="E478" s="46"/>
      <c r="K478" s="12"/>
      <c r="M478" s="12"/>
    </row>
    <row r="479">
      <c r="C479" s="46"/>
      <c r="D479" s="46"/>
      <c r="E479" s="46"/>
      <c r="K479" s="12"/>
      <c r="M479" s="12"/>
    </row>
    <row r="480">
      <c r="C480" s="46"/>
      <c r="D480" s="46"/>
      <c r="E480" s="46"/>
      <c r="K480" s="12"/>
      <c r="M480" s="12"/>
    </row>
    <row r="481">
      <c r="C481" s="46"/>
      <c r="D481" s="46"/>
      <c r="E481" s="46"/>
      <c r="K481" s="12"/>
      <c r="M481" s="12"/>
    </row>
    <row r="482">
      <c r="C482" s="46"/>
      <c r="D482" s="46"/>
      <c r="E482" s="46"/>
      <c r="K482" s="12"/>
      <c r="M482" s="12"/>
    </row>
    <row r="483">
      <c r="C483" s="46"/>
      <c r="D483" s="46"/>
      <c r="E483" s="46"/>
      <c r="K483" s="12"/>
      <c r="M483" s="12"/>
    </row>
    <row r="484">
      <c r="C484" s="46"/>
      <c r="D484" s="46"/>
      <c r="E484" s="46"/>
      <c r="K484" s="12"/>
      <c r="M484" s="12"/>
    </row>
    <row r="485">
      <c r="C485" s="46"/>
      <c r="D485" s="46"/>
      <c r="E485" s="46"/>
      <c r="K485" s="12"/>
      <c r="M485" s="12"/>
    </row>
    <row r="486">
      <c r="C486" s="46"/>
      <c r="D486" s="46"/>
      <c r="E486" s="46"/>
      <c r="K486" s="12"/>
      <c r="M486" s="12"/>
    </row>
    <row r="487">
      <c r="C487" s="46"/>
      <c r="D487" s="46"/>
      <c r="E487" s="46"/>
      <c r="K487" s="12"/>
      <c r="M487" s="12"/>
    </row>
    <row r="488">
      <c r="C488" s="46"/>
      <c r="D488" s="46"/>
      <c r="E488" s="46"/>
      <c r="K488" s="12"/>
      <c r="M488" s="12"/>
    </row>
    <row r="489">
      <c r="C489" s="46"/>
      <c r="D489" s="46"/>
      <c r="E489" s="46"/>
      <c r="K489" s="12"/>
      <c r="M489" s="12"/>
    </row>
    <row r="490">
      <c r="C490" s="46"/>
      <c r="D490" s="46"/>
      <c r="E490" s="46"/>
      <c r="K490" s="12"/>
      <c r="M490" s="12"/>
    </row>
    <row r="491">
      <c r="C491" s="46"/>
      <c r="D491" s="46"/>
      <c r="E491" s="46"/>
      <c r="K491" s="12"/>
      <c r="M491" s="12"/>
    </row>
    <row r="492">
      <c r="C492" s="46"/>
      <c r="D492" s="46"/>
      <c r="E492" s="46"/>
      <c r="K492" s="12"/>
      <c r="M492" s="12"/>
    </row>
    <row r="493">
      <c r="C493" s="46"/>
      <c r="D493" s="46"/>
      <c r="E493" s="46"/>
      <c r="K493" s="12"/>
      <c r="M493" s="12"/>
    </row>
    <row r="494">
      <c r="C494" s="46"/>
      <c r="D494" s="46"/>
      <c r="E494" s="46"/>
      <c r="K494" s="12"/>
      <c r="M494" s="12"/>
    </row>
    <row r="495">
      <c r="C495" s="46"/>
      <c r="D495" s="46"/>
      <c r="E495" s="46"/>
      <c r="K495" s="12"/>
      <c r="M495" s="12"/>
    </row>
    <row r="496">
      <c r="C496" s="46"/>
      <c r="D496" s="46"/>
      <c r="E496" s="46"/>
      <c r="K496" s="12"/>
      <c r="M496" s="12"/>
    </row>
    <row r="497">
      <c r="C497" s="46"/>
      <c r="D497" s="46"/>
      <c r="E497" s="46"/>
      <c r="K497" s="12"/>
      <c r="M497" s="12"/>
    </row>
    <row r="498">
      <c r="C498" s="46"/>
      <c r="D498" s="46"/>
      <c r="E498" s="46"/>
      <c r="K498" s="12"/>
      <c r="M498" s="12"/>
    </row>
    <row r="499">
      <c r="C499" s="46"/>
      <c r="D499" s="46"/>
      <c r="E499" s="46"/>
      <c r="K499" s="12"/>
      <c r="M499" s="12"/>
    </row>
    <row r="500">
      <c r="C500" s="46"/>
      <c r="D500" s="46"/>
      <c r="E500" s="46"/>
      <c r="K500" s="12"/>
      <c r="M500" s="12"/>
    </row>
    <row r="501">
      <c r="C501" s="46"/>
      <c r="D501" s="46"/>
      <c r="E501" s="46"/>
      <c r="K501" s="12"/>
      <c r="M501" s="12"/>
    </row>
    <row r="502">
      <c r="C502" s="46"/>
      <c r="D502" s="46"/>
      <c r="E502" s="46"/>
      <c r="K502" s="12"/>
      <c r="M502" s="12"/>
    </row>
    <row r="503">
      <c r="C503" s="46"/>
      <c r="D503" s="46"/>
      <c r="E503" s="46"/>
      <c r="K503" s="12"/>
      <c r="M503" s="12"/>
    </row>
    <row r="504">
      <c r="C504" s="46"/>
      <c r="D504" s="46"/>
      <c r="E504" s="46"/>
      <c r="K504" s="12"/>
      <c r="M504" s="12"/>
    </row>
    <row r="505">
      <c r="C505" s="46"/>
      <c r="D505" s="46"/>
      <c r="E505" s="46"/>
      <c r="K505" s="12"/>
      <c r="M505" s="12"/>
    </row>
    <row r="506">
      <c r="C506" s="46"/>
      <c r="D506" s="46"/>
      <c r="E506" s="46"/>
      <c r="K506" s="12"/>
      <c r="M506" s="12"/>
    </row>
    <row r="507">
      <c r="C507" s="46"/>
      <c r="D507" s="46"/>
      <c r="E507" s="46"/>
      <c r="K507" s="12"/>
      <c r="M507" s="12"/>
    </row>
    <row r="508">
      <c r="C508" s="46"/>
      <c r="D508" s="46"/>
      <c r="E508" s="46"/>
      <c r="K508" s="12"/>
      <c r="M508" s="12"/>
    </row>
    <row r="509">
      <c r="C509" s="46"/>
      <c r="D509" s="46"/>
      <c r="E509" s="46"/>
      <c r="K509" s="12"/>
      <c r="M509" s="12"/>
    </row>
    <row r="510">
      <c r="C510" s="46"/>
      <c r="D510" s="46"/>
      <c r="E510" s="46"/>
      <c r="K510" s="12"/>
      <c r="M510" s="12"/>
    </row>
    <row r="511">
      <c r="C511" s="46"/>
      <c r="D511" s="46"/>
      <c r="E511" s="46"/>
      <c r="K511" s="12"/>
      <c r="M511" s="12"/>
    </row>
    <row r="512">
      <c r="C512" s="46"/>
      <c r="D512" s="46"/>
      <c r="E512" s="46"/>
      <c r="K512" s="12"/>
      <c r="M512" s="12"/>
    </row>
    <row r="513">
      <c r="C513" s="46"/>
      <c r="D513" s="46"/>
      <c r="E513" s="46"/>
      <c r="K513" s="12"/>
      <c r="M513" s="12"/>
    </row>
    <row r="514">
      <c r="C514" s="46"/>
      <c r="D514" s="46"/>
      <c r="E514" s="46"/>
      <c r="K514" s="12"/>
      <c r="M514" s="12"/>
    </row>
    <row r="515">
      <c r="C515" s="46"/>
      <c r="D515" s="46"/>
      <c r="E515" s="46"/>
      <c r="K515" s="12"/>
      <c r="M515" s="12"/>
    </row>
    <row r="516">
      <c r="C516" s="46"/>
      <c r="D516" s="46"/>
      <c r="E516" s="46"/>
      <c r="K516" s="12"/>
      <c r="M516" s="12"/>
    </row>
    <row r="517">
      <c r="C517" s="46"/>
      <c r="D517" s="46"/>
      <c r="E517" s="46"/>
      <c r="K517" s="12"/>
      <c r="M517" s="12"/>
    </row>
    <row r="518">
      <c r="C518" s="46"/>
      <c r="D518" s="46"/>
      <c r="E518" s="46"/>
      <c r="K518" s="12"/>
      <c r="M518" s="12"/>
    </row>
    <row r="519">
      <c r="C519" s="46"/>
      <c r="D519" s="46"/>
      <c r="E519" s="46"/>
      <c r="K519" s="12"/>
      <c r="M519" s="12"/>
    </row>
    <row r="520">
      <c r="C520" s="46"/>
      <c r="D520" s="46"/>
      <c r="E520" s="46"/>
      <c r="K520" s="12"/>
      <c r="M520" s="12"/>
    </row>
    <row r="521">
      <c r="C521" s="46"/>
      <c r="D521" s="46"/>
      <c r="E521" s="46"/>
      <c r="K521" s="12"/>
      <c r="M521" s="12"/>
    </row>
    <row r="522">
      <c r="C522" s="46"/>
      <c r="D522" s="46"/>
      <c r="E522" s="46"/>
      <c r="K522" s="12"/>
      <c r="M522" s="12"/>
    </row>
    <row r="523">
      <c r="C523" s="46"/>
      <c r="D523" s="46"/>
      <c r="E523" s="46"/>
      <c r="K523" s="12"/>
      <c r="M523" s="12"/>
    </row>
    <row r="524">
      <c r="C524" s="46"/>
      <c r="D524" s="46"/>
      <c r="E524" s="46"/>
      <c r="K524" s="12"/>
      <c r="M524" s="12"/>
    </row>
    <row r="525">
      <c r="C525" s="46"/>
      <c r="D525" s="46"/>
      <c r="E525" s="46"/>
      <c r="K525" s="12"/>
      <c r="M525" s="12"/>
    </row>
    <row r="526">
      <c r="C526" s="46"/>
      <c r="D526" s="46"/>
      <c r="E526" s="46"/>
      <c r="K526" s="12"/>
      <c r="M526" s="12"/>
    </row>
    <row r="527">
      <c r="C527" s="46"/>
      <c r="D527" s="46"/>
      <c r="E527" s="46"/>
      <c r="K527" s="12"/>
      <c r="M527" s="12"/>
    </row>
    <row r="528">
      <c r="C528" s="46"/>
      <c r="D528" s="46"/>
      <c r="E528" s="46"/>
      <c r="K528" s="12"/>
      <c r="M528" s="12"/>
    </row>
    <row r="529">
      <c r="C529" s="46"/>
      <c r="D529" s="46"/>
      <c r="E529" s="46"/>
      <c r="K529" s="12"/>
      <c r="M529" s="12"/>
    </row>
    <row r="530">
      <c r="C530" s="46"/>
      <c r="D530" s="46"/>
      <c r="E530" s="46"/>
      <c r="K530" s="12"/>
      <c r="M530" s="12"/>
    </row>
    <row r="531">
      <c r="C531" s="46"/>
      <c r="D531" s="46"/>
      <c r="E531" s="46"/>
      <c r="K531" s="12"/>
      <c r="M531" s="12"/>
    </row>
    <row r="532">
      <c r="C532" s="46"/>
      <c r="D532" s="46"/>
      <c r="E532" s="46"/>
      <c r="K532" s="12"/>
      <c r="M532" s="12"/>
    </row>
    <row r="533">
      <c r="C533" s="46"/>
      <c r="D533" s="46"/>
      <c r="E533" s="46"/>
      <c r="K533" s="12"/>
      <c r="M533" s="12"/>
    </row>
    <row r="534">
      <c r="C534" s="46"/>
      <c r="D534" s="46"/>
      <c r="E534" s="46"/>
      <c r="K534" s="12"/>
      <c r="M534" s="12"/>
    </row>
    <row r="535">
      <c r="C535" s="46"/>
      <c r="D535" s="46"/>
      <c r="E535" s="46"/>
      <c r="K535" s="12"/>
      <c r="M535" s="12"/>
    </row>
    <row r="536">
      <c r="C536" s="46"/>
      <c r="D536" s="46"/>
      <c r="E536" s="46"/>
      <c r="K536" s="12"/>
      <c r="M536" s="12"/>
    </row>
    <row r="537">
      <c r="C537" s="46"/>
      <c r="D537" s="46"/>
      <c r="E537" s="46"/>
      <c r="K537" s="12"/>
      <c r="M537" s="12"/>
    </row>
    <row r="538">
      <c r="C538" s="46"/>
      <c r="D538" s="46"/>
      <c r="E538" s="46"/>
      <c r="K538" s="12"/>
      <c r="M538" s="12"/>
    </row>
    <row r="539">
      <c r="C539" s="46"/>
      <c r="D539" s="46"/>
      <c r="E539" s="46"/>
      <c r="K539" s="12"/>
      <c r="M539" s="12"/>
    </row>
    <row r="540">
      <c r="C540" s="46"/>
      <c r="D540" s="46"/>
      <c r="E540" s="46"/>
      <c r="K540" s="12"/>
      <c r="M540" s="12"/>
    </row>
    <row r="541">
      <c r="C541" s="46"/>
      <c r="D541" s="46"/>
      <c r="E541" s="46"/>
      <c r="K541" s="12"/>
      <c r="M541" s="12"/>
    </row>
    <row r="542">
      <c r="C542" s="46"/>
      <c r="D542" s="46"/>
      <c r="E542" s="46"/>
      <c r="K542" s="12"/>
      <c r="M542" s="12"/>
    </row>
    <row r="543">
      <c r="C543" s="46"/>
      <c r="D543" s="46"/>
      <c r="E543" s="46"/>
      <c r="K543" s="12"/>
      <c r="M543" s="12"/>
    </row>
    <row r="544">
      <c r="C544" s="46"/>
      <c r="D544" s="46"/>
      <c r="E544" s="46"/>
      <c r="K544" s="12"/>
      <c r="M544" s="12"/>
    </row>
    <row r="545">
      <c r="C545" s="46"/>
      <c r="D545" s="46"/>
      <c r="E545" s="46"/>
      <c r="K545" s="12"/>
      <c r="M545" s="12"/>
    </row>
    <row r="546">
      <c r="C546" s="46"/>
      <c r="D546" s="46"/>
      <c r="E546" s="46"/>
      <c r="K546" s="12"/>
      <c r="M546" s="12"/>
    </row>
    <row r="547">
      <c r="C547" s="46"/>
      <c r="D547" s="46"/>
      <c r="E547" s="46"/>
      <c r="K547" s="12"/>
      <c r="M547" s="12"/>
    </row>
    <row r="548">
      <c r="C548" s="46"/>
      <c r="D548" s="46"/>
      <c r="E548" s="46"/>
      <c r="K548" s="12"/>
      <c r="M548" s="12"/>
    </row>
    <row r="549">
      <c r="C549" s="46"/>
      <c r="D549" s="46"/>
      <c r="E549" s="46"/>
      <c r="K549" s="12"/>
      <c r="M549" s="12"/>
    </row>
    <row r="550">
      <c r="C550" s="46"/>
      <c r="D550" s="46"/>
      <c r="E550" s="46"/>
      <c r="K550" s="12"/>
      <c r="M550" s="12"/>
    </row>
    <row r="551">
      <c r="C551" s="46"/>
      <c r="D551" s="46"/>
      <c r="E551" s="46"/>
      <c r="K551" s="12"/>
      <c r="M551" s="12"/>
    </row>
    <row r="552">
      <c r="C552" s="46"/>
      <c r="D552" s="46"/>
      <c r="E552" s="46"/>
      <c r="K552" s="12"/>
      <c r="M552" s="12"/>
    </row>
    <row r="553">
      <c r="C553" s="46"/>
      <c r="D553" s="46"/>
      <c r="E553" s="46"/>
      <c r="K553" s="12"/>
      <c r="M553" s="12"/>
    </row>
    <row r="554">
      <c r="C554" s="46"/>
      <c r="D554" s="46"/>
      <c r="E554" s="46"/>
      <c r="K554" s="12"/>
      <c r="M554" s="12"/>
    </row>
    <row r="555">
      <c r="C555" s="46"/>
      <c r="D555" s="46"/>
      <c r="E555" s="46"/>
      <c r="K555" s="12"/>
      <c r="M555" s="12"/>
    </row>
    <row r="556">
      <c r="C556" s="46"/>
      <c r="D556" s="46"/>
      <c r="E556" s="46"/>
      <c r="K556" s="12"/>
      <c r="M556" s="12"/>
    </row>
    <row r="557">
      <c r="C557" s="46"/>
      <c r="D557" s="46"/>
      <c r="E557" s="46"/>
      <c r="K557" s="12"/>
      <c r="M557" s="12"/>
    </row>
    <row r="558">
      <c r="C558" s="46"/>
      <c r="D558" s="46"/>
      <c r="E558" s="46"/>
      <c r="K558" s="12"/>
      <c r="M558" s="12"/>
    </row>
    <row r="559">
      <c r="C559" s="46"/>
      <c r="D559" s="46"/>
      <c r="E559" s="46"/>
      <c r="K559" s="12"/>
      <c r="M559" s="12"/>
    </row>
    <row r="560">
      <c r="C560" s="46"/>
      <c r="D560" s="46"/>
      <c r="E560" s="46"/>
      <c r="K560" s="12"/>
      <c r="M560" s="12"/>
    </row>
    <row r="561">
      <c r="C561" s="46"/>
      <c r="D561" s="46"/>
      <c r="E561" s="46"/>
      <c r="K561" s="12"/>
      <c r="M561" s="12"/>
    </row>
    <row r="562">
      <c r="C562" s="46"/>
      <c r="D562" s="46"/>
      <c r="E562" s="46"/>
      <c r="K562" s="12"/>
      <c r="M562" s="12"/>
    </row>
    <row r="563">
      <c r="C563" s="46"/>
      <c r="D563" s="46"/>
      <c r="E563" s="46"/>
      <c r="K563" s="12"/>
      <c r="M563" s="12"/>
    </row>
    <row r="564">
      <c r="C564" s="46"/>
      <c r="D564" s="46"/>
      <c r="E564" s="46"/>
      <c r="K564" s="12"/>
      <c r="M564" s="12"/>
    </row>
    <row r="565">
      <c r="C565" s="46"/>
      <c r="D565" s="46"/>
      <c r="E565" s="46"/>
      <c r="K565" s="12"/>
      <c r="M565" s="12"/>
    </row>
    <row r="566">
      <c r="C566" s="46"/>
      <c r="D566" s="46"/>
      <c r="E566" s="46"/>
      <c r="K566" s="12"/>
      <c r="M566" s="12"/>
    </row>
    <row r="567">
      <c r="C567" s="46"/>
      <c r="D567" s="46"/>
      <c r="E567" s="46"/>
      <c r="K567" s="12"/>
      <c r="M567" s="12"/>
    </row>
    <row r="568">
      <c r="C568" s="46"/>
      <c r="D568" s="46"/>
      <c r="E568" s="46"/>
      <c r="K568" s="12"/>
      <c r="M568" s="12"/>
    </row>
    <row r="569">
      <c r="C569" s="46"/>
      <c r="D569" s="46"/>
      <c r="E569" s="46"/>
      <c r="K569" s="12"/>
      <c r="M569" s="12"/>
    </row>
    <row r="570">
      <c r="C570" s="46"/>
      <c r="D570" s="46"/>
      <c r="E570" s="46"/>
      <c r="K570" s="12"/>
      <c r="M570" s="12"/>
    </row>
    <row r="571">
      <c r="C571" s="46"/>
      <c r="D571" s="46"/>
      <c r="E571" s="46"/>
      <c r="K571" s="12"/>
      <c r="M571" s="12"/>
    </row>
    <row r="572">
      <c r="C572" s="46"/>
      <c r="D572" s="46"/>
      <c r="E572" s="46"/>
      <c r="K572" s="12"/>
      <c r="M572" s="12"/>
    </row>
    <row r="573">
      <c r="C573" s="46"/>
      <c r="D573" s="46"/>
      <c r="E573" s="46"/>
      <c r="K573" s="12"/>
      <c r="M573" s="12"/>
    </row>
    <row r="574">
      <c r="C574" s="46"/>
      <c r="D574" s="46"/>
      <c r="E574" s="46"/>
      <c r="K574" s="12"/>
      <c r="M574" s="12"/>
    </row>
    <row r="575">
      <c r="C575" s="46"/>
      <c r="D575" s="46"/>
      <c r="E575" s="46"/>
      <c r="K575" s="12"/>
      <c r="M575" s="12"/>
    </row>
    <row r="576">
      <c r="C576" s="46"/>
      <c r="D576" s="46"/>
      <c r="E576" s="46"/>
      <c r="K576" s="12"/>
      <c r="M576" s="12"/>
    </row>
    <row r="577">
      <c r="C577" s="46"/>
      <c r="D577" s="46"/>
      <c r="E577" s="46"/>
      <c r="K577" s="12"/>
      <c r="M577" s="12"/>
    </row>
    <row r="578">
      <c r="C578" s="46"/>
      <c r="D578" s="46"/>
      <c r="E578" s="46"/>
      <c r="K578" s="12"/>
      <c r="M578" s="12"/>
    </row>
    <row r="579">
      <c r="C579" s="46"/>
      <c r="D579" s="46"/>
      <c r="E579" s="46"/>
      <c r="K579" s="12"/>
      <c r="M579" s="12"/>
    </row>
    <row r="580">
      <c r="C580" s="46"/>
      <c r="D580" s="46"/>
      <c r="E580" s="46"/>
      <c r="K580" s="12"/>
      <c r="M580" s="12"/>
    </row>
    <row r="581">
      <c r="C581" s="46"/>
      <c r="D581" s="46"/>
      <c r="E581" s="46"/>
      <c r="K581" s="12"/>
      <c r="M581" s="12"/>
    </row>
    <row r="582">
      <c r="C582" s="46"/>
      <c r="D582" s="46"/>
      <c r="E582" s="46"/>
      <c r="K582" s="12"/>
      <c r="M582" s="12"/>
    </row>
    <row r="583">
      <c r="C583" s="46"/>
      <c r="D583" s="46"/>
      <c r="E583" s="46"/>
      <c r="K583" s="12"/>
      <c r="M583" s="12"/>
    </row>
    <row r="584">
      <c r="C584" s="46"/>
      <c r="D584" s="46"/>
      <c r="E584" s="46"/>
      <c r="K584" s="12"/>
      <c r="M584" s="12"/>
    </row>
    <row r="585">
      <c r="C585" s="46"/>
      <c r="D585" s="46"/>
      <c r="E585" s="46"/>
      <c r="K585" s="12"/>
      <c r="M585" s="12"/>
    </row>
    <row r="586">
      <c r="C586" s="46"/>
      <c r="D586" s="46"/>
      <c r="E586" s="46"/>
      <c r="K586" s="12"/>
      <c r="M586" s="12"/>
    </row>
    <row r="587">
      <c r="C587" s="46"/>
      <c r="D587" s="46"/>
      <c r="E587" s="46"/>
      <c r="K587" s="12"/>
      <c r="M587" s="12"/>
    </row>
    <row r="588">
      <c r="C588" s="46"/>
      <c r="D588" s="46"/>
      <c r="E588" s="46"/>
      <c r="K588" s="12"/>
      <c r="M588" s="12"/>
    </row>
    <row r="589">
      <c r="C589" s="46"/>
      <c r="D589" s="46"/>
      <c r="E589" s="46"/>
      <c r="K589" s="12"/>
      <c r="M589" s="12"/>
    </row>
    <row r="590">
      <c r="C590" s="46"/>
      <c r="D590" s="46"/>
      <c r="E590" s="46"/>
      <c r="K590" s="12"/>
      <c r="M590" s="12"/>
    </row>
    <row r="591">
      <c r="C591" s="46"/>
      <c r="D591" s="46"/>
      <c r="E591" s="46"/>
      <c r="K591" s="12"/>
      <c r="M591" s="12"/>
    </row>
    <row r="592">
      <c r="C592" s="46"/>
      <c r="D592" s="46"/>
      <c r="E592" s="46"/>
      <c r="K592" s="12"/>
      <c r="M592" s="12"/>
    </row>
    <row r="593">
      <c r="C593" s="46"/>
      <c r="D593" s="46"/>
      <c r="E593" s="46"/>
      <c r="K593" s="12"/>
      <c r="M593" s="12"/>
    </row>
    <row r="594">
      <c r="C594" s="46"/>
      <c r="D594" s="46"/>
      <c r="E594" s="46"/>
      <c r="K594" s="12"/>
      <c r="M594" s="12"/>
    </row>
    <row r="595">
      <c r="C595" s="46"/>
      <c r="D595" s="46"/>
      <c r="E595" s="46"/>
      <c r="K595" s="12"/>
      <c r="M595" s="12"/>
    </row>
    <row r="596">
      <c r="C596" s="46"/>
      <c r="D596" s="46"/>
      <c r="E596" s="46"/>
      <c r="K596" s="12"/>
      <c r="M596" s="12"/>
    </row>
    <row r="597">
      <c r="C597" s="46"/>
      <c r="D597" s="46"/>
      <c r="E597" s="46"/>
      <c r="K597" s="12"/>
      <c r="M597" s="12"/>
    </row>
    <row r="598">
      <c r="C598" s="46"/>
      <c r="D598" s="46"/>
      <c r="E598" s="46"/>
      <c r="K598" s="12"/>
      <c r="M598" s="12"/>
    </row>
    <row r="599">
      <c r="C599" s="46"/>
      <c r="D599" s="46"/>
      <c r="E599" s="46"/>
      <c r="K599" s="12"/>
      <c r="M599" s="12"/>
    </row>
    <row r="600">
      <c r="C600" s="46"/>
      <c r="D600" s="46"/>
      <c r="E600" s="46"/>
      <c r="K600" s="12"/>
      <c r="M600" s="12"/>
    </row>
    <row r="601">
      <c r="C601" s="46"/>
      <c r="D601" s="46"/>
      <c r="E601" s="46"/>
      <c r="K601" s="12"/>
      <c r="M601" s="12"/>
    </row>
    <row r="602">
      <c r="C602" s="46"/>
      <c r="D602" s="46"/>
      <c r="E602" s="46"/>
      <c r="K602" s="12"/>
      <c r="M602" s="12"/>
    </row>
    <row r="603">
      <c r="C603" s="46"/>
      <c r="D603" s="46"/>
      <c r="E603" s="46"/>
      <c r="K603" s="12"/>
      <c r="M603" s="12"/>
    </row>
    <row r="604">
      <c r="C604" s="46"/>
      <c r="D604" s="46"/>
      <c r="E604" s="46"/>
      <c r="K604" s="12"/>
      <c r="M604" s="12"/>
    </row>
    <row r="605">
      <c r="C605" s="46"/>
      <c r="D605" s="46"/>
      <c r="E605" s="46"/>
      <c r="K605" s="12"/>
      <c r="M605" s="12"/>
    </row>
    <row r="606">
      <c r="C606" s="46"/>
      <c r="D606" s="46"/>
      <c r="E606" s="46"/>
      <c r="K606" s="12"/>
      <c r="M606" s="12"/>
    </row>
    <row r="607">
      <c r="C607" s="46"/>
      <c r="D607" s="46"/>
      <c r="E607" s="46"/>
      <c r="K607" s="12"/>
      <c r="M607" s="12"/>
    </row>
    <row r="608">
      <c r="C608" s="46"/>
      <c r="D608" s="46"/>
      <c r="E608" s="46"/>
      <c r="K608" s="12"/>
      <c r="M608" s="12"/>
    </row>
    <row r="609">
      <c r="C609" s="46"/>
      <c r="D609" s="46"/>
      <c r="E609" s="46"/>
      <c r="K609" s="12"/>
      <c r="M609" s="12"/>
    </row>
    <row r="610">
      <c r="C610" s="46"/>
      <c r="D610" s="46"/>
      <c r="E610" s="46"/>
      <c r="K610" s="12"/>
      <c r="M610" s="12"/>
    </row>
    <row r="611">
      <c r="C611" s="46"/>
      <c r="D611" s="46"/>
      <c r="E611" s="46"/>
      <c r="K611" s="12"/>
      <c r="M611" s="12"/>
    </row>
    <row r="612">
      <c r="C612" s="46"/>
      <c r="D612" s="46"/>
      <c r="E612" s="46"/>
      <c r="K612" s="12"/>
      <c r="M612" s="12"/>
    </row>
    <row r="613">
      <c r="C613" s="46"/>
      <c r="D613" s="46"/>
      <c r="E613" s="46"/>
      <c r="K613" s="12"/>
      <c r="M613" s="12"/>
    </row>
    <row r="614">
      <c r="C614" s="46"/>
      <c r="D614" s="46"/>
      <c r="E614" s="46"/>
      <c r="K614" s="12"/>
      <c r="M614" s="12"/>
    </row>
    <row r="615">
      <c r="C615" s="46"/>
      <c r="D615" s="46"/>
      <c r="E615" s="46"/>
      <c r="K615" s="12"/>
      <c r="M615" s="12"/>
    </row>
    <row r="616">
      <c r="C616" s="46"/>
      <c r="D616" s="46"/>
      <c r="E616" s="46"/>
      <c r="K616" s="12"/>
      <c r="M616" s="12"/>
    </row>
    <row r="617">
      <c r="C617" s="46"/>
      <c r="D617" s="46"/>
      <c r="E617" s="46"/>
      <c r="K617" s="12"/>
      <c r="M617" s="12"/>
    </row>
    <row r="618">
      <c r="C618" s="46"/>
      <c r="D618" s="46"/>
      <c r="E618" s="46"/>
      <c r="K618" s="12"/>
      <c r="M618" s="12"/>
    </row>
    <row r="619">
      <c r="C619" s="46"/>
      <c r="D619" s="46"/>
      <c r="E619" s="46"/>
      <c r="K619" s="12"/>
      <c r="M619" s="12"/>
    </row>
    <row r="620">
      <c r="C620" s="46"/>
      <c r="D620" s="46"/>
      <c r="E620" s="46"/>
      <c r="K620" s="12"/>
      <c r="M620" s="12"/>
    </row>
    <row r="621">
      <c r="C621" s="46"/>
      <c r="D621" s="46"/>
      <c r="E621" s="46"/>
      <c r="K621" s="12"/>
      <c r="M621" s="12"/>
    </row>
    <row r="622">
      <c r="C622" s="46"/>
      <c r="D622" s="46"/>
      <c r="E622" s="46"/>
      <c r="K622" s="12"/>
      <c r="M622" s="12"/>
    </row>
    <row r="623">
      <c r="C623" s="46"/>
      <c r="D623" s="46"/>
      <c r="E623" s="46"/>
      <c r="K623" s="12"/>
      <c r="M623" s="12"/>
    </row>
    <row r="624">
      <c r="C624" s="46"/>
      <c r="D624" s="46"/>
      <c r="E624" s="46"/>
      <c r="K624" s="12"/>
      <c r="M624" s="12"/>
    </row>
    <row r="625">
      <c r="C625" s="46"/>
      <c r="D625" s="46"/>
      <c r="E625" s="46"/>
      <c r="K625" s="12"/>
      <c r="M625" s="12"/>
    </row>
    <row r="626">
      <c r="C626" s="46"/>
      <c r="D626" s="46"/>
      <c r="E626" s="46"/>
      <c r="K626" s="12"/>
      <c r="M626" s="12"/>
    </row>
    <row r="627">
      <c r="C627" s="46"/>
      <c r="D627" s="46"/>
      <c r="E627" s="46"/>
      <c r="K627" s="12"/>
      <c r="M627" s="12"/>
    </row>
    <row r="628">
      <c r="C628" s="46"/>
      <c r="D628" s="46"/>
      <c r="E628" s="46"/>
      <c r="K628" s="12"/>
      <c r="M628" s="12"/>
    </row>
    <row r="629">
      <c r="C629" s="46"/>
      <c r="D629" s="46"/>
      <c r="E629" s="46"/>
      <c r="K629" s="12"/>
      <c r="M629" s="12"/>
    </row>
    <row r="630">
      <c r="C630" s="46"/>
      <c r="D630" s="46"/>
      <c r="E630" s="46"/>
      <c r="K630" s="12"/>
      <c r="M630" s="12"/>
    </row>
    <row r="631">
      <c r="C631" s="46"/>
      <c r="D631" s="46"/>
      <c r="E631" s="46"/>
      <c r="K631" s="12"/>
      <c r="M631" s="12"/>
    </row>
    <row r="632">
      <c r="C632" s="46"/>
      <c r="D632" s="46"/>
      <c r="E632" s="46"/>
      <c r="K632" s="12"/>
      <c r="M632" s="12"/>
    </row>
    <row r="633">
      <c r="C633" s="46"/>
      <c r="D633" s="46"/>
      <c r="E633" s="46"/>
      <c r="K633" s="12"/>
      <c r="M633" s="12"/>
    </row>
    <row r="634">
      <c r="C634" s="46"/>
      <c r="D634" s="46"/>
      <c r="E634" s="46"/>
      <c r="K634" s="12"/>
      <c r="M634" s="12"/>
    </row>
    <row r="635">
      <c r="C635" s="46"/>
      <c r="D635" s="46"/>
      <c r="E635" s="46"/>
      <c r="K635" s="12"/>
      <c r="M635" s="12"/>
    </row>
    <row r="636">
      <c r="C636" s="46"/>
      <c r="D636" s="46"/>
      <c r="E636" s="46"/>
      <c r="K636" s="12"/>
      <c r="M636" s="12"/>
    </row>
    <row r="637">
      <c r="C637" s="46"/>
      <c r="D637" s="46"/>
      <c r="E637" s="46"/>
      <c r="K637" s="12"/>
      <c r="M637" s="12"/>
    </row>
    <row r="638">
      <c r="C638" s="46"/>
      <c r="D638" s="46"/>
      <c r="E638" s="46"/>
      <c r="K638" s="12"/>
      <c r="M638" s="12"/>
    </row>
    <row r="639">
      <c r="C639" s="46"/>
      <c r="D639" s="46"/>
      <c r="E639" s="46"/>
      <c r="K639" s="12"/>
      <c r="M639" s="12"/>
    </row>
    <row r="640">
      <c r="C640" s="46"/>
      <c r="D640" s="46"/>
      <c r="E640" s="46"/>
      <c r="K640" s="12"/>
      <c r="M640" s="12"/>
    </row>
    <row r="641">
      <c r="C641" s="46"/>
      <c r="D641" s="46"/>
      <c r="E641" s="46"/>
      <c r="K641" s="12"/>
      <c r="M641" s="12"/>
    </row>
    <row r="642">
      <c r="C642" s="46"/>
      <c r="D642" s="46"/>
      <c r="E642" s="46"/>
      <c r="K642" s="12"/>
      <c r="M642" s="12"/>
    </row>
    <row r="643">
      <c r="C643" s="46"/>
      <c r="D643" s="46"/>
      <c r="E643" s="46"/>
      <c r="K643" s="12"/>
      <c r="M643" s="12"/>
    </row>
    <row r="644">
      <c r="C644" s="46"/>
      <c r="D644" s="46"/>
      <c r="E644" s="46"/>
      <c r="K644" s="12"/>
      <c r="M644" s="12"/>
    </row>
    <row r="645">
      <c r="C645" s="46"/>
      <c r="D645" s="46"/>
      <c r="E645" s="46"/>
      <c r="K645" s="12"/>
      <c r="M645" s="12"/>
    </row>
    <row r="646">
      <c r="C646" s="46"/>
      <c r="D646" s="46"/>
      <c r="E646" s="46"/>
      <c r="K646" s="12"/>
      <c r="M646" s="12"/>
    </row>
    <row r="647">
      <c r="C647" s="46"/>
      <c r="D647" s="46"/>
      <c r="E647" s="46"/>
      <c r="K647" s="12"/>
      <c r="M647" s="12"/>
    </row>
    <row r="648">
      <c r="C648" s="46"/>
      <c r="D648" s="46"/>
      <c r="E648" s="46"/>
      <c r="K648" s="12"/>
      <c r="M648" s="12"/>
    </row>
    <row r="649">
      <c r="C649" s="46"/>
      <c r="D649" s="46"/>
      <c r="E649" s="46"/>
      <c r="K649" s="12"/>
      <c r="M649" s="12"/>
    </row>
    <row r="650">
      <c r="C650" s="46"/>
      <c r="D650" s="46"/>
      <c r="E650" s="46"/>
      <c r="K650" s="12"/>
      <c r="M650" s="12"/>
    </row>
    <row r="651">
      <c r="C651" s="46"/>
      <c r="D651" s="46"/>
      <c r="E651" s="46"/>
      <c r="K651" s="12"/>
      <c r="M651" s="12"/>
    </row>
    <row r="652">
      <c r="C652" s="46"/>
      <c r="D652" s="46"/>
      <c r="E652" s="46"/>
      <c r="K652" s="12"/>
      <c r="M652" s="12"/>
    </row>
    <row r="653">
      <c r="C653" s="46"/>
      <c r="D653" s="46"/>
      <c r="E653" s="46"/>
      <c r="K653" s="12"/>
      <c r="M653" s="12"/>
    </row>
    <row r="654">
      <c r="C654" s="46"/>
      <c r="D654" s="46"/>
      <c r="E654" s="46"/>
      <c r="K654" s="12"/>
      <c r="M654" s="12"/>
    </row>
    <row r="655">
      <c r="C655" s="46"/>
      <c r="D655" s="46"/>
      <c r="E655" s="46"/>
      <c r="K655" s="12"/>
      <c r="M655" s="12"/>
    </row>
    <row r="656">
      <c r="C656" s="46"/>
      <c r="D656" s="46"/>
      <c r="E656" s="46"/>
      <c r="K656" s="12"/>
      <c r="M656" s="12"/>
    </row>
    <row r="657">
      <c r="C657" s="46"/>
      <c r="D657" s="46"/>
      <c r="E657" s="46"/>
      <c r="K657" s="12"/>
      <c r="M657" s="12"/>
    </row>
    <row r="658">
      <c r="C658" s="46"/>
      <c r="D658" s="46"/>
      <c r="E658" s="46"/>
      <c r="K658" s="12"/>
      <c r="M658" s="12"/>
    </row>
    <row r="659">
      <c r="C659" s="46"/>
      <c r="D659" s="46"/>
      <c r="E659" s="46"/>
      <c r="K659" s="12"/>
      <c r="M659" s="12"/>
    </row>
    <row r="660">
      <c r="C660" s="46"/>
      <c r="D660" s="46"/>
      <c r="E660" s="46"/>
      <c r="K660" s="12"/>
      <c r="M660" s="12"/>
    </row>
    <row r="661">
      <c r="C661" s="46"/>
      <c r="D661" s="46"/>
      <c r="E661" s="46"/>
      <c r="K661" s="12"/>
      <c r="M661" s="12"/>
    </row>
    <row r="662">
      <c r="C662" s="46"/>
      <c r="D662" s="46"/>
      <c r="E662" s="46"/>
      <c r="K662" s="12"/>
      <c r="M662" s="12"/>
    </row>
    <row r="663">
      <c r="C663" s="46"/>
      <c r="D663" s="46"/>
      <c r="E663" s="46"/>
      <c r="K663" s="12"/>
      <c r="M663" s="12"/>
    </row>
    <row r="664">
      <c r="C664" s="46"/>
      <c r="D664" s="46"/>
      <c r="E664" s="46"/>
      <c r="K664" s="12"/>
      <c r="M664" s="12"/>
    </row>
    <row r="665">
      <c r="C665" s="46"/>
      <c r="D665" s="46"/>
      <c r="E665" s="46"/>
      <c r="K665" s="12"/>
      <c r="M665" s="12"/>
    </row>
    <row r="666">
      <c r="C666" s="46"/>
      <c r="D666" s="46"/>
      <c r="E666" s="46"/>
      <c r="K666" s="12"/>
      <c r="M666" s="12"/>
    </row>
    <row r="667">
      <c r="C667" s="46"/>
      <c r="D667" s="46"/>
      <c r="E667" s="46"/>
      <c r="K667" s="12"/>
      <c r="M667" s="12"/>
    </row>
    <row r="668">
      <c r="C668" s="46"/>
      <c r="D668" s="46"/>
      <c r="E668" s="46"/>
      <c r="K668" s="12"/>
      <c r="M668" s="12"/>
    </row>
    <row r="669">
      <c r="C669" s="46"/>
      <c r="D669" s="46"/>
      <c r="E669" s="46"/>
      <c r="K669" s="12"/>
      <c r="M669" s="12"/>
    </row>
    <row r="670">
      <c r="C670" s="46"/>
      <c r="D670" s="46"/>
      <c r="E670" s="46"/>
      <c r="K670" s="12"/>
      <c r="M670" s="12"/>
    </row>
    <row r="671">
      <c r="C671" s="46"/>
      <c r="D671" s="46"/>
      <c r="E671" s="46"/>
      <c r="K671" s="12"/>
      <c r="M671" s="12"/>
    </row>
    <row r="672">
      <c r="C672" s="46"/>
      <c r="D672" s="46"/>
      <c r="E672" s="46"/>
      <c r="K672" s="12"/>
      <c r="M672" s="12"/>
    </row>
    <row r="673">
      <c r="C673" s="46"/>
      <c r="D673" s="46"/>
      <c r="E673" s="46"/>
      <c r="K673" s="12"/>
      <c r="M673" s="12"/>
    </row>
    <row r="674">
      <c r="C674" s="46"/>
      <c r="D674" s="46"/>
      <c r="E674" s="46"/>
      <c r="K674" s="12"/>
      <c r="M674" s="12"/>
    </row>
    <row r="675">
      <c r="C675" s="46"/>
      <c r="D675" s="46"/>
      <c r="E675" s="46"/>
      <c r="K675" s="12"/>
      <c r="M675" s="12"/>
    </row>
    <row r="676">
      <c r="C676" s="46"/>
      <c r="D676" s="46"/>
      <c r="E676" s="46"/>
      <c r="K676" s="12"/>
      <c r="M676" s="12"/>
    </row>
    <row r="677">
      <c r="C677" s="46"/>
      <c r="D677" s="46"/>
      <c r="E677" s="46"/>
      <c r="K677" s="12"/>
      <c r="M677" s="12"/>
    </row>
    <row r="678">
      <c r="C678" s="46"/>
      <c r="D678" s="46"/>
      <c r="E678" s="46"/>
      <c r="K678" s="12"/>
      <c r="M678" s="12"/>
    </row>
    <row r="679">
      <c r="C679" s="46"/>
      <c r="D679" s="46"/>
      <c r="E679" s="46"/>
      <c r="K679" s="12"/>
      <c r="M679" s="12"/>
    </row>
    <row r="680">
      <c r="C680" s="46"/>
      <c r="D680" s="46"/>
      <c r="E680" s="46"/>
      <c r="K680" s="12"/>
      <c r="M680" s="12"/>
    </row>
    <row r="681">
      <c r="C681" s="46"/>
      <c r="D681" s="46"/>
      <c r="E681" s="46"/>
      <c r="K681" s="12"/>
      <c r="M681" s="12"/>
    </row>
    <row r="682">
      <c r="C682" s="46"/>
      <c r="D682" s="46"/>
      <c r="E682" s="46"/>
      <c r="K682" s="12"/>
      <c r="M682" s="12"/>
    </row>
    <row r="683">
      <c r="C683" s="46"/>
      <c r="D683" s="46"/>
      <c r="E683" s="46"/>
      <c r="K683" s="12"/>
      <c r="M683" s="12"/>
    </row>
    <row r="684">
      <c r="C684" s="46"/>
      <c r="D684" s="46"/>
      <c r="E684" s="46"/>
      <c r="K684" s="12"/>
      <c r="M684" s="12"/>
    </row>
    <row r="685">
      <c r="C685" s="46"/>
      <c r="D685" s="46"/>
      <c r="E685" s="46"/>
      <c r="K685" s="12"/>
      <c r="M685" s="12"/>
    </row>
    <row r="686">
      <c r="C686" s="46"/>
      <c r="D686" s="46"/>
      <c r="E686" s="46"/>
      <c r="K686" s="12"/>
      <c r="M686" s="12"/>
    </row>
    <row r="687">
      <c r="C687" s="46"/>
      <c r="D687" s="46"/>
      <c r="E687" s="46"/>
      <c r="K687" s="12"/>
      <c r="M687" s="12"/>
    </row>
    <row r="688">
      <c r="C688" s="46"/>
      <c r="D688" s="46"/>
      <c r="E688" s="46"/>
      <c r="K688" s="12"/>
      <c r="M688" s="12"/>
    </row>
    <row r="689">
      <c r="C689" s="46"/>
      <c r="D689" s="46"/>
      <c r="E689" s="46"/>
      <c r="K689" s="12"/>
      <c r="M689" s="12"/>
    </row>
    <row r="690">
      <c r="C690" s="46"/>
      <c r="D690" s="46"/>
      <c r="E690" s="46"/>
      <c r="K690" s="12"/>
      <c r="M690" s="12"/>
    </row>
    <row r="691">
      <c r="C691" s="46"/>
      <c r="D691" s="46"/>
      <c r="E691" s="46"/>
      <c r="K691" s="12"/>
      <c r="M691" s="12"/>
    </row>
    <row r="692">
      <c r="C692" s="46"/>
      <c r="D692" s="46"/>
      <c r="E692" s="46"/>
      <c r="K692" s="12"/>
      <c r="M692" s="12"/>
    </row>
    <row r="693">
      <c r="C693" s="46"/>
      <c r="D693" s="46"/>
      <c r="E693" s="46"/>
      <c r="K693" s="12"/>
      <c r="M693" s="12"/>
    </row>
    <row r="694">
      <c r="C694" s="46"/>
      <c r="D694" s="46"/>
      <c r="E694" s="46"/>
      <c r="K694" s="12"/>
      <c r="M694" s="12"/>
    </row>
    <row r="695">
      <c r="C695" s="46"/>
      <c r="D695" s="46"/>
      <c r="E695" s="46"/>
      <c r="K695" s="12"/>
      <c r="M695" s="12"/>
    </row>
    <row r="696">
      <c r="C696" s="46"/>
      <c r="D696" s="46"/>
      <c r="E696" s="46"/>
      <c r="K696" s="12"/>
      <c r="M696" s="12"/>
    </row>
    <row r="697">
      <c r="C697" s="46"/>
      <c r="D697" s="46"/>
      <c r="E697" s="46"/>
      <c r="K697" s="12"/>
      <c r="M697" s="12"/>
    </row>
    <row r="698">
      <c r="C698" s="46"/>
      <c r="D698" s="46"/>
      <c r="E698" s="46"/>
      <c r="K698" s="12"/>
      <c r="M698" s="12"/>
    </row>
    <row r="699">
      <c r="C699" s="46"/>
      <c r="D699" s="46"/>
      <c r="E699" s="46"/>
      <c r="K699" s="12"/>
      <c r="M699" s="12"/>
    </row>
    <row r="700">
      <c r="C700" s="46"/>
      <c r="D700" s="46"/>
      <c r="E700" s="46"/>
      <c r="K700" s="12"/>
      <c r="M700" s="12"/>
    </row>
    <row r="701">
      <c r="C701" s="46"/>
      <c r="D701" s="46"/>
      <c r="E701" s="46"/>
      <c r="K701" s="12"/>
      <c r="M701" s="12"/>
    </row>
    <row r="702">
      <c r="C702" s="46"/>
      <c r="D702" s="46"/>
      <c r="E702" s="46"/>
      <c r="K702" s="12"/>
      <c r="M702" s="12"/>
    </row>
    <row r="703">
      <c r="C703" s="46"/>
      <c r="D703" s="46"/>
      <c r="E703" s="46"/>
      <c r="K703" s="12"/>
      <c r="M703" s="12"/>
    </row>
    <row r="704">
      <c r="C704" s="46"/>
      <c r="D704" s="46"/>
      <c r="E704" s="46"/>
      <c r="K704" s="12"/>
      <c r="M704" s="12"/>
    </row>
    <row r="705">
      <c r="C705" s="46"/>
      <c r="D705" s="46"/>
      <c r="E705" s="46"/>
      <c r="K705" s="12"/>
      <c r="M705" s="12"/>
    </row>
    <row r="706">
      <c r="C706" s="46"/>
      <c r="D706" s="46"/>
      <c r="E706" s="46"/>
      <c r="K706" s="12"/>
      <c r="M706" s="12"/>
    </row>
    <row r="707">
      <c r="C707" s="46"/>
      <c r="D707" s="46"/>
      <c r="E707" s="46"/>
      <c r="K707" s="12"/>
      <c r="M707" s="12"/>
    </row>
    <row r="708">
      <c r="C708" s="46"/>
      <c r="D708" s="46"/>
      <c r="E708" s="46"/>
      <c r="K708" s="12"/>
      <c r="M708" s="12"/>
    </row>
    <row r="709">
      <c r="C709" s="46"/>
      <c r="D709" s="46"/>
      <c r="E709" s="46"/>
      <c r="K709" s="12"/>
      <c r="M709" s="12"/>
    </row>
    <row r="710">
      <c r="C710" s="46"/>
      <c r="D710" s="46"/>
      <c r="E710" s="46"/>
      <c r="K710" s="12"/>
      <c r="M710" s="12"/>
    </row>
    <row r="711">
      <c r="C711" s="46"/>
      <c r="D711" s="46"/>
      <c r="E711" s="46"/>
      <c r="K711" s="12"/>
      <c r="M711" s="12"/>
    </row>
    <row r="712">
      <c r="C712" s="46"/>
      <c r="D712" s="46"/>
      <c r="E712" s="46"/>
      <c r="K712" s="12"/>
      <c r="M712" s="12"/>
    </row>
    <row r="713">
      <c r="C713" s="46"/>
      <c r="D713" s="46"/>
      <c r="E713" s="46"/>
      <c r="K713" s="12"/>
      <c r="M713" s="12"/>
    </row>
    <row r="714">
      <c r="C714" s="46"/>
      <c r="D714" s="46"/>
      <c r="E714" s="46"/>
      <c r="K714" s="12"/>
      <c r="M714" s="12"/>
    </row>
    <row r="715">
      <c r="C715" s="46"/>
      <c r="D715" s="46"/>
      <c r="E715" s="46"/>
      <c r="K715" s="12"/>
      <c r="M715" s="12"/>
    </row>
    <row r="716">
      <c r="C716" s="46"/>
      <c r="D716" s="46"/>
      <c r="E716" s="46"/>
      <c r="K716" s="12"/>
      <c r="M716" s="12"/>
    </row>
    <row r="717">
      <c r="C717" s="46"/>
      <c r="D717" s="46"/>
      <c r="E717" s="46"/>
      <c r="K717" s="12"/>
      <c r="M717" s="12"/>
    </row>
    <row r="718">
      <c r="C718" s="46"/>
      <c r="D718" s="46"/>
      <c r="E718" s="46"/>
      <c r="K718" s="12"/>
      <c r="M718" s="12"/>
    </row>
    <row r="719">
      <c r="C719" s="46"/>
      <c r="D719" s="46"/>
      <c r="E719" s="46"/>
      <c r="K719" s="12"/>
      <c r="M719" s="12"/>
    </row>
    <row r="720">
      <c r="C720" s="46"/>
      <c r="D720" s="46"/>
      <c r="E720" s="46"/>
      <c r="K720" s="12"/>
      <c r="M720" s="12"/>
    </row>
    <row r="721">
      <c r="C721" s="46"/>
      <c r="D721" s="46"/>
      <c r="E721" s="46"/>
      <c r="K721" s="12"/>
      <c r="M721" s="12"/>
    </row>
    <row r="722">
      <c r="C722" s="46"/>
      <c r="D722" s="46"/>
      <c r="E722" s="46"/>
      <c r="K722" s="12"/>
      <c r="M722" s="12"/>
    </row>
    <row r="723">
      <c r="C723" s="46"/>
      <c r="D723" s="46"/>
      <c r="E723" s="46"/>
      <c r="K723" s="12"/>
      <c r="M723" s="12"/>
    </row>
    <row r="724">
      <c r="C724" s="46"/>
      <c r="D724" s="46"/>
      <c r="E724" s="46"/>
      <c r="K724" s="12"/>
      <c r="M724" s="12"/>
    </row>
    <row r="725">
      <c r="C725" s="46"/>
      <c r="D725" s="46"/>
      <c r="E725" s="46"/>
      <c r="K725" s="12"/>
      <c r="M725" s="12"/>
    </row>
    <row r="726">
      <c r="C726" s="46"/>
      <c r="D726" s="46"/>
      <c r="E726" s="46"/>
      <c r="K726" s="12"/>
      <c r="M726" s="12"/>
    </row>
    <row r="727">
      <c r="C727" s="46"/>
      <c r="D727" s="46"/>
      <c r="E727" s="46"/>
      <c r="K727" s="12"/>
      <c r="M727" s="12"/>
    </row>
    <row r="728">
      <c r="C728" s="46"/>
      <c r="D728" s="46"/>
      <c r="E728" s="46"/>
      <c r="K728" s="12"/>
      <c r="M728" s="12"/>
    </row>
    <row r="729">
      <c r="C729" s="46"/>
      <c r="D729" s="46"/>
      <c r="E729" s="46"/>
      <c r="K729" s="12"/>
      <c r="M729" s="12"/>
    </row>
    <row r="730">
      <c r="C730" s="46"/>
      <c r="D730" s="46"/>
      <c r="E730" s="46"/>
      <c r="K730" s="12"/>
      <c r="M730" s="12"/>
    </row>
    <row r="731">
      <c r="C731" s="46"/>
      <c r="D731" s="46"/>
      <c r="E731" s="46"/>
      <c r="K731" s="12"/>
      <c r="M731" s="12"/>
    </row>
    <row r="732">
      <c r="C732" s="46"/>
      <c r="D732" s="46"/>
      <c r="E732" s="46"/>
      <c r="K732" s="12"/>
      <c r="M732" s="12"/>
    </row>
    <row r="733">
      <c r="C733" s="46"/>
      <c r="D733" s="46"/>
      <c r="E733" s="46"/>
      <c r="K733" s="12"/>
      <c r="M733" s="12"/>
    </row>
    <row r="734">
      <c r="C734" s="46"/>
      <c r="D734" s="46"/>
      <c r="E734" s="46"/>
      <c r="K734" s="12"/>
      <c r="M734" s="12"/>
    </row>
    <row r="735">
      <c r="C735" s="46"/>
      <c r="D735" s="46"/>
      <c r="E735" s="46"/>
      <c r="K735" s="12"/>
      <c r="M735" s="12"/>
    </row>
    <row r="736">
      <c r="C736" s="46"/>
      <c r="D736" s="46"/>
      <c r="E736" s="46"/>
      <c r="K736" s="12"/>
      <c r="M736" s="12"/>
    </row>
    <row r="737">
      <c r="C737" s="46"/>
      <c r="D737" s="46"/>
      <c r="E737" s="46"/>
      <c r="K737" s="12"/>
      <c r="M737" s="12"/>
    </row>
    <row r="738">
      <c r="C738" s="46"/>
      <c r="D738" s="46"/>
      <c r="E738" s="46"/>
      <c r="K738" s="12"/>
      <c r="M738" s="12"/>
    </row>
    <row r="739">
      <c r="C739" s="46"/>
      <c r="D739" s="46"/>
      <c r="E739" s="46"/>
      <c r="K739" s="12"/>
      <c r="M739" s="12"/>
    </row>
    <row r="740">
      <c r="C740" s="46"/>
      <c r="D740" s="46"/>
      <c r="E740" s="46"/>
      <c r="K740" s="12"/>
      <c r="M740" s="12"/>
    </row>
    <row r="741">
      <c r="C741" s="46"/>
      <c r="D741" s="46"/>
      <c r="E741" s="46"/>
      <c r="K741" s="12"/>
      <c r="M741" s="12"/>
    </row>
    <row r="742">
      <c r="C742" s="46"/>
      <c r="D742" s="46"/>
      <c r="E742" s="46"/>
      <c r="K742" s="12"/>
      <c r="M742" s="12"/>
    </row>
    <row r="743">
      <c r="C743" s="46"/>
      <c r="D743" s="46"/>
      <c r="E743" s="46"/>
      <c r="K743" s="12"/>
      <c r="M743" s="12"/>
    </row>
    <row r="744">
      <c r="C744" s="46"/>
      <c r="D744" s="46"/>
      <c r="E744" s="46"/>
      <c r="K744" s="12"/>
      <c r="M744" s="12"/>
    </row>
    <row r="745">
      <c r="C745" s="46"/>
      <c r="D745" s="46"/>
      <c r="E745" s="46"/>
      <c r="K745" s="12"/>
      <c r="M745" s="12"/>
    </row>
    <row r="746">
      <c r="C746" s="46"/>
      <c r="D746" s="46"/>
      <c r="E746" s="46"/>
      <c r="K746" s="12"/>
      <c r="M746" s="12"/>
    </row>
    <row r="747">
      <c r="C747" s="46"/>
      <c r="D747" s="46"/>
      <c r="E747" s="46"/>
      <c r="K747" s="12"/>
      <c r="M747" s="12"/>
    </row>
    <row r="748">
      <c r="C748" s="46"/>
      <c r="D748" s="46"/>
      <c r="E748" s="46"/>
      <c r="K748" s="12"/>
      <c r="M748" s="12"/>
    </row>
    <row r="749">
      <c r="C749" s="46"/>
      <c r="D749" s="46"/>
      <c r="E749" s="46"/>
      <c r="K749" s="12"/>
      <c r="M749" s="12"/>
    </row>
    <row r="750">
      <c r="C750" s="46"/>
      <c r="D750" s="46"/>
      <c r="E750" s="46"/>
      <c r="K750" s="12"/>
      <c r="M750" s="12"/>
    </row>
    <row r="751">
      <c r="C751" s="46"/>
      <c r="D751" s="46"/>
      <c r="E751" s="46"/>
      <c r="K751" s="12"/>
      <c r="M751" s="12"/>
    </row>
    <row r="752">
      <c r="C752" s="46"/>
      <c r="D752" s="46"/>
      <c r="E752" s="46"/>
      <c r="K752" s="12"/>
      <c r="M752" s="12"/>
    </row>
    <row r="753">
      <c r="C753" s="46"/>
      <c r="D753" s="46"/>
      <c r="E753" s="46"/>
      <c r="K753" s="12"/>
      <c r="M753" s="12"/>
    </row>
    <row r="754">
      <c r="C754" s="46"/>
      <c r="D754" s="46"/>
      <c r="E754" s="46"/>
      <c r="K754" s="12"/>
      <c r="M754" s="12"/>
    </row>
    <row r="755">
      <c r="C755" s="46"/>
      <c r="D755" s="46"/>
      <c r="E755" s="46"/>
      <c r="K755" s="12"/>
      <c r="M755" s="12"/>
    </row>
    <row r="756">
      <c r="C756" s="46"/>
      <c r="D756" s="46"/>
      <c r="E756" s="46"/>
      <c r="K756" s="12"/>
      <c r="M756" s="12"/>
    </row>
    <row r="757">
      <c r="C757" s="46"/>
      <c r="D757" s="46"/>
      <c r="E757" s="46"/>
      <c r="K757" s="12"/>
      <c r="M757" s="12"/>
    </row>
    <row r="758">
      <c r="C758" s="46"/>
      <c r="D758" s="46"/>
      <c r="E758" s="46"/>
      <c r="K758" s="12"/>
      <c r="M758" s="12"/>
    </row>
    <row r="759">
      <c r="C759" s="46"/>
      <c r="D759" s="46"/>
      <c r="E759" s="46"/>
      <c r="K759" s="12"/>
      <c r="M759" s="12"/>
    </row>
    <row r="760">
      <c r="C760" s="46"/>
      <c r="D760" s="46"/>
      <c r="E760" s="46"/>
      <c r="K760" s="12"/>
      <c r="M760" s="12"/>
    </row>
    <row r="761">
      <c r="C761" s="46"/>
      <c r="D761" s="46"/>
      <c r="E761" s="46"/>
      <c r="K761" s="12"/>
      <c r="M761" s="12"/>
    </row>
    <row r="762">
      <c r="C762" s="46"/>
      <c r="D762" s="46"/>
      <c r="E762" s="46"/>
      <c r="K762" s="12"/>
      <c r="M762" s="12"/>
    </row>
    <row r="763">
      <c r="C763" s="46"/>
      <c r="D763" s="46"/>
      <c r="E763" s="46"/>
      <c r="K763" s="12"/>
      <c r="M763" s="12"/>
    </row>
    <row r="764">
      <c r="C764" s="46"/>
      <c r="D764" s="46"/>
      <c r="E764" s="46"/>
      <c r="K764" s="12"/>
      <c r="M764" s="12"/>
    </row>
    <row r="765">
      <c r="C765" s="46"/>
      <c r="D765" s="46"/>
      <c r="E765" s="46"/>
      <c r="K765" s="12"/>
      <c r="M765" s="12"/>
    </row>
    <row r="766">
      <c r="C766" s="46"/>
      <c r="D766" s="46"/>
      <c r="E766" s="46"/>
      <c r="K766" s="12"/>
      <c r="M766" s="12"/>
    </row>
    <row r="767">
      <c r="C767" s="46"/>
      <c r="D767" s="46"/>
      <c r="E767" s="46"/>
      <c r="K767" s="12"/>
      <c r="M767" s="12"/>
    </row>
    <row r="768">
      <c r="C768" s="46"/>
      <c r="D768" s="46"/>
      <c r="E768" s="46"/>
      <c r="K768" s="12"/>
      <c r="M768" s="12"/>
    </row>
    <row r="769">
      <c r="C769" s="46"/>
      <c r="D769" s="46"/>
      <c r="E769" s="46"/>
      <c r="K769" s="12"/>
      <c r="M769" s="12"/>
    </row>
    <row r="770">
      <c r="C770" s="46"/>
      <c r="D770" s="46"/>
      <c r="E770" s="46"/>
      <c r="K770" s="12"/>
      <c r="M770" s="12"/>
    </row>
    <row r="771">
      <c r="C771" s="46"/>
      <c r="D771" s="46"/>
      <c r="E771" s="46"/>
      <c r="K771" s="12"/>
      <c r="M771" s="12"/>
    </row>
    <row r="772">
      <c r="C772" s="46"/>
      <c r="D772" s="46"/>
      <c r="E772" s="46"/>
      <c r="K772" s="12"/>
      <c r="M772" s="12"/>
    </row>
    <row r="773">
      <c r="C773" s="46"/>
      <c r="D773" s="46"/>
      <c r="E773" s="46"/>
      <c r="K773" s="12"/>
      <c r="M773" s="12"/>
    </row>
    <row r="774">
      <c r="C774" s="46"/>
      <c r="D774" s="46"/>
      <c r="E774" s="46"/>
      <c r="K774" s="12"/>
      <c r="M774" s="12"/>
    </row>
    <row r="775">
      <c r="C775" s="46"/>
      <c r="D775" s="46"/>
      <c r="E775" s="46"/>
      <c r="K775" s="12"/>
      <c r="M775" s="12"/>
    </row>
    <row r="776">
      <c r="C776" s="46"/>
      <c r="D776" s="46"/>
      <c r="E776" s="46"/>
      <c r="K776" s="12"/>
      <c r="M776" s="12"/>
    </row>
    <row r="777">
      <c r="C777" s="46"/>
      <c r="D777" s="46"/>
      <c r="E777" s="46"/>
      <c r="K777" s="12"/>
      <c r="M777" s="12"/>
    </row>
    <row r="778">
      <c r="C778" s="46"/>
      <c r="D778" s="46"/>
      <c r="E778" s="46"/>
      <c r="K778" s="12"/>
      <c r="M778" s="12"/>
    </row>
    <row r="779">
      <c r="C779" s="46"/>
      <c r="D779" s="46"/>
      <c r="E779" s="46"/>
      <c r="K779" s="12"/>
      <c r="M779" s="12"/>
    </row>
    <row r="780">
      <c r="C780" s="46"/>
      <c r="D780" s="46"/>
      <c r="E780" s="46"/>
      <c r="K780" s="12"/>
      <c r="M780" s="12"/>
    </row>
    <row r="781">
      <c r="C781" s="46"/>
      <c r="D781" s="46"/>
      <c r="E781" s="46"/>
      <c r="K781" s="12"/>
      <c r="M781" s="12"/>
    </row>
    <row r="782">
      <c r="C782" s="46"/>
      <c r="D782" s="46"/>
      <c r="E782" s="46"/>
      <c r="K782" s="12"/>
      <c r="M782" s="12"/>
    </row>
    <row r="783">
      <c r="C783" s="46"/>
      <c r="D783" s="46"/>
      <c r="E783" s="46"/>
      <c r="K783" s="12"/>
      <c r="M783" s="12"/>
    </row>
    <row r="784">
      <c r="C784" s="46"/>
      <c r="D784" s="46"/>
      <c r="E784" s="46"/>
      <c r="K784" s="12"/>
      <c r="M784" s="12"/>
    </row>
    <row r="785">
      <c r="C785" s="46"/>
      <c r="D785" s="46"/>
      <c r="E785" s="46"/>
      <c r="K785" s="12"/>
      <c r="M785" s="12"/>
    </row>
    <row r="786">
      <c r="C786" s="46"/>
      <c r="D786" s="46"/>
      <c r="E786" s="46"/>
      <c r="K786" s="12"/>
      <c r="M786" s="12"/>
    </row>
    <row r="787">
      <c r="C787" s="46"/>
      <c r="D787" s="46"/>
      <c r="E787" s="46"/>
      <c r="K787" s="12"/>
      <c r="M787" s="12"/>
    </row>
    <row r="788">
      <c r="C788" s="46"/>
      <c r="D788" s="46"/>
      <c r="E788" s="46"/>
      <c r="K788" s="12"/>
      <c r="M788" s="12"/>
    </row>
    <row r="789">
      <c r="C789" s="46"/>
      <c r="D789" s="46"/>
      <c r="E789" s="46"/>
      <c r="K789" s="12"/>
      <c r="M789" s="12"/>
    </row>
    <row r="790">
      <c r="C790" s="46"/>
      <c r="D790" s="46"/>
      <c r="E790" s="46"/>
      <c r="K790" s="12"/>
      <c r="M790" s="12"/>
    </row>
    <row r="791">
      <c r="C791" s="46"/>
      <c r="D791" s="46"/>
      <c r="E791" s="46"/>
      <c r="K791" s="12"/>
      <c r="M791" s="12"/>
    </row>
    <row r="792">
      <c r="C792" s="46"/>
      <c r="D792" s="46"/>
      <c r="E792" s="46"/>
      <c r="K792" s="12"/>
      <c r="M792" s="12"/>
    </row>
    <row r="793">
      <c r="C793" s="46"/>
      <c r="D793" s="46"/>
      <c r="E793" s="46"/>
      <c r="K793" s="12"/>
      <c r="M793" s="12"/>
    </row>
    <row r="794">
      <c r="C794" s="46"/>
      <c r="D794" s="46"/>
      <c r="E794" s="46"/>
      <c r="K794" s="12"/>
      <c r="M794" s="12"/>
    </row>
    <row r="795">
      <c r="C795" s="46"/>
      <c r="D795" s="46"/>
      <c r="E795" s="46"/>
      <c r="K795" s="12"/>
      <c r="M795" s="12"/>
    </row>
    <row r="796">
      <c r="C796" s="46"/>
      <c r="D796" s="46"/>
      <c r="E796" s="46"/>
      <c r="K796" s="12"/>
      <c r="M796" s="12"/>
    </row>
    <row r="797">
      <c r="C797" s="46"/>
      <c r="D797" s="46"/>
      <c r="E797" s="46"/>
      <c r="K797" s="12"/>
      <c r="M797" s="12"/>
    </row>
    <row r="798">
      <c r="C798" s="46"/>
      <c r="D798" s="46"/>
      <c r="E798" s="46"/>
      <c r="K798" s="12"/>
      <c r="M798" s="12"/>
    </row>
    <row r="799">
      <c r="C799" s="46"/>
      <c r="D799" s="46"/>
      <c r="E799" s="46"/>
      <c r="K799" s="12"/>
      <c r="M799" s="12"/>
    </row>
    <row r="800">
      <c r="C800" s="46"/>
      <c r="D800" s="46"/>
      <c r="E800" s="46"/>
      <c r="K800" s="12"/>
      <c r="M800" s="12"/>
    </row>
    <row r="801">
      <c r="C801" s="46"/>
      <c r="D801" s="46"/>
      <c r="E801" s="46"/>
      <c r="K801" s="12"/>
      <c r="M801" s="12"/>
    </row>
    <row r="802">
      <c r="C802" s="46"/>
      <c r="D802" s="46"/>
      <c r="E802" s="46"/>
      <c r="K802" s="12"/>
      <c r="M802" s="12"/>
    </row>
    <row r="803">
      <c r="C803" s="46"/>
      <c r="D803" s="46"/>
      <c r="E803" s="46"/>
      <c r="K803" s="12"/>
      <c r="M803" s="12"/>
    </row>
    <row r="804">
      <c r="C804" s="46"/>
      <c r="D804" s="46"/>
      <c r="E804" s="46"/>
      <c r="K804" s="12"/>
      <c r="M804" s="12"/>
    </row>
    <row r="805">
      <c r="C805" s="46"/>
      <c r="D805" s="46"/>
      <c r="E805" s="46"/>
      <c r="K805" s="12"/>
      <c r="M805" s="12"/>
    </row>
    <row r="806">
      <c r="C806" s="46"/>
      <c r="D806" s="46"/>
      <c r="E806" s="46"/>
      <c r="K806" s="12"/>
      <c r="M806" s="12"/>
    </row>
    <row r="807">
      <c r="C807" s="46"/>
      <c r="D807" s="46"/>
      <c r="E807" s="46"/>
      <c r="K807" s="12"/>
      <c r="M807" s="12"/>
    </row>
    <row r="808">
      <c r="C808" s="46"/>
      <c r="D808" s="46"/>
      <c r="E808" s="46"/>
      <c r="K808" s="12"/>
      <c r="M808" s="12"/>
    </row>
    <row r="809">
      <c r="C809" s="46"/>
      <c r="D809" s="46"/>
      <c r="E809" s="46"/>
      <c r="K809" s="12"/>
      <c r="M809" s="12"/>
    </row>
    <row r="810">
      <c r="C810" s="46"/>
      <c r="D810" s="46"/>
      <c r="E810" s="46"/>
      <c r="K810" s="12"/>
      <c r="M810" s="12"/>
    </row>
    <row r="811">
      <c r="C811" s="46"/>
      <c r="D811" s="46"/>
      <c r="E811" s="46"/>
      <c r="K811" s="12"/>
      <c r="M811" s="12"/>
    </row>
    <row r="812">
      <c r="C812" s="46"/>
      <c r="D812" s="46"/>
      <c r="E812" s="46"/>
      <c r="K812" s="12"/>
      <c r="M812" s="12"/>
    </row>
    <row r="813">
      <c r="C813" s="46"/>
      <c r="D813" s="46"/>
      <c r="E813" s="46"/>
      <c r="K813" s="12"/>
      <c r="M813" s="12"/>
    </row>
    <row r="814">
      <c r="C814" s="46"/>
      <c r="D814" s="46"/>
      <c r="E814" s="46"/>
      <c r="K814" s="12"/>
      <c r="M814" s="12"/>
    </row>
    <row r="815">
      <c r="C815" s="46"/>
      <c r="D815" s="46"/>
      <c r="E815" s="46"/>
      <c r="K815" s="12"/>
      <c r="M815" s="12"/>
    </row>
    <row r="816">
      <c r="C816" s="46"/>
      <c r="D816" s="46"/>
      <c r="E816" s="46"/>
      <c r="K816" s="12"/>
      <c r="M816" s="12"/>
    </row>
    <row r="817">
      <c r="C817" s="46"/>
      <c r="D817" s="46"/>
      <c r="E817" s="46"/>
      <c r="K817" s="12"/>
      <c r="M817" s="12"/>
    </row>
    <row r="818">
      <c r="C818" s="46"/>
      <c r="D818" s="46"/>
      <c r="E818" s="46"/>
      <c r="K818" s="12"/>
      <c r="M818" s="12"/>
    </row>
    <row r="819">
      <c r="C819" s="46"/>
      <c r="D819" s="46"/>
      <c r="E819" s="46"/>
      <c r="K819" s="12"/>
      <c r="M819" s="12"/>
    </row>
    <row r="820">
      <c r="C820" s="46"/>
      <c r="D820" s="46"/>
      <c r="E820" s="46"/>
      <c r="K820" s="12"/>
      <c r="M820" s="12"/>
    </row>
    <row r="821">
      <c r="C821" s="46"/>
      <c r="D821" s="46"/>
      <c r="E821" s="46"/>
      <c r="K821" s="12"/>
      <c r="M821" s="12"/>
    </row>
    <row r="822">
      <c r="C822" s="46"/>
      <c r="D822" s="46"/>
      <c r="E822" s="46"/>
      <c r="K822" s="12"/>
      <c r="M822" s="12"/>
    </row>
    <row r="823">
      <c r="C823" s="46"/>
      <c r="D823" s="46"/>
      <c r="E823" s="46"/>
      <c r="K823" s="12"/>
      <c r="M823" s="12"/>
    </row>
    <row r="824">
      <c r="C824" s="46"/>
      <c r="D824" s="46"/>
      <c r="E824" s="46"/>
      <c r="K824" s="12"/>
      <c r="M824" s="12"/>
    </row>
    <row r="825">
      <c r="C825" s="46"/>
      <c r="D825" s="46"/>
      <c r="E825" s="46"/>
      <c r="K825" s="12"/>
      <c r="M825" s="12"/>
    </row>
    <row r="826">
      <c r="C826" s="46"/>
      <c r="D826" s="46"/>
      <c r="E826" s="46"/>
      <c r="K826" s="12"/>
      <c r="M826" s="12"/>
    </row>
    <row r="827">
      <c r="C827" s="46"/>
      <c r="D827" s="46"/>
      <c r="E827" s="46"/>
      <c r="K827" s="12"/>
      <c r="M827" s="12"/>
    </row>
    <row r="828">
      <c r="C828" s="46"/>
      <c r="D828" s="46"/>
      <c r="E828" s="46"/>
      <c r="K828" s="12"/>
      <c r="M828" s="12"/>
    </row>
    <row r="829">
      <c r="C829" s="46"/>
      <c r="D829" s="46"/>
      <c r="E829" s="46"/>
      <c r="K829" s="12"/>
      <c r="M829" s="12"/>
    </row>
    <row r="830">
      <c r="C830" s="46"/>
      <c r="D830" s="46"/>
      <c r="E830" s="46"/>
      <c r="K830" s="12"/>
      <c r="M830" s="12"/>
    </row>
    <row r="831">
      <c r="C831" s="46"/>
      <c r="D831" s="46"/>
      <c r="E831" s="46"/>
      <c r="K831" s="12"/>
      <c r="M831" s="12"/>
    </row>
    <row r="832">
      <c r="C832" s="46"/>
      <c r="D832" s="46"/>
      <c r="E832" s="46"/>
      <c r="K832" s="12"/>
      <c r="M832" s="12"/>
    </row>
    <row r="833">
      <c r="C833" s="46"/>
      <c r="D833" s="46"/>
      <c r="E833" s="46"/>
      <c r="K833" s="12"/>
      <c r="M833" s="12"/>
    </row>
    <row r="834">
      <c r="C834" s="46"/>
      <c r="D834" s="46"/>
      <c r="E834" s="46"/>
      <c r="K834" s="12"/>
      <c r="M834" s="12"/>
    </row>
    <row r="835">
      <c r="C835" s="46"/>
      <c r="D835" s="46"/>
      <c r="E835" s="46"/>
      <c r="K835" s="12"/>
      <c r="M835" s="12"/>
    </row>
    <row r="836">
      <c r="C836" s="46"/>
      <c r="D836" s="46"/>
      <c r="E836" s="46"/>
      <c r="K836" s="12"/>
      <c r="M836" s="12"/>
    </row>
    <row r="837">
      <c r="C837" s="46"/>
      <c r="D837" s="46"/>
      <c r="E837" s="46"/>
      <c r="K837" s="12"/>
      <c r="M837" s="12"/>
    </row>
    <row r="838">
      <c r="C838" s="46"/>
      <c r="D838" s="46"/>
      <c r="E838" s="46"/>
      <c r="K838" s="12"/>
      <c r="M838" s="12"/>
    </row>
    <row r="839">
      <c r="C839" s="46"/>
      <c r="D839" s="46"/>
      <c r="E839" s="46"/>
      <c r="K839" s="12"/>
      <c r="M839" s="12"/>
    </row>
    <row r="840">
      <c r="C840" s="46"/>
      <c r="D840" s="46"/>
      <c r="E840" s="46"/>
      <c r="K840" s="12"/>
      <c r="M840" s="12"/>
    </row>
    <row r="841">
      <c r="C841" s="46"/>
      <c r="D841" s="46"/>
      <c r="E841" s="46"/>
      <c r="K841" s="12"/>
      <c r="M841" s="12"/>
    </row>
    <row r="842">
      <c r="C842" s="46"/>
      <c r="D842" s="46"/>
      <c r="E842" s="46"/>
      <c r="K842" s="12"/>
      <c r="M842" s="12"/>
    </row>
    <row r="843">
      <c r="C843" s="46"/>
      <c r="D843" s="46"/>
      <c r="E843" s="46"/>
      <c r="K843" s="12"/>
      <c r="M843" s="12"/>
    </row>
    <row r="844">
      <c r="C844" s="46"/>
      <c r="D844" s="46"/>
      <c r="E844" s="46"/>
      <c r="K844" s="12"/>
      <c r="M844" s="12"/>
    </row>
    <row r="845">
      <c r="C845" s="46"/>
      <c r="D845" s="46"/>
      <c r="E845" s="46"/>
      <c r="K845" s="12"/>
      <c r="M845" s="12"/>
    </row>
    <row r="846">
      <c r="C846" s="46"/>
      <c r="D846" s="46"/>
      <c r="E846" s="46"/>
      <c r="K846" s="12"/>
      <c r="M846" s="12"/>
    </row>
    <row r="847">
      <c r="C847" s="46"/>
      <c r="D847" s="46"/>
      <c r="E847" s="46"/>
      <c r="K847" s="12"/>
      <c r="M847" s="12"/>
    </row>
    <row r="848">
      <c r="C848" s="46"/>
      <c r="D848" s="46"/>
      <c r="E848" s="46"/>
      <c r="K848" s="12"/>
      <c r="M848" s="12"/>
    </row>
    <row r="849">
      <c r="C849" s="46"/>
      <c r="D849" s="46"/>
      <c r="E849" s="46"/>
      <c r="K849" s="12"/>
      <c r="M849" s="12"/>
    </row>
    <row r="850">
      <c r="C850" s="46"/>
      <c r="D850" s="46"/>
      <c r="E850" s="46"/>
      <c r="K850" s="12"/>
      <c r="M850" s="12"/>
    </row>
    <row r="851">
      <c r="C851" s="46"/>
      <c r="D851" s="46"/>
      <c r="E851" s="46"/>
      <c r="K851" s="12"/>
      <c r="M851" s="12"/>
    </row>
    <row r="852">
      <c r="C852" s="46"/>
      <c r="D852" s="46"/>
      <c r="E852" s="46"/>
      <c r="K852" s="12"/>
      <c r="M852" s="12"/>
    </row>
    <row r="853">
      <c r="C853" s="46"/>
      <c r="D853" s="46"/>
      <c r="E853" s="46"/>
      <c r="K853" s="12"/>
      <c r="M853" s="12"/>
    </row>
    <row r="854">
      <c r="C854" s="46"/>
      <c r="D854" s="46"/>
      <c r="E854" s="46"/>
      <c r="K854" s="12"/>
      <c r="M854" s="12"/>
    </row>
    <row r="855">
      <c r="C855" s="46"/>
      <c r="D855" s="46"/>
      <c r="E855" s="46"/>
      <c r="K855" s="12"/>
      <c r="M855" s="12"/>
    </row>
    <row r="856">
      <c r="C856" s="46"/>
      <c r="D856" s="46"/>
      <c r="E856" s="46"/>
      <c r="K856" s="12"/>
      <c r="M856" s="12"/>
    </row>
    <row r="857">
      <c r="C857" s="46"/>
      <c r="D857" s="46"/>
      <c r="E857" s="46"/>
      <c r="K857" s="12"/>
      <c r="M857" s="12"/>
    </row>
    <row r="858">
      <c r="C858" s="46"/>
      <c r="D858" s="46"/>
      <c r="E858" s="46"/>
      <c r="K858" s="12"/>
      <c r="M858" s="12"/>
    </row>
    <row r="859">
      <c r="C859" s="46"/>
      <c r="D859" s="46"/>
      <c r="E859" s="46"/>
      <c r="K859" s="12"/>
      <c r="M859" s="12"/>
    </row>
    <row r="860">
      <c r="C860" s="46"/>
      <c r="D860" s="46"/>
      <c r="E860" s="46"/>
      <c r="K860" s="12"/>
      <c r="M860" s="12"/>
    </row>
    <row r="861">
      <c r="C861" s="46"/>
      <c r="D861" s="46"/>
      <c r="E861" s="46"/>
      <c r="K861" s="12"/>
      <c r="M861" s="12"/>
    </row>
    <row r="862">
      <c r="C862" s="46"/>
      <c r="D862" s="46"/>
      <c r="E862" s="46"/>
      <c r="K862" s="12"/>
      <c r="M862" s="12"/>
    </row>
    <row r="863">
      <c r="C863" s="46"/>
      <c r="D863" s="46"/>
      <c r="E863" s="46"/>
      <c r="K863" s="12"/>
      <c r="M863" s="12"/>
    </row>
    <row r="864">
      <c r="C864" s="46"/>
      <c r="D864" s="46"/>
      <c r="E864" s="46"/>
      <c r="K864" s="12"/>
      <c r="M864" s="12"/>
    </row>
    <row r="865">
      <c r="C865" s="46"/>
      <c r="D865" s="46"/>
      <c r="E865" s="46"/>
      <c r="K865" s="12"/>
      <c r="M865" s="12"/>
    </row>
    <row r="866">
      <c r="C866" s="46"/>
      <c r="D866" s="46"/>
      <c r="E866" s="46"/>
      <c r="K866" s="12"/>
      <c r="M866" s="12"/>
    </row>
    <row r="867">
      <c r="C867" s="46"/>
      <c r="D867" s="46"/>
      <c r="E867" s="46"/>
      <c r="K867" s="12"/>
      <c r="M867" s="12"/>
    </row>
    <row r="868">
      <c r="C868" s="46"/>
      <c r="D868" s="46"/>
      <c r="E868" s="46"/>
      <c r="K868" s="12"/>
      <c r="M868" s="12"/>
    </row>
    <row r="869">
      <c r="C869" s="46"/>
      <c r="D869" s="46"/>
      <c r="E869" s="46"/>
      <c r="K869" s="12"/>
      <c r="M869" s="12"/>
    </row>
    <row r="870">
      <c r="C870" s="46"/>
      <c r="D870" s="46"/>
      <c r="E870" s="46"/>
      <c r="K870" s="12"/>
      <c r="M870" s="12"/>
    </row>
    <row r="871">
      <c r="C871" s="46"/>
      <c r="D871" s="46"/>
      <c r="E871" s="46"/>
      <c r="K871" s="12"/>
      <c r="M871" s="12"/>
    </row>
    <row r="872">
      <c r="C872" s="46"/>
      <c r="D872" s="46"/>
      <c r="E872" s="46"/>
      <c r="K872" s="12"/>
      <c r="M872" s="12"/>
    </row>
    <row r="873">
      <c r="C873" s="46"/>
      <c r="D873" s="46"/>
      <c r="E873" s="46"/>
      <c r="K873" s="12"/>
      <c r="M873" s="12"/>
    </row>
    <row r="874">
      <c r="C874" s="46"/>
      <c r="D874" s="46"/>
      <c r="E874" s="46"/>
      <c r="K874" s="12"/>
      <c r="M874" s="12"/>
    </row>
    <row r="875">
      <c r="C875" s="46"/>
      <c r="D875" s="46"/>
      <c r="E875" s="46"/>
      <c r="K875" s="12"/>
      <c r="M875" s="12"/>
    </row>
    <row r="876">
      <c r="C876" s="46"/>
      <c r="D876" s="46"/>
      <c r="E876" s="46"/>
      <c r="K876" s="12"/>
      <c r="M876" s="12"/>
    </row>
    <row r="877">
      <c r="C877" s="46"/>
      <c r="D877" s="46"/>
      <c r="E877" s="46"/>
      <c r="K877" s="12"/>
      <c r="M877" s="12"/>
    </row>
    <row r="878">
      <c r="C878" s="46"/>
      <c r="D878" s="46"/>
      <c r="E878" s="46"/>
      <c r="K878" s="12"/>
      <c r="M878" s="12"/>
    </row>
    <row r="879">
      <c r="C879" s="46"/>
      <c r="D879" s="46"/>
      <c r="E879" s="46"/>
      <c r="K879" s="12"/>
      <c r="M879" s="12"/>
    </row>
    <row r="880">
      <c r="C880" s="46"/>
      <c r="D880" s="46"/>
      <c r="E880" s="46"/>
      <c r="K880" s="12"/>
      <c r="M880" s="12"/>
    </row>
    <row r="881">
      <c r="C881" s="46"/>
      <c r="D881" s="46"/>
      <c r="E881" s="46"/>
      <c r="K881" s="12"/>
      <c r="M881" s="12"/>
    </row>
    <row r="882">
      <c r="C882" s="46"/>
      <c r="D882" s="46"/>
      <c r="E882" s="46"/>
      <c r="K882" s="12"/>
      <c r="M882" s="12"/>
    </row>
    <row r="883">
      <c r="C883" s="46"/>
      <c r="D883" s="46"/>
      <c r="E883" s="46"/>
      <c r="K883" s="12"/>
      <c r="M883" s="12"/>
    </row>
    <row r="884">
      <c r="C884" s="46"/>
      <c r="D884" s="46"/>
      <c r="E884" s="46"/>
      <c r="K884" s="12"/>
      <c r="M884" s="12"/>
    </row>
    <row r="885">
      <c r="C885" s="46"/>
      <c r="D885" s="46"/>
      <c r="E885" s="46"/>
      <c r="K885" s="12"/>
      <c r="M885" s="12"/>
    </row>
    <row r="886">
      <c r="C886" s="46"/>
      <c r="D886" s="46"/>
      <c r="E886" s="46"/>
      <c r="K886" s="12"/>
      <c r="M886" s="12"/>
    </row>
    <row r="887">
      <c r="C887" s="46"/>
      <c r="D887" s="46"/>
      <c r="E887" s="46"/>
      <c r="K887" s="12"/>
      <c r="M887" s="12"/>
    </row>
    <row r="888">
      <c r="C888" s="46"/>
      <c r="D888" s="46"/>
      <c r="E888" s="46"/>
      <c r="K888" s="12"/>
      <c r="M888" s="12"/>
    </row>
    <row r="889">
      <c r="C889" s="46"/>
      <c r="D889" s="46"/>
      <c r="E889" s="46"/>
      <c r="K889" s="12"/>
      <c r="M889" s="12"/>
    </row>
    <row r="890">
      <c r="C890" s="46"/>
      <c r="D890" s="46"/>
      <c r="E890" s="46"/>
      <c r="K890" s="12"/>
      <c r="M890" s="12"/>
    </row>
    <row r="891">
      <c r="C891" s="46"/>
      <c r="D891" s="46"/>
      <c r="E891" s="46"/>
      <c r="K891" s="12"/>
      <c r="M891" s="12"/>
    </row>
    <row r="892">
      <c r="C892" s="46"/>
      <c r="D892" s="46"/>
      <c r="E892" s="46"/>
      <c r="K892" s="12"/>
      <c r="M892" s="12"/>
    </row>
    <row r="893">
      <c r="C893" s="46"/>
      <c r="D893" s="46"/>
      <c r="E893" s="46"/>
      <c r="K893" s="12"/>
      <c r="M893" s="12"/>
    </row>
    <row r="894">
      <c r="C894" s="46"/>
      <c r="D894" s="46"/>
      <c r="E894" s="46"/>
      <c r="K894" s="12"/>
      <c r="M894" s="12"/>
    </row>
    <row r="895">
      <c r="C895" s="46"/>
      <c r="D895" s="46"/>
      <c r="E895" s="46"/>
      <c r="K895" s="12"/>
      <c r="M895" s="12"/>
    </row>
    <row r="896">
      <c r="C896" s="46"/>
      <c r="D896" s="46"/>
      <c r="E896" s="46"/>
      <c r="K896" s="12"/>
      <c r="M896" s="12"/>
    </row>
    <row r="897">
      <c r="C897" s="46"/>
      <c r="D897" s="46"/>
      <c r="E897" s="46"/>
      <c r="K897" s="12"/>
      <c r="M897" s="12"/>
    </row>
    <row r="898">
      <c r="C898" s="46"/>
      <c r="D898" s="46"/>
      <c r="E898" s="46"/>
      <c r="K898" s="12"/>
      <c r="M898" s="12"/>
    </row>
    <row r="899">
      <c r="C899" s="46"/>
      <c r="D899" s="46"/>
      <c r="E899" s="46"/>
      <c r="K899" s="12"/>
      <c r="M899" s="12"/>
    </row>
    <row r="900">
      <c r="C900" s="46"/>
      <c r="D900" s="46"/>
      <c r="E900" s="46"/>
      <c r="K900" s="12"/>
      <c r="M900" s="12"/>
    </row>
    <row r="901">
      <c r="C901" s="46"/>
      <c r="D901" s="46"/>
      <c r="E901" s="46"/>
      <c r="K901" s="12"/>
      <c r="M901" s="12"/>
    </row>
    <row r="902">
      <c r="C902" s="46"/>
      <c r="D902" s="46"/>
      <c r="E902" s="46"/>
      <c r="K902" s="12"/>
      <c r="M902" s="12"/>
    </row>
    <row r="903">
      <c r="C903" s="46"/>
      <c r="D903" s="46"/>
      <c r="E903" s="46"/>
      <c r="K903" s="12"/>
      <c r="M903" s="12"/>
    </row>
    <row r="904">
      <c r="C904" s="46"/>
      <c r="D904" s="46"/>
      <c r="E904" s="46"/>
      <c r="K904" s="12"/>
      <c r="M904" s="12"/>
    </row>
    <row r="905">
      <c r="C905" s="46"/>
      <c r="D905" s="46"/>
      <c r="E905" s="46"/>
      <c r="K905" s="12"/>
      <c r="M905" s="12"/>
    </row>
    <row r="906">
      <c r="C906" s="46"/>
      <c r="D906" s="46"/>
      <c r="E906" s="46"/>
      <c r="K906" s="12"/>
      <c r="M906" s="12"/>
    </row>
    <row r="907">
      <c r="C907" s="46"/>
      <c r="D907" s="46"/>
      <c r="E907" s="46"/>
      <c r="K907" s="12"/>
      <c r="M907" s="12"/>
    </row>
    <row r="908">
      <c r="C908" s="46"/>
      <c r="D908" s="46"/>
      <c r="E908" s="46"/>
      <c r="K908" s="12"/>
      <c r="M908" s="12"/>
    </row>
    <row r="909">
      <c r="C909" s="46"/>
      <c r="D909" s="46"/>
      <c r="E909" s="46"/>
      <c r="K909" s="12"/>
      <c r="M909" s="12"/>
    </row>
    <row r="910">
      <c r="C910" s="46"/>
      <c r="D910" s="46"/>
      <c r="E910" s="46"/>
      <c r="K910" s="12"/>
      <c r="M910" s="12"/>
    </row>
    <row r="911">
      <c r="C911" s="46"/>
      <c r="D911" s="46"/>
      <c r="E911" s="46"/>
      <c r="K911" s="12"/>
      <c r="M911" s="12"/>
    </row>
    <row r="912">
      <c r="C912" s="46"/>
      <c r="D912" s="46"/>
      <c r="E912" s="46"/>
      <c r="K912" s="12"/>
      <c r="M912" s="12"/>
    </row>
    <row r="913">
      <c r="C913" s="46"/>
      <c r="D913" s="46"/>
      <c r="E913" s="46"/>
      <c r="K913" s="12"/>
      <c r="M913" s="12"/>
    </row>
    <row r="914">
      <c r="C914" s="46"/>
      <c r="D914" s="46"/>
      <c r="E914" s="46"/>
      <c r="K914" s="12"/>
      <c r="M914" s="12"/>
    </row>
    <row r="915">
      <c r="C915" s="46"/>
      <c r="D915" s="46"/>
      <c r="E915" s="46"/>
      <c r="K915" s="12"/>
      <c r="M915" s="12"/>
    </row>
    <row r="916">
      <c r="C916" s="46"/>
      <c r="D916" s="46"/>
      <c r="E916" s="46"/>
      <c r="K916" s="12"/>
      <c r="M916" s="12"/>
    </row>
    <row r="917">
      <c r="C917" s="46"/>
      <c r="D917" s="46"/>
      <c r="E917" s="46"/>
      <c r="K917" s="12"/>
      <c r="M917" s="12"/>
    </row>
    <row r="918">
      <c r="C918" s="46"/>
      <c r="D918" s="46"/>
      <c r="E918" s="46"/>
      <c r="K918" s="12"/>
      <c r="M918" s="12"/>
    </row>
    <row r="919">
      <c r="C919" s="46"/>
      <c r="D919" s="46"/>
      <c r="E919" s="46"/>
      <c r="K919" s="12"/>
      <c r="M919" s="12"/>
    </row>
    <row r="920">
      <c r="C920" s="46"/>
      <c r="D920" s="46"/>
      <c r="E920" s="46"/>
      <c r="K920" s="12"/>
      <c r="M920" s="12"/>
    </row>
    <row r="921">
      <c r="C921" s="46"/>
      <c r="D921" s="46"/>
      <c r="E921" s="46"/>
      <c r="K921" s="12"/>
      <c r="M921" s="12"/>
    </row>
    <row r="922">
      <c r="C922" s="46"/>
      <c r="D922" s="46"/>
      <c r="E922" s="46"/>
      <c r="K922" s="12"/>
      <c r="M922" s="12"/>
    </row>
    <row r="923">
      <c r="C923" s="46"/>
      <c r="D923" s="46"/>
      <c r="E923" s="46"/>
      <c r="K923" s="12"/>
      <c r="M923" s="12"/>
    </row>
    <row r="924">
      <c r="C924" s="46"/>
      <c r="D924" s="46"/>
      <c r="E924" s="46"/>
      <c r="K924" s="12"/>
      <c r="M924" s="12"/>
    </row>
    <row r="925">
      <c r="C925" s="46"/>
      <c r="D925" s="46"/>
      <c r="E925" s="46"/>
      <c r="K925" s="12"/>
      <c r="M925" s="12"/>
    </row>
    <row r="926">
      <c r="C926" s="46"/>
      <c r="D926" s="46"/>
      <c r="E926" s="46"/>
      <c r="K926" s="12"/>
      <c r="M926" s="12"/>
    </row>
    <row r="927">
      <c r="C927" s="46"/>
      <c r="D927" s="46"/>
      <c r="E927" s="46"/>
    </row>
    <row r="928">
      <c r="C928" s="46"/>
      <c r="D928" s="46"/>
      <c r="E928" s="46"/>
    </row>
    <row r="929">
      <c r="C929" s="46"/>
      <c r="D929" s="46"/>
      <c r="E929" s="46"/>
    </row>
    <row r="930">
      <c r="C930" s="46"/>
      <c r="D930" s="46"/>
      <c r="E930" s="46"/>
    </row>
    <row r="931">
      <c r="C931" s="46"/>
      <c r="D931" s="46"/>
      <c r="E931" s="46"/>
    </row>
    <row r="932">
      <c r="C932" s="46"/>
      <c r="D932" s="46"/>
      <c r="E932" s="46"/>
    </row>
    <row r="933">
      <c r="C933" s="46"/>
      <c r="D933" s="46"/>
      <c r="E933" s="46"/>
    </row>
    <row r="934">
      <c r="C934" s="46"/>
      <c r="D934" s="46"/>
      <c r="E934" s="46"/>
    </row>
    <row r="935">
      <c r="C935" s="46"/>
      <c r="D935" s="46"/>
      <c r="E935" s="46"/>
    </row>
    <row r="936">
      <c r="C936" s="46"/>
      <c r="D936" s="46"/>
      <c r="E936" s="46"/>
    </row>
    <row r="937">
      <c r="C937" s="46"/>
      <c r="D937" s="46"/>
      <c r="E937" s="46"/>
    </row>
    <row r="938">
      <c r="C938" s="46"/>
      <c r="D938" s="46"/>
      <c r="E938" s="46"/>
    </row>
    <row r="939">
      <c r="C939" s="46"/>
      <c r="D939" s="46"/>
      <c r="E939" s="46"/>
    </row>
    <row r="940">
      <c r="C940" s="46"/>
      <c r="D940" s="46"/>
      <c r="E940" s="46"/>
    </row>
    <row r="941">
      <c r="C941" s="46"/>
      <c r="D941" s="46"/>
      <c r="E941" s="46"/>
    </row>
    <row r="942">
      <c r="C942" s="46"/>
      <c r="D942" s="46"/>
      <c r="E942" s="46"/>
    </row>
    <row r="943">
      <c r="C943" s="46"/>
      <c r="D943" s="46"/>
      <c r="E943" s="46"/>
    </row>
    <row r="944">
      <c r="C944" s="46"/>
      <c r="D944" s="46"/>
      <c r="E944" s="46"/>
    </row>
    <row r="945">
      <c r="C945" s="46"/>
      <c r="D945" s="46"/>
      <c r="E945" s="46"/>
    </row>
    <row r="946">
      <c r="C946" s="46"/>
      <c r="D946" s="46"/>
      <c r="E946" s="46"/>
    </row>
    <row r="947">
      <c r="C947" s="46"/>
      <c r="D947" s="46"/>
      <c r="E947" s="46"/>
    </row>
    <row r="948">
      <c r="C948" s="46"/>
      <c r="D948" s="46"/>
      <c r="E948" s="46"/>
    </row>
    <row r="949">
      <c r="C949" s="46"/>
      <c r="D949" s="46"/>
      <c r="E949" s="46"/>
    </row>
    <row r="950">
      <c r="C950" s="46"/>
      <c r="D950" s="46"/>
      <c r="E950" s="46"/>
    </row>
    <row r="951">
      <c r="C951" s="46"/>
      <c r="D951" s="46"/>
      <c r="E951" s="46"/>
    </row>
    <row r="952">
      <c r="C952" s="46"/>
      <c r="D952" s="46"/>
      <c r="E952" s="46"/>
    </row>
    <row r="953">
      <c r="C953" s="46"/>
      <c r="D953" s="46"/>
      <c r="E953" s="46"/>
    </row>
    <row r="954">
      <c r="C954" s="46"/>
      <c r="D954" s="46"/>
      <c r="E954" s="46"/>
    </row>
    <row r="955">
      <c r="C955" s="46"/>
      <c r="D955" s="46"/>
      <c r="E955" s="46"/>
    </row>
    <row r="956">
      <c r="C956" s="46"/>
      <c r="D956" s="46"/>
      <c r="E956" s="46"/>
    </row>
    <row r="957">
      <c r="C957" s="46"/>
      <c r="D957" s="46"/>
      <c r="E957" s="46"/>
    </row>
    <row r="958">
      <c r="C958" s="46"/>
      <c r="D958" s="46"/>
      <c r="E958" s="46"/>
    </row>
    <row r="959">
      <c r="C959" s="46"/>
      <c r="D959" s="46"/>
      <c r="E959" s="46"/>
    </row>
    <row r="960">
      <c r="C960" s="46"/>
      <c r="D960" s="46"/>
      <c r="E960" s="46"/>
    </row>
    <row r="961">
      <c r="C961" s="46"/>
      <c r="D961" s="46"/>
      <c r="E961" s="46"/>
    </row>
    <row r="962">
      <c r="C962" s="46"/>
      <c r="D962" s="46"/>
      <c r="E962" s="46"/>
    </row>
    <row r="963">
      <c r="C963" s="46"/>
      <c r="D963" s="46"/>
      <c r="E963" s="46"/>
    </row>
    <row r="964">
      <c r="C964" s="46"/>
      <c r="D964" s="46"/>
      <c r="E964" s="46"/>
    </row>
    <row r="965">
      <c r="C965" s="46"/>
      <c r="D965" s="46"/>
      <c r="E965" s="46"/>
    </row>
    <row r="966">
      <c r="C966" s="46"/>
      <c r="D966" s="46"/>
      <c r="E966" s="46"/>
    </row>
    <row r="967">
      <c r="C967" s="46"/>
      <c r="D967" s="46"/>
      <c r="E967" s="46"/>
    </row>
    <row r="968">
      <c r="C968" s="46"/>
      <c r="D968" s="46"/>
      <c r="E968" s="46"/>
    </row>
    <row r="969">
      <c r="C969" s="46"/>
      <c r="D969" s="46"/>
      <c r="E969" s="46"/>
    </row>
    <row r="970">
      <c r="C970" s="46"/>
      <c r="D970" s="46"/>
      <c r="E970" s="46"/>
    </row>
    <row r="971">
      <c r="C971" s="46"/>
      <c r="D971" s="46"/>
      <c r="E971" s="46"/>
    </row>
    <row r="972">
      <c r="C972" s="46"/>
      <c r="D972" s="46"/>
      <c r="E972" s="46"/>
    </row>
    <row r="973">
      <c r="C973" s="46"/>
      <c r="D973" s="46"/>
      <c r="E973" s="46"/>
    </row>
    <row r="974">
      <c r="C974" s="46"/>
      <c r="D974" s="46"/>
      <c r="E974" s="46"/>
    </row>
    <row r="975">
      <c r="C975" s="46"/>
      <c r="D975" s="46"/>
      <c r="E975" s="46"/>
    </row>
    <row r="976">
      <c r="C976" s="46"/>
      <c r="D976" s="46"/>
      <c r="E976" s="46"/>
    </row>
    <row r="977">
      <c r="C977" s="46"/>
      <c r="D977" s="46"/>
      <c r="E977" s="46"/>
    </row>
    <row r="978">
      <c r="C978" s="46"/>
      <c r="D978" s="46"/>
      <c r="E978" s="46"/>
    </row>
    <row r="979">
      <c r="C979" s="46"/>
      <c r="D979" s="46"/>
      <c r="E979" s="46"/>
    </row>
    <row r="980">
      <c r="C980" s="46"/>
      <c r="D980" s="46"/>
      <c r="E980" s="46"/>
    </row>
    <row r="981">
      <c r="C981" s="46"/>
      <c r="D981" s="46"/>
      <c r="E981" s="46"/>
    </row>
    <row r="982">
      <c r="C982" s="46"/>
      <c r="D982" s="46"/>
      <c r="E982" s="46"/>
    </row>
    <row r="983">
      <c r="C983" s="46"/>
      <c r="D983" s="46"/>
      <c r="E983" s="46"/>
    </row>
    <row r="984">
      <c r="C984" s="46"/>
      <c r="D984" s="46"/>
      <c r="E984" s="46"/>
    </row>
    <row r="985">
      <c r="C985" s="46"/>
      <c r="D985" s="46"/>
      <c r="E985" s="46"/>
    </row>
    <row r="986">
      <c r="C986" s="46"/>
      <c r="D986" s="46"/>
      <c r="E986" s="46"/>
    </row>
    <row r="987">
      <c r="C987" s="46"/>
      <c r="D987" s="46"/>
      <c r="E987" s="46"/>
    </row>
    <row r="988">
      <c r="C988" s="46"/>
      <c r="D988" s="46"/>
      <c r="E988" s="46"/>
    </row>
    <row r="989">
      <c r="C989" s="46"/>
      <c r="D989" s="46"/>
      <c r="E989" s="46"/>
    </row>
    <row r="990">
      <c r="C990" s="46"/>
      <c r="D990" s="46"/>
      <c r="E990" s="46"/>
    </row>
    <row r="991">
      <c r="C991" s="46"/>
      <c r="D991" s="46"/>
      <c r="E991" s="46"/>
    </row>
    <row r="992">
      <c r="C992" s="46"/>
      <c r="D992" s="46"/>
      <c r="E992" s="46"/>
    </row>
    <row r="993">
      <c r="C993" s="46"/>
      <c r="D993" s="46"/>
      <c r="E993" s="46"/>
    </row>
    <row r="994">
      <c r="C994" s="46"/>
      <c r="D994" s="46"/>
      <c r="E994" s="46"/>
    </row>
    <row r="995">
      <c r="C995" s="46"/>
      <c r="D995" s="46"/>
      <c r="E995" s="46"/>
    </row>
    <row r="996">
      <c r="C996" s="46"/>
      <c r="D996" s="46"/>
      <c r="E996" s="46"/>
    </row>
    <row r="997">
      <c r="C997" s="46"/>
      <c r="D997" s="46"/>
      <c r="E997" s="46"/>
    </row>
  </sheetData>
  <mergeCells count="1">
    <mergeCell ref="K1:M1"/>
  </mergeCells>
  <drawing r:id="rId1"/>
</worksheet>
</file>