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esktop\Portfolio Data Analytics\"/>
    </mc:Choice>
  </mc:AlternateContent>
  <xr:revisionPtr revIDLastSave="0" documentId="13_ncr:1_{D1E3B77C-35ED-4A61-9454-60C7F95087CC}" xr6:coauthVersionLast="47" xr6:coauthVersionMax="47" xr10:uidLastSave="{00000000-0000-0000-0000-000000000000}"/>
  <bookViews>
    <workbookView xWindow="-120" yWindow="-120" windowWidth="20730" windowHeight="11040" firstSheet="1" activeTab="2" xr2:uid="{00000000-000D-0000-FFFF-FFFF00000000}"/>
  </bookViews>
  <sheets>
    <sheet name="README_DataDictionary" sheetId="29" r:id="rId1"/>
    <sheet name="Pivot Analysis" sheetId="30" r:id="rId2"/>
    <sheet name="Dashboard" sheetId="31" r:id="rId3"/>
    <sheet name="Workings" sheetId="32" r:id="rId4"/>
    <sheet name="Original Data" sheetId="33" r:id="rId5"/>
    <sheet name="Cleaning Log" sheetId="34" r:id="rId6"/>
    <sheet name="Reports" sheetId="35" r:id="rId7"/>
  </sheets>
  <definedNames>
    <definedName name="_xlnm._FilterDatabase" localSheetId="4" hidden="1">'Original Data'!$A$1:$N$610</definedName>
    <definedName name="_xlnm._FilterDatabase" localSheetId="3" hidden="1">Workings!$A$1:$N$601</definedName>
    <definedName name="_xlcn.WorksheetConnection_WorkingsA1O60111" hidden="1">Workings!$A$1:$O$601</definedName>
    <definedName name="_xlcn.WorksheetConnection_WorkingsA1O60121" hidden="1">Workings!$A$1:$O$601</definedName>
    <definedName name="_xlnm.Print_Area" localSheetId="2">Dashboard!$1:$76</definedName>
    <definedName name="Slicer_Channel1">#N/A</definedName>
    <definedName name="Slicer_ProductCategory1">#N/A</definedName>
    <definedName name="Slicer_State1">#N/A</definedName>
    <definedName name="Timeline_OrderDate">#N/A</definedName>
  </definedNames>
  <calcPr calcId="191029"/>
  <pivotCaches>
    <pivotCache cacheId="1502" r:id="rId8"/>
    <pivotCache cacheId="1505" r:id="rId9"/>
    <pivotCache cacheId="1508" r:id="rId10"/>
    <pivotCache cacheId="1511" r:id="rId11"/>
    <pivotCache cacheId="1514" r:id="rId12"/>
    <pivotCache cacheId="1517" r:id="rId13"/>
    <pivotCache cacheId="1520" r:id="rId14"/>
    <pivotCache cacheId="1523" r:id="rId15"/>
    <pivotCache cacheId="1526" r:id="rId16"/>
    <pivotCache cacheId="1529" r:id="rId17"/>
    <pivotCache cacheId="1533" r:id="rId18"/>
    <pivotCache cacheId="1536" r:id="rId19"/>
    <pivotCache cacheId="1539" r:id="rId20"/>
    <pivotCache cacheId="1542" r:id="rId21"/>
  </pivotCaches>
  <extLst>
    <ext xmlns:x14="http://schemas.microsoft.com/office/spreadsheetml/2009/9/main" uri="{876F7934-8845-4945-9796-88D515C7AA90}">
      <x14:pivotCaches>
        <pivotCache cacheId="1501"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32"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FCE2AD5D-F65C-4FA6-A056-5C36A1767C68}">
      <x15:dataModel>
        <x15:modelTables>
          <x15:modelTable id="Range-4f45873a-7a2b-475a-a6c0-d20a744fe912" name="Range2" connection="WorksheetConnection_Workings!$A$1:$O$6012"/>
          <x15:modelTable id="Range-d66ddfa0-3272-4ed6-8a46-8abb7c44147a" name="Range1" connection="WorksheetConnection_Workings!$A$1:$O$6011"/>
        </x15:modelTables>
        <x15:modelRelationships>
          <x15:modelRelationship fromTable="Range1" fromColumn="OrderID" toTable="Range2" toColumn="OrderID"/>
        </x15:modelRelationships>
        <x15:extLst>
          <ext xmlns:x16="http://schemas.microsoft.com/office/spreadsheetml/2014/11/main" uri="{9835A34E-60A6-4A7C-AAB8-D5F71C897F49}">
            <x16:modelTimeGroupings>
              <x16:modelTimeGrouping tableName="Range1"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Range2"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32" l="1"/>
  <c r="O3" i="32"/>
  <c r="O4" i="32"/>
  <c r="O5" i="32"/>
  <c r="O6" i="32"/>
  <c r="O7" i="32"/>
  <c r="O8" i="32"/>
  <c r="O9" i="32"/>
  <c r="O10" i="32"/>
  <c r="R10" i="32"/>
  <c r="S10" i="32"/>
  <c r="U10" i="32"/>
  <c r="O11" i="32"/>
  <c r="R11" i="32"/>
  <c r="S11" i="32"/>
  <c r="U11" i="32"/>
  <c r="O12" i="32"/>
  <c r="R12" i="32"/>
  <c r="S12" i="32"/>
  <c r="U12" i="32"/>
  <c r="O13" i="32"/>
  <c r="R13" i="32"/>
  <c r="S13" i="32"/>
  <c r="U13" i="32"/>
  <c r="O14" i="32"/>
  <c r="R14" i="32"/>
  <c r="S14" i="32"/>
  <c r="U14" i="32"/>
  <c r="O15" i="32"/>
  <c r="R15" i="32"/>
  <c r="S15" i="32"/>
  <c r="U15" i="32"/>
  <c r="O16" i="32"/>
  <c r="R16" i="32"/>
  <c r="S16" i="32"/>
  <c r="U16" i="32"/>
  <c r="O17" i="32"/>
  <c r="R17" i="32"/>
  <c r="S17" i="32"/>
  <c r="U17" i="32"/>
  <c r="O18" i="32"/>
  <c r="R18" i="32"/>
  <c r="S18" i="32"/>
  <c r="U18" i="32"/>
  <c r="O19" i="32"/>
  <c r="R19" i="32"/>
  <c r="S19" i="32"/>
  <c r="U19" i="32"/>
  <c r="O20" i="32"/>
  <c r="R20" i="32"/>
  <c r="S20" i="32"/>
  <c r="U20" i="32"/>
  <c r="O21" i="32"/>
  <c r="R21" i="32"/>
  <c r="S21" i="32"/>
  <c r="S23" i="32" s="1"/>
  <c r="U21" i="32"/>
  <c r="U23" i="32" s="1"/>
  <c r="O22" i="32"/>
  <c r="R22" i="32"/>
  <c r="R24" i="32" s="1"/>
  <c r="S22" i="32"/>
  <c r="S24" i="32" s="1"/>
  <c r="U22" i="32"/>
  <c r="U24" i="32" s="1"/>
  <c r="O23" i="32"/>
  <c r="R23" i="32"/>
  <c r="O24" i="32"/>
  <c r="U130" i="32" s="1"/>
  <c r="O25" i="32"/>
  <c r="O26" i="32"/>
  <c r="O27" i="32"/>
  <c r="O28" i="32"/>
  <c r="R28" i="32"/>
  <c r="O29" i="32"/>
  <c r="R29" i="32"/>
  <c r="O30" i="32"/>
  <c r="R30" i="32"/>
  <c r="O31" i="32"/>
  <c r="R31" i="32"/>
  <c r="O32" i="32"/>
  <c r="R32" i="32"/>
  <c r="O33" i="32"/>
  <c r="O34" i="32"/>
  <c r="O35" i="32"/>
  <c r="O36" i="32"/>
  <c r="O37" i="32"/>
  <c r="O38" i="32"/>
  <c r="R38" i="32"/>
  <c r="X38" i="32" s="1"/>
  <c r="S38" i="32"/>
  <c r="T38" i="32"/>
  <c r="Y38" i="32"/>
  <c r="Z38" i="32" s="1"/>
  <c r="O39" i="32"/>
  <c r="R39" i="32"/>
  <c r="X39" i="32" s="1"/>
  <c r="T39" i="32"/>
  <c r="Y39" i="32"/>
  <c r="O40" i="32"/>
  <c r="R40" i="32"/>
  <c r="X40" i="32" s="1"/>
  <c r="T40" i="32"/>
  <c r="Y40" i="32"/>
  <c r="O41" i="32"/>
  <c r="R41" i="32"/>
  <c r="S41" i="32" s="1"/>
  <c r="T41" i="32"/>
  <c r="Y41" i="32"/>
  <c r="Z41" i="32" s="1"/>
  <c r="O42" i="32"/>
  <c r="R42" i="32"/>
  <c r="S42" i="32" s="1"/>
  <c r="T42" i="32"/>
  <c r="Y42" i="32"/>
  <c r="Z42" i="32" s="1"/>
  <c r="O43" i="32"/>
  <c r="R43" i="32"/>
  <c r="X43" i="32" s="1"/>
  <c r="T43" i="32"/>
  <c r="Y43" i="32"/>
  <c r="Z43" i="32" s="1"/>
  <c r="O44" i="32"/>
  <c r="R44" i="32"/>
  <c r="X44" i="32" s="1"/>
  <c r="T44" i="32"/>
  <c r="Y44" i="32"/>
  <c r="Z44" i="32"/>
  <c r="O45" i="32"/>
  <c r="R45" i="32"/>
  <c r="T45" i="32"/>
  <c r="Y45" i="32"/>
  <c r="Z45" i="32"/>
  <c r="O46" i="32"/>
  <c r="X46" i="32"/>
  <c r="Z46" i="32"/>
  <c r="O47" i="32"/>
  <c r="O48" i="32"/>
  <c r="O49" i="32"/>
  <c r="O50" i="32"/>
  <c r="O51" i="32"/>
  <c r="R51" i="32"/>
  <c r="X51" i="32" s="1"/>
  <c r="T51" i="32"/>
  <c r="Y51" i="32"/>
  <c r="Z51" i="32" s="1"/>
  <c r="O52" i="32"/>
  <c r="R52" i="32"/>
  <c r="X52" i="32" s="1"/>
  <c r="T52" i="32"/>
  <c r="Y52" i="32"/>
  <c r="O53" i="32"/>
  <c r="R53" i="32"/>
  <c r="T53" i="32"/>
  <c r="Y53" i="32"/>
  <c r="Z53" i="32" s="1"/>
  <c r="O54" i="32"/>
  <c r="R54" i="32"/>
  <c r="S54" i="32" s="1"/>
  <c r="T54" i="32"/>
  <c r="X54" i="32"/>
  <c r="Y54" i="32"/>
  <c r="Z54" i="32" s="1"/>
  <c r="O55" i="32"/>
  <c r="R55" i="32"/>
  <c r="X55" i="32" s="1"/>
  <c r="T55" i="32"/>
  <c r="Y55" i="32"/>
  <c r="Z55" i="32" s="1"/>
  <c r="O56" i="32"/>
  <c r="X56" i="32"/>
  <c r="Z56" i="32"/>
  <c r="O57" i="32"/>
  <c r="O58" i="32"/>
  <c r="O59" i="32"/>
  <c r="O60" i="32"/>
  <c r="O61" i="32"/>
  <c r="R61" i="32"/>
  <c r="T61" i="32"/>
  <c r="Y61" i="32"/>
  <c r="Z61" i="32" s="1"/>
  <c r="O62" i="32"/>
  <c r="R62" i="32"/>
  <c r="T62" i="32"/>
  <c r="Y62" i="32"/>
  <c r="Z62" i="32" s="1"/>
  <c r="O63" i="32"/>
  <c r="R63" i="32"/>
  <c r="X63" i="32" s="1"/>
  <c r="T63" i="32"/>
  <c r="Y63" i="32"/>
  <c r="Z63" i="32" s="1"/>
  <c r="O64" i="32"/>
  <c r="R64" i="32"/>
  <c r="X64" i="32"/>
  <c r="Z64" i="32"/>
  <c r="O65" i="32"/>
  <c r="O66" i="32"/>
  <c r="O67" i="32"/>
  <c r="O68" i="32"/>
  <c r="O69" i="32"/>
  <c r="R69" i="32"/>
  <c r="S69" i="32" s="1"/>
  <c r="T69" i="32"/>
  <c r="Y69" i="32"/>
  <c r="Z69" i="32" s="1"/>
  <c r="O70" i="32"/>
  <c r="R70" i="32"/>
  <c r="S70" i="32" s="1"/>
  <c r="T70" i="32"/>
  <c r="Y70" i="32"/>
  <c r="Z70" i="32" s="1"/>
  <c r="O71" i="32"/>
  <c r="R71" i="32"/>
  <c r="X71" i="32" s="1"/>
  <c r="T71" i="32"/>
  <c r="Y71" i="32"/>
  <c r="Z71" i="32" s="1"/>
  <c r="O72" i="32"/>
  <c r="R72" i="32"/>
  <c r="X72" i="32" s="1"/>
  <c r="T72" i="32"/>
  <c r="Y72" i="32"/>
  <c r="AA72" i="32" s="1"/>
  <c r="O73" i="32"/>
  <c r="R73" i="32"/>
  <c r="X73" i="32" s="1"/>
  <c r="S73" i="32"/>
  <c r="T73" i="32"/>
  <c r="Y73" i="32"/>
  <c r="Z73" i="32" s="1"/>
  <c r="O74" i="32"/>
  <c r="X74" i="32"/>
  <c r="Z74" i="32"/>
  <c r="O75" i="32"/>
  <c r="O76" i="32"/>
  <c r="O77" i="32"/>
  <c r="O78" i="32"/>
  <c r="O79" i="32"/>
  <c r="R79" i="32"/>
  <c r="X79" i="32" s="1"/>
  <c r="T79" i="32"/>
  <c r="Y79" i="32"/>
  <c r="Z79" i="32" s="1"/>
  <c r="O80" i="32"/>
  <c r="R80" i="32"/>
  <c r="X80" i="32" s="1"/>
  <c r="T80" i="32"/>
  <c r="Y80" i="32"/>
  <c r="O81" i="32"/>
  <c r="R81" i="32"/>
  <c r="X81" i="32" s="1"/>
  <c r="S81" i="32"/>
  <c r="T81" i="32"/>
  <c r="Y81" i="32"/>
  <c r="Z81" i="32" s="1"/>
  <c r="O82" i="32"/>
  <c r="R82" i="32"/>
  <c r="X82" i="32" s="1"/>
  <c r="T82" i="32"/>
  <c r="Y82" i="32"/>
  <c r="Z82" i="32" s="1"/>
  <c r="O83" i="32"/>
  <c r="R83" i="32"/>
  <c r="X83" i="32" s="1"/>
  <c r="T83" i="32"/>
  <c r="Y83" i="32"/>
  <c r="Z83" i="32" s="1"/>
  <c r="O84" i="32"/>
  <c r="R84" i="32"/>
  <c r="T84" i="32"/>
  <c r="Y84" i="32"/>
  <c r="Z84" i="32" s="1"/>
  <c r="O85" i="32"/>
  <c r="R85" i="32"/>
  <c r="S85" i="32" s="1"/>
  <c r="T85" i="32"/>
  <c r="Y85" i="32"/>
  <c r="Z85" i="32" s="1"/>
  <c r="O86" i="32"/>
  <c r="R86" i="32"/>
  <c r="X86" i="32" s="1"/>
  <c r="T86" i="32"/>
  <c r="Y86" i="32"/>
  <c r="Z86" i="32" s="1"/>
  <c r="O87" i="32"/>
  <c r="R87" i="32"/>
  <c r="X87" i="32" s="1"/>
  <c r="T87" i="32"/>
  <c r="Y87" i="32"/>
  <c r="Z87" i="32" s="1"/>
  <c r="O88" i="32"/>
  <c r="R88" i="32"/>
  <c r="X88" i="32" s="1"/>
  <c r="T88" i="32"/>
  <c r="Y88" i="32"/>
  <c r="Z88" i="32" s="1"/>
  <c r="O89" i="32"/>
  <c r="R89" i="32"/>
  <c r="S89" i="32" s="1"/>
  <c r="T89" i="32"/>
  <c r="Y89" i="32"/>
  <c r="Z89" i="32" s="1"/>
  <c r="O90" i="32"/>
  <c r="R90" i="32"/>
  <c r="S90" i="32"/>
  <c r="T90" i="32"/>
  <c r="X90" i="32"/>
  <c r="Y90" i="32"/>
  <c r="Z90" i="32" s="1"/>
  <c r="O91" i="32"/>
  <c r="R91" i="32"/>
  <c r="X91" i="32" s="1"/>
  <c r="T91" i="32"/>
  <c r="Y91" i="32"/>
  <c r="Z91" i="32" s="1"/>
  <c r="O92" i="32"/>
  <c r="R92" i="32"/>
  <c r="X92" i="32" s="1"/>
  <c r="T92" i="32"/>
  <c r="Y92" i="32"/>
  <c r="Z92" i="32"/>
  <c r="O93" i="32"/>
  <c r="R93" i="32"/>
  <c r="X93" i="32" s="1"/>
  <c r="T93" i="32"/>
  <c r="Y93" i="32"/>
  <c r="Z93" i="32" s="1"/>
  <c r="O94" i="32"/>
  <c r="X94" i="32"/>
  <c r="Z94" i="32"/>
  <c r="O95" i="32"/>
  <c r="O96" i="32"/>
  <c r="O97" i="32"/>
  <c r="O98" i="32"/>
  <c r="O99" i="32"/>
  <c r="R99" i="32"/>
  <c r="X99" i="32" s="1"/>
  <c r="T99" i="32"/>
  <c r="Y99" i="32"/>
  <c r="Z99" i="32" s="1"/>
  <c r="O100" i="32"/>
  <c r="R100" i="32"/>
  <c r="X100" i="32" s="1"/>
  <c r="T100" i="32"/>
  <c r="Y100" i="32"/>
  <c r="Z100" i="32" s="1"/>
  <c r="O101" i="32"/>
  <c r="R101" i="32"/>
  <c r="S101" i="32" s="1"/>
  <c r="T101" i="32"/>
  <c r="Y101" i="32"/>
  <c r="Z101" i="32" s="1"/>
  <c r="O102" i="32"/>
  <c r="R102" i="32"/>
  <c r="S102" i="32" s="1"/>
  <c r="T102" i="32"/>
  <c r="Y102" i="32"/>
  <c r="Z102" i="32" s="1"/>
  <c r="O103" i="32"/>
  <c r="R103" i="32"/>
  <c r="S103" i="32" s="1"/>
  <c r="T103" i="32"/>
  <c r="Y103" i="32"/>
  <c r="Z103" i="32" s="1"/>
  <c r="O104" i="32"/>
  <c r="R104" i="32"/>
  <c r="T104" i="32"/>
  <c r="Y104" i="32"/>
  <c r="Z104" i="32" s="1"/>
  <c r="O105" i="32"/>
  <c r="R105" i="32"/>
  <c r="S105" i="32" s="1"/>
  <c r="T105" i="32"/>
  <c r="Y105" i="32"/>
  <c r="Z105" i="32" s="1"/>
  <c r="O106" i="32"/>
  <c r="R106" i="32"/>
  <c r="X106" i="32" s="1"/>
  <c r="T106" i="32"/>
  <c r="Y106" i="32"/>
  <c r="Z106" i="32" s="1"/>
  <c r="O107" i="32"/>
  <c r="R107" i="32"/>
  <c r="T107" i="32"/>
  <c r="Y107" i="32"/>
  <c r="Z107" i="32" s="1"/>
  <c r="O108" i="32"/>
  <c r="R108" i="32"/>
  <c r="X108" i="32" s="1"/>
  <c r="T108" i="32"/>
  <c r="Y108" i="32"/>
  <c r="Z108" i="32" s="1"/>
  <c r="O109" i="32"/>
  <c r="R109" i="32"/>
  <c r="S109" i="32" s="1"/>
  <c r="T109" i="32"/>
  <c r="Y109" i="32"/>
  <c r="Z109" i="32" s="1"/>
  <c r="O110" i="32"/>
  <c r="R110" i="32"/>
  <c r="X110" i="32" s="1"/>
  <c r="T110" i="32"/>
  <c r="Y110" i="32"/>
  <c r="O111" i="32"/>
  <c r="R111" i="32"/>
  <c r="S111" i="32" s="1"/>
  <c r="T111" i="32"/>
  <c r="Y111" i="32"/>
  <c r="Z111" i="32" s="1"/>
  <c r="O112" i="32"/>
  <c r="R112" i="32"/>
  <c r="S112" i="32" s="1"/>
  <c r="T112" i="32"/>
  <c r="Y112" i="32"/>
  <c r="Z112" i="32" s="1"/>
  <c r="O113" i="32"/>
  <c r="R113" i="32"/>
  <c r="S113" i="32" s="1"/>
  <c r="T113" i="32"/>
  <c r="Y113" i="32"/>
  <c r="Z113" i="32" s="1"/>
  <c r="O114" i="32"/>
  <c r="X114" i="32"/>
  <c r="Z114" i="32"/>
  <c r="O115" i="32"/>
  <c r="O116" i="32"/>
  <c r="O117" i="32"/>
  <c r="O118" i="32"/>
  <c r="O119" i="32"/>
  <c r="R119" i="32"/>
  <c r="S119" i="32" s="1"/>
  <c r="T119" i="32"/>
  <c r="Y119" i="32"/>
  <c r="Z119" i="32" s="1"/>
  <c r="O120" i="32"/>
  <c r="R120" i="32"/>
  <c r="S120" i="32" s="1"/>
  <c r="T120" i="32"/>
  <c r="Y120" i="32"/>
  <c r="O121" i="32"/>
  <c r="R121" i="32"/>
  <c r="T121" i="32"/>
  <c r="Y121" i="32"/>
  <c r="Z121" i="32" s="1"/>
  <c r="O122" i="32"/>
  <c r="R122" i="32"/>
  <c r="T122" i="32"/>
  <c r="Y122" i="32"/>
  <c r="Z122" i="32"/>
  <c r="O123" i="32"/>
  <c r="R123" i="32"/>
  <c r="X123" i="32" s="1"/>
  <c r="T123" i="32"/>
  <c r="Y123" i="32"/>
  <c r="Z123" i="32"/>
  <c r="O124" i="32"/>
  <c r="R124" i="32"/>
  <c r="X124" i="32" s="1"/>
  <c r="T124" i="32"/>
  <c r="Y124" i="32"/>
  <c r="Z124" i="32" s="1"/>
  <c r="O125" i="32"/>
  <c r="R125" i="32"/>
  <c r="X125" i="32" s="1"/>
  <c r="T125" i="32"/>
  <c r="Y125" i="32"/>
  <c r="Z125" i="32" s="1"/>
  <c r="O126" i="32"/>
  <c r="R126" i="32"/>
  <c r="T126" i="32"/>
  <c r="Y126" i="32"/>
  <c r="O127" i="32"/>
  <c r="R127" i="32"/>
  <c r="X127" i="32" s="1"/>
  <c r="T127" i="32"/>
  <c r="Y127" i="32"/>
  <c r="Z127" i="32" s="1"/>
  <c r="O128" i="32"/>
  <c r="R128" i="32"/>
  <c r="S128" i="32" s="1"/>
  <c r="T128" i="32"/>
  <c r="Y128" i="32"/>
  <c r="Z128" i="32" s="1"/>
  <c r="O129" i="32"/>
  <c r="R129" i="32"/>
  <c r="S129" i="32" s="1"/>
  <c r="T129" i="32"/>
  <c r="Y129" i="32"/>
  <c r="Z129" i="32" s="1"/>
  <c r="O130" i="32"/>
  <c r="R130" i="32"/>
  <c r="S130" i="32" s="1"/>
  <c r="T130" i="32"/>
  <c r="Y130" i="32"/>
  <c r="Z130" i="32" s="1"/>
  <c r="O131" i="32"/>
  <c r="R131" i="32"/>
  <c r="X131" i="32" s="1"/>
  <c r="T131" i="32"/>
  <c r="Y131" i="32"/>
  <c r="Z131" i="32" s="1"/>
  <c r="O132" i="32"/>
  <c r="R132" i="32"/>
  <c r="AA132" i="32" s="1"/>
  <c r="T132" i="32"/>
  <c r="Y132" i="32"/>
  <c r="Z132" i="32"/>
  <c r="O133" i="32"/>
  <c r="R133" i="32"/>
  <c r="X133" i="32" s="1"/>
  <c r="T133" i="32"/>
  <c r="Y133" i="32"/>
  <c r="Z133" i="32" s="1"/>
  <c r="O134" i="32"/>
  <c r="R134" i="32"/>
  <c r="S134" i="32" s="1"/>
  <c r="T134" i="32"/>
  <c r="Y134" i="32"/>
  <c r="Z134" i="32" s="1"/>
  <c r="O135" i="32"/>
  <c r="R135" i="32"/>
  <c r="X135" i="32" s="1"/>
  <c r="T135" i="32"/>
  <c r="Y135" i="32"/>
  <c r="Z135" i="32"/>
  <c r="O136" i="32"/>
  <c r="R136" i="32"/>
  <c r="X136" i="32" s="1"/>
  <c r="T136" i="32"/>
  <c r="Y136" i="32"/>
  <c r="Z136" i="32" s="1"/>
  <c r="O137" i="32"/>
  <c r="R137" i="32"/>
  <c r="T137" i="32"/>
  <c r="Y137" i="32"/>
  <c r="Z137" i="32" s="1"/>
  <c r="O138" i="32"/>
  <c r="R138" i="32"/>
  <c r="S138" i="32" s="1"/>
  <c r="T138" i="32"/>
  <c r="Y138" i="32"/>
  <c r="Z138" i="32" s="1"/>
  <c r="O139" i="32"/>
  <c r="R139" i="32"/>
  <c r="X139" i="32" s="1"/>
  <c r="T139" i="32"/>
  <c r="Y139" i="32"/>
  <c r="Z139" i="32" s="1"/>
  <c r="O140" i="32"/>
  <c r="R140" i="32"/>
  <c r="X140" i="32" s="1"/>
  <c r="T140" i="32"/>
  <c r="Y140" i="32"/>
  <c r="Z140" i="32" s="1"/>
  <c r="O141" i="32"/>
  <c r="R141" i="32"/>
  <c r="T141" i="32"/>
  <c r="Y141" i="32"/>
  <c r="Z141" i="32" s="1"/>
  <c r="O142" i="32"/>
  <c r="R142" i="32"/>
  <c r="S142" i="32" s="1"/>
  <c r="T142" i="32"/>
  <c r="Y142" i="32"/>
  <c r="O143" i="32"/>
  <c r="R143" i="32"/>
  <c r="X143" i="32" s="1"/>
  <c r="T143" i="32"/>
  <c r="Y143" i="32"/>
  <c r="Z143" i="32" s="1"/>
  <c r="O144" i="32"/>
  <c r="R144" i="32"/>
  <c r="X144" i="32" s="1"/>
  <c r="T144" i="32"/>
  <c r="Y144" i="32"/>
  <c r="Z144" i="32" s="1"/>
  <c r="O145" i="32"/>
  <c r="R145" i="32"/>
  <c r="T145" i="32"/>
  <c r="Y145" i="32"/>
  <c r="Z145" i="32" s="1"/>
  <c r="O146" i="32"/>
  <c r="R146" i="32"/>
  <c r="S146" i="32" s="1"/>
  <c r="T146" i="32"/>
  <c r="Y146" i="32"/>
  <c r="Z146" i="32" s="1"/>
  <c r="O147" i="32"/>
  <c r="R147" i="32"/>
  <c r="X147" i="32" s="1"/>
  <c r="T147" i="32"/>
  <c r="Y147" i="32"/>
  <c r="Z147" i="32"/>
  <c r="O148" i="32"/>
  <c r="R148" i="32"/>
  <c r="X148" i="32" s="1"/>
  <c r="T148" i="32"/>
  <c r="Y148" i="32"/>
  <c r="Z148" i="32" s="1"/>
  <c r="O149" i="32"/>
  <c r="R149" i="32"/>
  <c r="T149" i="32"/>
  <c r="Y149" i="32"/>
  <c r="Z149" i="32" s="1"/>
  <c r="O150" i="32"/>
  <c r="R150" i="32"/>
  <c r="S150" i="32" s="1"/>
  <c r="T150" i="32"/>
  <c r="Y150" i="32"/>
  <c r="Z150" i="32" s="1"/>
  <c r="O151" i="32"/>
  <c r="R151" i="32"/>
  <c r="X151" i="32" s="1"/>
  <c r="T151" i="32"/>
  <c r="Y151" i="32"/>
  <c r="Z151" i="32" s="1"/>
  <c r="O152" i="32"/>
  <c r="R152" i="32"/>
  <c r="X152" i="32" s="1"/>
  <c r="T152" i="32"/>
  <c r="Y152" i="32"/>
  <c r="Z152" i="32" s="1"/>
  <c r="O153" i="32"/>
  <c r="R153" i="32"/>
  <c r="T153" i="32"/>
  <c r="Y153" i="32"/>
  <c r="Z153" i="32" s="1"/>
  <c r="O154" i="32"/>
  <c r="R154" i="32"/>
  <c r="S154" i="32" s="1"/>
  <c r="T154" i="32"/>
  <c r="Y154" i="32"/>
  <c r="Z154" i="32" s="1"/>
  <c r="O155" i="32"/>
  <c r="R155" i="32"/>
  <c r="X155" i="32" s="1"/>
  <c r="T155" i="32"/>
  <c r="Y155" i="32"/>
  <c r="Z155" i="32" s="1"/>
  <c r="O156" i="32"/>
  <c r="X156" i="32"/>
  <c r="Z156" i="32"/>
  <c r="O157" i="32"/>
  <c r="O158" i="32"/>
  <c r="O159" i="32"/>
  <c r="O160" i="32"/>
  <c r="O161" i="32"/>
  <c r="R161" i="32"/>
  <c r="O162" i="32"/>
  <c r="R162" i="32"/>
  <c r="O163" i="32"/>
  <c r="R163" i="32"/>
  <c r="T163" i="32" s="1"/>
  <c r="O164" i="32"/>
  <c r="R164" i="32"/>
  <c r="S164" i="32" s="1"/>
  <c r="O165" i="32"/>
  <c r="R165" i="32"/>
  <c r="O166" i="32"/>
  <c r="R166" i="32"/>
  <c r="S166" i="32" s="1"/>
  <c r="O167" i="32"/>
  <c r="O168" i="32"/>
  <c r="O169" i="32"/>
  <c r="O170" i="32"/>
  <c r="O171" i="32"/>
  <c r="O172" i="32"/>
  <c r="R172" i="32"/>
  <c r="T172" i="32"/>
  <c r="Y172" i="32"/>
  <c r="Z172" i="32" s="1"/>
  <c r="O173" i="32"/>
  <c r="R173" i="32"/>
  <c r="S173" i="32" s="1"/>
  <c r="T173" i="32"/>
  <c r="Y173" i="32"/>
  <c r="Z173" i="32" s="1"/>
  <c r="O174" i="32"/>
  <c r="R174" i="32"/>
  <c r="S174" i="32" s="1"/>
  <c r="T174" i="32"/>
  <c r="Y174" i="32"/>
  <c r="Z174" i="32" s="1"/>
  <c r="O175" i="32"/>
  <c r="X175" i="32"/>
  <c r="Z175" i="32"/>
  <c r="O176" i="32"/>
  <c r="O177" i="32"/>
  <c r="O178" i="32"/>
  <c r="O179" i="32"/>
  <c r="O180" i="32"/>
  <c r="R180" i="32"/>
  <c r="X180" i="32" s="1"/>
  <c r="T180" i="32"/>
  <c r="Y180" i="32"/>
  <c r="Z180" i="32" s="1"/>
  <c r="O181" i="32"/>
  <c r="R181" i="32"/>
  <c r="T181" i="32"/>
  <c r="Y181" i="32"/>
  <c r="Z181" i="32" s="1"/>
  <c r="O182" i="32"/>
  <c r="R182" i="32"/>
  <c r="S182" i="32" s="1"/>
  <c r="T182" i="32"/>
  <c r="Y182" i="32"/>
  <c r="Z182" i="32" s="1"/>
  <c r="O183" i="32"/>
  <c r="R183" i="32"/>
  <c r="T183" i="32"/>
  <c r="Y183" i="32"/>
  <c r="O184" i="32"/>
  <c r="R184" i="32"/>
  <c r="X184" i="32" s="1"/>
  <c r="T184" i="32"/>
  <c r="Y184" i="32"/>
  <c r="Z184" i="32" s="1"/>
  <c r="O185" i="32"/>
  <c r="R185" i="32"/>
  <c r="X185" i="32" s="1"/>
  <c r="T185" i="32"/>
  <c r="Y185" i="32"/>
  <c r="Z185" i="32" s="1"/>
  <c r="O186" i="32"/>
  <c r="R186" i="32"/>
  <c r="S186" i="32" s="1"/>
  <c r="T186" i="32"/>
  <c r="Y186" i="32"/>
  <c r="Z186" i="32" s="1"/>
  <c r="O187" i="32"/>
  <c r="R187" i="32"/>
  <c r="X187" i="32" s="1"/>
  <c r="T187" i="32"/>
  <c r="Y187" i="32"/>
  <c r="O188" i="32"/>
  <c r="R188" i="32"/>
  <c r="X188" i="32" s="1"/>
  <c r="T188" i="32"/>
  <c r="Y188" i="32"/>
  <c r="Z188" i="32" s="1"/>
  <c r="O189" i="32"/>
  <c r="R189" i="32"/>
  <c r="X189" i="32" s="1"/>
  <c r="T189" i="32"/>
  <c r="Y189" i="32"/>
  <c r="Z189" i="32" s="1"/>
  <c r="O190" i="32"/>
  <c r="R190" i="32"/>
  <c r="T190" i="32"/>
  <c r="Y190" i="32"/>
  <c r="Z190" i="32" s="1"/>
  <c r="O191" i="32"/>
  <c r="R191" i="32"/>
  <c r="S191" i="32" s="1"/>
  <c r="T191" i="32"/>
  <c r="Y191" i="32"/>
  <c r="O192" i="32"/>
  <c r="R192" i="32"/>
  <c r="T192" i="32"/>
  <c r="Y192" i="32"/>
  <c r="Z192" i="32" s="1"/>
  <c r="O193" i="32"/>
  <c r="R193" i="32"/>
  <c r="X193" i="32" s="1"/>
  <c r="T193" i="32"/>
  <c r="Y193" i="32"/>
  <c r="O194" i="32"/>
  <c r="R194" i="32"/>
  <c r="S194" i="32" s="1"/>
  <c r="T194" i="32"/>
  <c r="Y194" i="32"/>
  <c r="Z194" i="32" s="1"/>
  <c r="O195" i="32"/>
  <c r="R195" i="32"/>
  <c r="S195" i="32" s="1"/>
  <c r="T195" i="32"/>
  <c r="Y195" i="32"/>
  <c r="O196" i="32"/>
  <c r="R196" i="32"/>
  <c r="T196" i="32"/>
  <c r="Y196" i="32"/>
  <c r="Z196" i="32" s="1"/>
  <c r="O197" i="32"/>
  <c r="R197" i="32"/>
  <c r="T197" i="32"/>
  <c r="Y197" i="32"/>
  <c r="Z197" i="32" s="1"/>
  <c r="O198" i="32"/>
  <c r="R198" i="32"/>
  <c r="S198" i="32" s="1"/>
  <c r="T198" i="32"/>
  <c r="X198" i="32"/>
  <c r="Y198" i="32"/>
  <c r="Z198" i="32" s="1"/>
  <c r="O199" i="32"/>
  <c r="R199" i="32"/>
  <c r="T199" i="32"/>
  <c r="Y199" i="32"/>
  <c r="O200" i="32"/>
  <c r="R200" i="32"/>
  <c r="T200" i="32"/>
  <c r="Y200" i="32"/>
  <c r="Z200" i="32" s="1"/>
  <c r="O201" i="32"/>
  <c r="R201" i="32"/>
  <c r="X201" i="32" s="1"/>
  <c r="S201" i="32"/>
  <c r="T201" i="32"/>
  <c r="Y201" i="32"/>
  <c r="Z201" i="32" s="1"/>
  <c r="O202" i="32"/>
  <c r="R202" i="32"/>
  <c r="S202" i="32" s="1"/>
  <c r="T202" i="32"/>
  <c r="Y202" i="32"/>
  <c r="Z202" i="32" s="1"/>
  <c r="O203" i="32"/>
  <c r="R203" i="32"/>
  <c r="X203" i="32" s="1"/>
  <c r="T203" i="32"/>
  <c r="Y203" i="32"/>
  <c r="Z203" i="32" s="1"/>
  <c r="O204" i="32"/>
  <c r="R204" i="32"/>
  <c r="X204" i="32" s="1"/>
  <c r="T204" i="32"/>
  <c r="Y204" i="32"/>
  <c r="Z204" i="32" s="1"/>
  <c r="O205" i="32"/>
  <c r="R205" i="32"/>
  <c r="X205" i="32" s="1"/>
  <c r="S205" i="32"/>
  <c r="T205" i="32"/>
  <c r="Y205" i="32"/>
  <c r="Z205" i="32" s="1"/>
  <c r="O206" i="32"/>
  <c r="R206" i="32"/>
  <c r="S206" i="32" s="1"/>
  <c r="T206" i="32"/>
  <c r="Y206" i="32"/>
  <c r="Z206" i="32" s="1"/>
  <c r="O207" i="32"/>
  <c r="R207" i="32"/>
  <c r="X207" i="32" s="1"/>
  <c r="T207" i="32"/>
  <c r="Y207" i="32"/>
  <c r="Z207" i="32" s="1"/>
  <c r="O208" i="32"/>
  <c r="R208" i="32"/>
  <c r="X208" i="32" s="1"/>
  <c r="T208" i="32"/>
  <c r="Y208" i="32"/>
  <c r="Z208" i="32" s="1"/>
  <c r="O209" i="32"/>
  <c r="R209" i="32"/>
  <c r="X209" i="32" s="1"/>
  <c r="T209" i="32"/>
  <c r="Y209" i="32"/>
  <c r="Z209" i="32" s="1"/>
  <c r="O210" i="32"/>
  <c r="R210" i="32"/>
  <c r="S210" i="32" s="1"/>
  <c r="T210" i="32"/>
  <c r="Y210" i="32"/>
  <c r="Z210" i="32" s="1"/>
  <c r="O211" i="32"/>
  <c r="R211" i="32"/>
  <c r="S211" i="32" s="1"/>
  <c r="T211" i="32"/>
  <c r="Y211" i="32"/>
  <c r="Z211" i="32" s="1"/>
  <c r="O212" i="32"/>
  <c r="R212" i="32"/>
  <c r="X212" i="32" s="1"/>
  <c r="T212" i="32"/>
  <c r="Y212" i="32"/>
  <c r="Z212" i="32" s="1"/>
  <c r="O213" i="32"/>
  <c r="R213" i="32"/>
  <c r="X213" i="32" s="1"/>
  <c r="T213" i="32"/>
  <c r="Y213" i="32"/>
  <c r="Z213" i="32" s="1"/>
  <c r="O214" i="32"/>
  <c r="R214" i="32"/>
  <c r="T214" i="32"/>
  <c r="Y214" i="32"/>
  <c r="Z214" i="32" s="1"/>
  <c r="O215" i="32"/>
  <c r="R215" i="32"/>
  <c r="T215" i="32"/>
  <c r="Y215" i="32"/>
  <c r="Z215" i="32" s="1"/>
  <c r="O216" i="32"/>
  <c r="X216" i="32"/>
  <c r="Z216" i="32"/>
  <c r="O217" i="32"/>
  <c r="O218" i="32"/>
  <c r="O219" i="32"/>
  <c r="O220" i="32"/>
  <c r="O221" i="32"/>
  <c r="O222" i="32"/>
  <c r="O223" i="32"/>
  <c r="O224" i="32"/>
  <c r="O225" i="32"/>
  <c r="O226" i="32"/>
  <c r="R226" i="32"/>
  <c r="O227" i="32"/>
  <c r="O228" i="32"/>
  <c r="O229" i="32"/>
  <c r="O230" i="32"/>
  <c r="O231" i="32"/>
  <c r="O232" i="32"/>
  <c r="O233" i="32"/>
  <c r="O234" i="32"/>
  <c r="O235" i="32"/>
  <c r="O236" i="32"/>
  <c r="O237" i="32"/>
  <c r="O238" i="32"/>
  <c r="O239" i="32"/>
  <c r="O240" i="32"/>
  <c r="O241" i="32"/>
  <c r="O242" i="32"/>
  <c r="O243" i="32"/>
  <c r="O244" i="32"/>
  <c r="O245" i="32"/>
  <c r="O246" i="32"/>
  <c r="O247" i="32"/>
  <c r="O248" i="32"/>
  <c r="O249" i="32"/>
  <c r="O250" i="32"/>
  <c r="O251" i="32"/>
  <c r="O252" i="32"/>
  <c r="O253" i="32"/>
  <c r="O254" i="32"/>
  <c r="O255" i="32"/>
  <c r="O256" i="32"/>
  <c r="O257" i="32"/>
  <c r="O258" i="32"/>
  <c r="O259" i="32"/>
  <c r="O260" i="32"/>
  <c r="O261" i="32"/>
  <c r="O262" i="32"/>
  <c r="O263" i="32"/>
  <c r="O264" i="32"/>
  <c r="O265" i="32"/>
  <c r="O266" i="32"/>
  <c r="O267" i="32"/>
  <c r="O268" i="32"/>
  <c r="O269" i="32"/>
  <c r="O270" i="32"/>
  <c r="O271" i="32"/>
  <c r="O272" i="32"/>
  <c r="O273" i="32"/>
  <c r="O274" i="32"/>
  <c r="O275" i="32"/>
  <c r="O276" i="32"/>
  <c r="O277" i="32"/>
  <c r="O278" i="32"/>
  <c r="O279" i="32"/>
  <c r="O280" i="32"/>
  <c r="O281" i="32"/>
  <c r="O282" i="32"/>
  <c r="O283" i="32"/>
  <c r="O284" i="32"/>
  <c r="O285" i="32"/>
  <c r="O286" i="32"/>
  <c r="O287" i="32"/>
  <c r="O288" i="32"/>
  <c r="O289" i="32"/>
  <c r="O290" i="32"/>
  <c r="O291" i="32"/>
  <c r="O292" i="32"/>
  <c r="O293" i="32"/>
  <c r="O294" i="32"/>
  <c r="O295" i="32"/>
  <c r="O296" i="32"/>
  <c r="O297" i="32"/>
  <c r="O298" i="32"/>
  <c r="O299" i="32"/>
  <c r="O300" i="32"/>
  <c r="O301" i="32"/>
  <c r="O302" i="32"/>
  <c r="O303" i="32"/>
  <c r="O304" i="32"/>
  <c r="O305" i="32"/>
  <c r="O306" i="32"/>
  <c r="O307" i="32"/>
  <c r="O308" i="32"/>
  <c r="O309" i="32"/>
  <c r="O310" i="32"/>
  <c r="O311" i="32"/>
  <c r="O312" i="32"/>
  <c r="O313" i="32"/>
  <c r="O314" i="32"/>
  <c r="O315" i="32"/>
  <c r="O316" i="32"/>
  <c r="O317" i="32"/>
  <c r="O318" i="32"/>
  <c r="O319" i="32"/>
  <c r="O320" i="32"/>
  <c r="O321" i="32"/>
  <c r="O322" i="32"/>
  <c r="O323" i="32"/>
  <c r="O324" i="32"/>
  <c r="O325" i="32"/>
  <c r="O326" i="32"/>
  <c r="O327" i="32"/>
  <c r="O328" i="32"/>
  <c r="O329" i="32"/>
  <c r="O330" i="32"/>
  <c r="O331" i="32"/>
  <c r="O332" i="32"/>
  <c r="O333" i="32"/>
  <c r="O334" i="32"/>
  <c r="O335" i="32"/>
  <c r="O336" i="32"/>
  <c r="O337" i="32"/>
  <c r="O338" i="32"/>
  <c r="O339" i="32"/>
  <c r="O340" i="32"/>
  <c r="O341" i="32"/>
  <c r="O342" i="32"/>
  <c r="O343" i="32"/>
  <c r="O344" i="32"/>
  <c r="O345" i="32"/>
  <c r="O346" i="32"/>
  <c r="O347" i="32"/>
  <c r="O348" i="32"/>
  <c r="O349" i="32"/>
  <c r="O350" i="32"/>
  <c r="O351" i="32"/>
  <c r="O352" i="32"/>
  <c r="O353" i="32"/>
  <c r="O354" i="32"/>
  <c r="O355" i="32"/>
  <c r="O356" i="32"/>
  <c r="O357" i="32"/>
  <c r="O358" i="32"/>
  <c r="O359" i="32"/>
  <c r="O360" i="32"/>
  <c r="O361" i="32"/>
  <c r="O362" i="32"/>
  <c r="O363" i="32"/>
  <c r="O364" i="32"/>
  <c r="O365" i="32"/>
  <c r="O366" i="32"/>
  <c r="O367" i="32"/>
  <c r="O368" i="32"/>
  <c r="O369" i="32"/>
  <c r="O370" i="32"/>
  <c r="O371" i="32"/>
  <c r="O372" i="32"/>
  <c r="O373" i="32"/>
  <c r="O374" i="32"/>
  <c r="O375" i="32"/>
  <c r="O376" i="32"/>
  <c r="O377" i="32"/>
  <c r="O378" i="32"/>
  <c r="O379" i="32"/>
  <c r="O380" i="32"/>
  <c r="O381" i="32"/>
  <c r="O382" i="32"/>
  <c r="O383" i="32"/>
  <c r="O384" i="32"/>
  <c r="O385" i="32"/>
  <c r="O386" i="32"/>
  <c r="O387" i="32"/>
  <c r="O388" i="32"/>
  <c r="O389" i="32"/>
  <c r="O390" i="32"/>
  <c r="O391" i="32"/>
  <c r="O392" i="32"/>
  <c r="O393" i="32"/>
  <c r="O394" i="32"/>
  <c r="O395" i="32"/>
  <c r="O396" i="32"/>
  <c r="O397" i="32"/>
  <c r="O398" i="32"/>
  <c r="O399" i="32"/>
  <c r="O400" i="32"/>
  <c r="O401" i="32"/>
  <c r="O402" i="32"/>
  <c r="O403" i="32"/>
  <c r="O404" i="32"/>
  <c r="O405" i="32"/>
  <c r="O406" i="32"/>
  <c r="O407" i="32"/>
  <c r="O408" i="32"/>
  <c r="O409" i="32"/>
  <c r="O410" i="32"/>
  <c r="O411" i="32"/>
  <c r="O412" i="32"/>
  <c r="O413" i="32"/>
  <c r="O414" i="32"/>
  <c r="O415" i="32"/>
  <c r="O416" i="32"/>
  <c r="O417" i="32"/>
  <c r="O418" i="32"/>
  <c r="O419" i="32"/>
  <c r="O420" i="32"/>
  <c r="O421" i="32"/>
  <c r="O422" i="32"/>
  <c r="O423" i="32"/>
  <c r="O424" i="32"/>
  <c r="O425" i="32"/>
  <c r="O426" i="32"/>
  <c r="O427" i="32"/>
  <c r="O428" i="32"/>
  <c r="O429" i="32"/>
  <c r="O430" i="32"/>
  <c r="O431" i="32"/>
  <c r="O432" i="32"/>
  <c r="O433" i="32"/>
  <c r="O434" i="32"/>
  <c r="O435" i="32"/>
  <c r="O436" i="32"/>
  <c r="O437" i="32"/>
  <c r="O438" i="32"/>
  <c r="O439" i="32"/>
  <c r="O440" i="32"/>
  <c r="O441" i="32"/>
  <c r="O442" i="32"/>
  <c r="O443" i="32"/>
  <c r="O444" i="32"/>
  <c r="O445" i="32"/>
  <c r="O446" i="32"/>
  <c r="O447" i="32"/>
  <c r="O448" i="32"/>
  <c r="O449" i="32"/>
  <c r="O450" i="32"/>
  <c r="O451" i="32"/>
  <c r="O452" i="32"/>
  <c r="O453" i="32"/>
  <c r="O454" i="32"/>
  <c r="O455" i="32"/>
  <c r="O456" i="32"/>
  <c r="O457" i="32"/>
  <c r="O458" i="32"/>
  <c r="O459" i="32"/>
  <c r="O460" i="32"/>
  <c r="O461" i="32"/>
  <c r="O462" i="32"/>
  <c r="O463" i="32"/>
  <c r="O464" i="32"/>
  <c r="O465" i="32"/>
  <c r="O466" i="32"/>
  <c r="O467" i="32"/>
  <c r="O468" i="32"/>
  <c r="O469" i="32"/>
  <c r="O470" i="32"/>
  <c r="O471" i="32"/>
  <c r="O472" i="32"/>
  <c r="O473" i="32"/>
  <c r="O474" i="32"/>
  <c r="O475" i="32"/>
  <c r="O476" i="32"/>
  <c r="O477" i="32"/>
  <c r="O478" i="32"/>
  <c r="O479" i="32"/>
  <c r="O480" i="32"/>
  <c r="O481" i="32"/>
  <c r="O482" i="32"/>
  <c r="O483" i="32"/>
  <c r="O484" i="32"/>
  <c r="O485" i="32"/>
  <c r="O486" i="32"/>
  <c r="O487" i="32"/>
  <c r="O488" i="32"/>
  <c r="O489" i="32"/>
  <c r="O490" i="32"/>
  <c r="O491" i="32"/>
  <c r="O492" i="32"/>
  <c r="O493" i="32"/>
  <c r="O494" i="32"/>
  <c r="O495" i="32"/>
  <c r="O496" i="32"/>
  <c r="O497" i="32"/>
  <c r="O498" i="32"/>
  <c r="O499" i="32"/>
  <c r="O500" i="32"/>
  <c r="O501" i="32"/>
  <c r="O502" i="32"/>
  <c r="O503" i="32"/>
  <c r="O504" i="32"/>
  <c r="O505" i="32"/>
  <c r="O506" i="32"/>
  <c r="O507" i="32"/>
  <c r="O508" i="32"/>
  <c r="O509" i="32"/>
  <c r="O510" i="32"/>
  <c r="O511" i="32"/>
  <c r="O512" i="32"/>
  <c r="O513" i="32"/>
  <c r="O514" i="32"/>
  <c r="O515" i="32"/>
  <c r="O516" i="32"/>
  <c r="O517" i="32"/>
  <c r="O518" i="32"/>
  <c r="O519" i="32"/>
  <c r="O520" i="32"/>
  <c r="O521" i="32"/>
  <c r="O522" i="32"/>
  <c r="O523" i="32"/>
  <c r="O524" i="32"/>
  <c r="O525" i="32"/>
  <c r="O526" i="32"/>
  <c r="O527" i="32"/>
  <c r="O528" i="32"/>
  <c r="O529" i="32"/>
  <c r="O530" i="32"/>
  <c r="O531" i="32"/>
  <c r="O532" i="32"/>
  <c r="O533" i="32"/>
  <c r="O534" i="32"/>
  <c r="O535" i="32"/>
  <c r="O536" i="32"/>
  <c r="O537" i="32"/>
  <c r="O538" i="32"/>
  <c r="O539" i="32"/>
  <c r="O540" i="32"/>
  <c r="O541" i="32"/>
  <c r="O542" i="32"/>
  <c r="O543" i="32"/>
  <c r="O544" i="32"/>
  <c r="O545" i="32"/>
  <c r="O546" i="32"/>
  <c r="O547" i="32"/>
  <c r="O548" i="32"/>
  <c r="O549" i="32"/>
  <c r="O550" i="32"/>
  <c r="O551" i="32"/>
  <c r="O552" i="32"/>
  <c r="O553" i="32"/>
  <c r="O554" i="32"/>
  <c r="O555" i="32"/>
  <c r="O556" i="32"/>
  <c r="O557" i="32"/>
  <c r="O558" i="32"/>
  <c r="O559" i="32"/>
  <c r="O560" i="32"/>
  <c r="O561" i="32"/>
  <c r="O562" i="32"/>
  <c r="O563" i="32"/>
  <c r="O564" i="32"/>
  <c r="O565" i="32"/>
  <c r="O566" i="32"/>
  <c r="O567" i="32"/>
  <c r="O568" i="32"/>
  <c r="O569" i="32"/>
  <c r="O570" i="32"/>
  <c r="O571" i="32"/>
  <c r="O572" i="32"/>
  <c r="O573" i="32"/>
  <c r="O574" i="32"/>
  <c r="O575" i="32"/>
  <c r="O576" i="32"/>
  <c r="O577" i="32"/>
  <c r="O578" i="32"/>
  <c r="O579" i="32"/>
  <c r="O580" i="32"/>
  <c r="O581" i="32"/>
  <c r="O582" i="32"/>
  <c r="O583" i="32"/>
  <c r="O584" i="32"/>
  <c r="O585" i="32"/>
  <c r="O586" i="32"/>
  <c r="O587" i="32"/>
  <c r="O588" i="32"/>
  <c r="O589" i="32"/>
  <c r="O590" i="32"/>
  <c r="O591" i="32"/>
  <c r="O592" i="32"/>
  <c r="O593" i="32"/>
  <c r="O594" i="32"/>
  <c r="O595" i="32"/>
  <c r="O596" i="32"/>
  <c r="O597" i="32"/>
  <c r="O598" i="32"/>
  <c r="O599" i="32"/>
  <c r="O600" i="32"/>
  <c r="O601" i="32"/>
  <c r="X211" i="32" l="1"/>
  <c r="AA44" i="32"/>
  <c r="S108" i="32"/>
  <c r="S88" i="32"/>
  <c r="AA53" i="32"/>
  <c r="AA45" i="32"/>
  <c r="AA181" i="32"/>
  <c r="S132" i="32"/>
  <c r="S123" i="32"/>
  <c r="S106" i="32"/>
  <c r="S45" i="32"/>
  <c r="S189" i="32"/>
  <c r="T46" i="32"/>
  <c r="S133" i="32"/>
  <c r="AA80" i="32"/>
  <c r="X102" i="32"/>
  <c r="X70" i="32"/>
  <c r="AA124" i="32"/>
  <c r="X129" i="32"/>
  <c r="X128" i="32"/>
  <c r="X101" i="32"/>
  <c r="S207" i="32"/>
  <c r="X206" i="32"/>
  <c r="AA205" i="32"/>
  <c r="X195" i="32"/>
  <c r="S185" i="32"/>
  <c r="X182" i="32"/>
  <c r="X132" i="32"/>
  <c r="AA128" i="32"/>
  <c r="X120" i="32"/>
  <c r="AA101" i="32"/>
  <c r="AA100" i="32"/>
  <c r="S86" i="32"/>
  <c r="AA85" i="32"/>
  <c r="S82" i="32"/>
  <c r="Y74" i="32"/>
  <c r="AA69" i="32"/>
  <c r="X45" i="32"/>
  <c r="X42" i="32"/>
  <c r="AA41" i="32"/>
  <c r="X191" i="32"/>
  <c r="AA207" i="32"/>
  <c r="S203" i="32"/>
  <c r="X202" i="32"/>
  <c r="AA197" i="32"/>
  <c r="S187" i="32"/>
  <c r="X186" i="32"/>
  <c r="AA185" i="32"/>
  <c r="X174" i="32"/>
  <c r="S124" i="32"/>
  <c r="X112" i="32"/>
  <c r="X103" i="32"/>
  <c r="AA102" i="32"/>
  <c r="S93" i="32"/>
  <c r="AA92" i="32"/>
  <c r="AA82" i="32"/>
  <c r="Z80" i="32"/>
  <c r="Z72" i="32"/>
  <c r="S141" i="32"/>
  <c r="AA141" i="32"/>
  <c r="X141" i="32"/>
  <c r="X126" i="32"/>
  <c r="S126" i="32"/>
  <c r="U209" i="32"/>
  <c r="V209" i="32" s="1"/>
  <c r="AA214" i="32"/>
  <c r="S214" i="32"/>
  <c r="X214" i="32"/>
  <c r="Z193" i="32"/>
  <c r="AA193" i="32"/>
  <c r="S183" i="32"/>
  <c r="X183" i="32"/>
  <c r="T165" i="32"/>
  <c r="S165" i="32"/>
  <c r="T161" i="32"/>
  <c r="S161" i="32"/>
  <c r="R56" i="32"/>
  <c r="R224" i="32" s="1"/>
  <c r="AA89" i="32"/>
  <c r="U191" i="32"/>
  <c r="W191" i="32" s="1"/>
  <c r="S215" i="32"/>
  <c r="AA215" i="32"/>
  <c r="X215" i="32"/>
  <c r="U213" i="32"/>
  <c r="V213" i="32" s="1"/>
  <c r="U195" i="32"/>
  <c r="W195" i="32" s="1"/>
  <c r="Y175" i="32"/>
  <c r="S149" i="32"/>
  <c r="AA149" i="32"/>
  <c r="X149" i="32"/>
  <c r="X122" i="32"/>
  <c r="S122" i="32"/>
  <c r="AA122" i="32"/>
  <c r="X62" i="32"/>
  <c r="S62" i="32"/>
  <c r="AA62" i="32"/>
  <c r="AA61" i="32"/>
  <c r="S61" i="32"/>
  <c r="X61" i="32"/>
  <c r="S172" i="32"/>
  <c r="S175" i="32" s="1"/>
  <c r="X172" i="32"/>
  <c r="X84" i="32"/>
  <c r="S84" i="32"/>
  <c r="U211" i="32"/>
  <c r="W211" i="32" s="1"/>
  <c r="AA210" i="32"/>
  <c r="X197" i="32"/>
  <c r="S197" i="32"/>
  <c r="S153" i="32"/>
  <c r="AA153" i="32"/>
  <c r="X153" i="32"/>
  <c r="X137" i="32"/>
  <c r="S137" i="32"/>
  <c r="AA137" i="32"/>
  <c r="S107" i="32"/>
  <c r="X107" i="32"/>
  <c r="S199" i="32"/>
  <c r="X199" i="32"/>
  <c r="S190" i="32"/>
  <c r="X190" i="32"/>
  <c r="AA183" i="32"/>
  <c r="X181" i="32"/>
  <c r="S181" i="32"/>
  <c r="T162" i="32"/>
  <c r="S162" i="32"/>
  <c r="S145" i="32"/>
  <c r="AA145" i="32"/>
  <c r="X145" i="32"/>
  <c r="Z110" i="32"/>
  <c r="AA110" i="32"/>
  <c r="S104" i="32"/>
  <c r="X104" i="32"/>
  <c r="Z40" i="32"/>
  <c r="AA40" i="32"/>
  <c r="Z39" i="32"/>
  <c r="Y46" i="32"/>
  <c r="R242" i="32"/>
  <c r="AA187" i="32"/>
  <c r="AA126" i="32"/>
  <c r="T114" i="32"/>
  <c r="U208" i="32"/>
  <c r="V208" i="32" s="1"/>
  <c r="U187" i="32"/>
  <c r="W187" i="32" s="1"/>
  <c r="U215" i="32"/>
  <c r="V215" i="32" s="1"/>
  <c r="T216" i="32"/>
  <c r="X194" i="32"/>
  <c r="X154" i="32"/>
  <c r="X150" i="32"/>
  <c r="X146" i="32"/>
  <c r="X142" i="32"/>
  <c r="X138" i="32"/>
  <c r="AA123" i="32"/>
  <c r="X119" i="32"/>
  <c r="X111" i="32"/>
  <c r="AA93" i="32"/>
  <c r="T94" i="32"/>
  <c r="AA81" i="32"/>
  <c r="AA73" i="32"/>
  <c r="T74" i="32"/>
  <c r="U207" i="32"/>
  <c r="V207" i="32" s="1"/>
  <c r="AA201" i="32"/>
  <c r="U203" i="32"/>
  <c r="V203" i="32" s="1"/>
  <c r="U212" i="32"/>
  <c r="V212" i="32" s="1"/>
  <c r="AA213" i="32"/>
  <c r="S213" i="32"/>
  <c r="S193" i="32"/>
  <c r="AA189" i="32"/>
  <c r="T175" i="32"/>
  <c r="T164" i="32"/>
  <c r="AA152" i="32"/>
  <c r="S152" i="32"/>
  <c r="AA148" i="32"/>
  <c r="S148" i="32"/>
  <c r="T156" i="32"/>
  <c r="AA144" i="32"/>
  <c r="S144" i="32"/>
  <c r="Y156" i="32"/>
  <c r="AA140" i="32"/>
  <c r="S140" i="32"/>
  <c r="AA136" i="32"/>
  <c r="S136" i="32"/>
  <c r="S110" i="32"/>
  <c r="AA106" i="32"/>
  <c r="AA103" i="32"/>
  <c r="AA88" i="32"/>
  <c r="AA52" i="32"/>
  <c r="W215" i="32"/>
  <c r="V211" i="32"/>
  <c r="V195" i="32"/>
  <c r="W203" i="32"/>
  <c r="U184" i="32"/>
  <c r="V184" i="32" s="1"/>
  <c r="U188" i="32"/>
  <c r="V188" i="32" s="1"/>
  <c r="R216" i="32"/>
  <c r="R238" i="32" s="1"/>
  <c r="U142" i="32"/>
  <c r="V142" i="32" s="1"/>
  <c r="X200" i="32"/>
  <c r="S200" i="32"/>
  <c r="AA200" i="32"/>
  <c r="U199" i="32"/>
  <c r="AA195" i="32"/>
  <c r="Z195" i="32"/>
  <c r="X192" i="32"/>
  <c r="S192" i="32"/>
  <c r="AA192" i="32"/>
  <c r="U129" i="32"/>
  <c r="U150" i="32"/>
  <c r="V150" i="32" s="1"/>
  <c r="U164" i="32"/>
  <c r="U126" i="32"/>
  <c r="U204" i="32"/>
  <c r="V204" i="32" s="1"/>
  <c r="U206" i="32"/>
  <c r="V206" i="32" s="1"/>
  <c r="U190" i="32"/>
  <c r="V190" i="32" s="1"/>
  <c r="U202" i="32"/>
  <c r="V202" i="32" s="1"/>
  <c r="U193" i="32"/>
  <c r="U122" i="32"/>
  <c r="U201" i="32"/>
  <c r="S212" i="32"/>
  <c r="AA212" i="32"/>
  <c r="U185" i="32"/>
  <c r="S209" i="32"/>
  <c r="AA206" i="32"/>
  <c r="U205" i="32"/>
  <c r="U200" i="32"/>
  <c r="V200" i="32" s="1"/>
  <c r="AA203" i="32"/>
  <c r="U172" i="32"/>
  <c r="W172" i="32" s="1"/>
  <c r="U141" i="32"/>
  <c r="U137" i="32"/>
  <c r="U144" i="32"/>
  <c r="U183" i="32"/>
  <c r="U139" i="32"/>
  <c r="V139" i="32" s="1"/>
  <c r="U194" i="32"/>
  <c r="V194" i="32" s="1"/>
  <c r="U131" i="32"/>
  <c r="V131" i="32" s="1"/>
  <c r="AA209" i="32"/>
  <c r="S208" i="32"/>
  <c r="W208" i="32"/>
  <c r="AA208" i="32"/>
  <c r="AA199" i="32"/>
  <c r="Z199" i="32"/>
  <c r="U152" i="32"/>
  <c r="X196" i="32"/>
  <c r="S196" i="32"/>
  <c r="AA196" i="32"/>
  <c r="U197" i="32"/>
  <c r="AA191" i="32"/>
  <c r="Z191" i="32"/>
  <c r="U153" i="32"/>
  <c r="U133" i="32"/>
  <c r="U143" i="32"/>
  <c r="V143" i="32" s="1"/>
  <c r="U155" i="32"/>
  <c r="V155" i="32" s="1"/>
  <c r="U132" i="32"/>
  <c r="U134" i="32"/>
  <c r="V134" i="32" s="1"/>
  <c r="U145" i="32"/>
  <c r="U146" i="32"/>
  <c r="V146" i="32" s="1"/>
  <c r="U120" i="32"/>
  <c r="U125" i="32"/>
  <c r="V125" i="32" s="1"/>
  <c r="U127" i="32"/>
  <c r="V127" i="32" s="1"/>
  <c r="U128" i="32"/>
  <c r="U136" i="32"/>
  <c r="U196" i="32"/>
  <c r="V196" i="32" s="1"/>
  <c r="U198" i="32"/>
  <c r="V198" i="32" s="1"/>
  <c r="U148" i="32"/>
  <c r="U154" i="32"/>
  <c r="V154" i="32" s="1"/>
  <c r="U214" i="32"/>
  <c r="U189" i="32"/>
  <c r="U147" i="32"/>
  <c r="V147" i="32" s="1"/>
  <c r="Y216" i="32"/>
  <c r="AA211" i="32"/>
  <c r="U210" i="32"/>
  <c r="X210" i="32"/>
  <c r="S204" i="32"/>
  <c r="W204" i="32"/>
  <c r="AA204" i="32"/>
  <c r="U180" i="32"/>
  <c r="U135" i="32"/>
  <c r="V135" i="32" s="1"/>
  <c r="U192" i="32"/>
  <c r="V192" i="32" s="1"/>
  <c r="U181" i="32"/>
  <c r="U182" i="32"/>
  <c r="V182" i="32" s="1"/>
  <c r="U138" i="32"/>
  <c r="V138" i="32" s="1"/>
  <c r="U163" i="32"/>
  <c r="U151" i="32"/>
  <c r="V151" i="32" s="1"/>
  <c r="U124" i="32"/>
  <c r="U140" i="32"/>
  <c r="U166" i="32"/>
  <c r="U149" i="32"/>
  <c r="V130" i="32"/>
  <c r="AA188" i="32"/>
  <c r="W188" i="32"/>
  <c r="S188" i="32"/>
  <c r="Z187" i="32"/>
  <c r="U186" i="32"/>
  <c r="V186" i="32" s="1"/>
  <c r="AA184" i="32"/>
  <c r="W184" i="32"/>
  <c r="S184" i="32"/>
  <c r="Z183" i="32"/>
  <c r="AA180" i="32"/>
  <c r="S180" i="32"/>
  <c r="R175" i="32"/>
  <c r="R236" i="32" s="1"/>
  <c r="U174" i="32"/>
  <c r="V174" i="32" s="1"/>
  <c r="X173" i="32"/>
  <c r="AA172" i="32"/>
  <c r="U165" i="32"/>
  <c r="S163" i="32"/>
  <c r="S167" i="32" s="1"/>
  <c r="U161" i="32"/>
  <c r="AA155" i="32"/>
  <c r="W155" i="32"/>
  <c r="S155" i="32"/>
  <c r="AA151" i="32"/>
  <c r="W151" i="32"/>
  <c r="S151" i="32"/>
  <c r="AA147" i="32"/>
  <c r="S147" i="32"/>
  <c r="AA143" i="32"/>
  <c r="W143" i="32"/>
  <c r="S143" i="32"/>
  <c r="Z142" i="32"/>
  <c r="AA139" i="32"/>
  <c r="S139" i="32"/>
  <c r="AA135" i="32"/>
  <c r="S135" i="32"/>
  <c r="AA131" i="32"/>
  <c r="W131" i="32"/>
  <c r="S131" i="32"/>
  <c r="AA127" i="32"/>
  <c r="W127" i="32"/>
  <c r="S127" i="32"/>
  <c r="Z126" i="32"/>
  <c r="U121" i="32"/>
  <c r="V121" i="32" s="1"/>
  <c r="U113" i="32"/>
  <c r="V113" i="32" s="1"/>
  <c r="U103" i="32"/>
  <c r="U39" i="32"/>
  <c r="V39" i="32" s="1"/>
  <c r="U52" i="32"/>
  <c r="V52" i="32" s="1"/>
  <c r="U38" i="32"/>
  <c r="U40" i="32"/>
  <c r="V40" i="32" s="1"/>
  <c r="R33" i="32"/>
  <c r="U119" i="32"/>
  <c r="W119" i="32" s="1"/>
  <c r="AA173" i="32"/>
  <c r="U107" i="32"/>
  <c r="V107" i="32" s="1"/>
  <c r="U86" i="32"/>
  <c r="U112" i="32"/>
  <c r="U123" i="32"/>
  <c r="S121" i="32"/>
  <c r="AA121" i="32"/>
  <c r="X121" i="32"/>
  <c r="U106" i="32"/>
  <c r="U110" i="32"/>
  <c r="U102" i="32"/>
  <c r="U80" i="32"/>
  <c r="V80" i="32" s="1"/>
  <c r="U92" i="32"/>
  <c r="V92" i="32" s="1"/>
  <c r="U84" i="32"/>
  <c r="U79" i="32"/>
  <c r="W79" i="32" s="1"/>
  <c r="U62" i="32"/>
  <c r="U55" i="32"/>
  <c r="V55" i="32" s="1"/>
  <c r="U51" i="32"/>
  <c r="W51" i="32" s="1"/>
  <c r="AA202" i="32"/>
  <c r="W202" i="32"/>
  <c r="AA198" i="32"/>
  <c r="W198" i="32"/>
  <c r="AA194" i="32"/>
  <c r="AA190" i="32"/>
  <c r="AA186" i="32"/>
  <c r="AA182" i="32"/>
  <c r="W182" i="32"/>
  <c r="AA174" i="32"/>
  <c r="R167" i="32"/>
  <c r="R240" i="32" s="1"/>
  <c r="R156" i="32"/>
  <c r="R234" i="32" s="1"/>
  <c r="U82" i="32"/>
  <c r="U100" i="32"/>
  <c r="V100" i="32" s="1"/>
  <c r="X134" i="32"/>
  <c r="AA133" i="32"/>
  <c r="X130" i="32"/>
  <c r="AA129" i="32"/>
  <c r="U105" i="32"/>
  <c r="V105" i="32" s="1"/>
  <c r="U109" i="32"/>
  <c r="V109" i="32" s="1"/>
  <c r="U90" i="32"/>
  <c r="U70" i="32"/>
  <c r="U44" i="32"/>
  <c r="V44" i="32" s="1"/>
  <c r="U42" i="32"/>
  <c r="U173" i="32"/>
  <c r="V173" i="32" s="1"/>
  <c r="U162" i="32"/>
  <c r="AA154" i="32"/>
  <c r="AA150" i="32"/>
  <c r="AA146" i="32"/>
  <c r="W146" i="32"/>
  <c r="U108" i="32"/>
  <c r="AA142" i="32"/>
  <c r="AA138" i="32"/>
  <c r="U104" i="32"/>
  <c r="V104" i="32" s="1"/>
  <c r="AA134" i="32"/>
  <c r="W134" i="32"/>
  <c r="AA130" i="32"/>
  <c r="W130" i="32"/>
  <c r="S125" i="32"/>
  <c r="W125" i="32"/>
  <c r="AA125" i="32"/>
  <c r="Z120" i="32"/>
  <c r="AA120" i="32"/>
  <c r="U111" i="32"/>
  <c r="V111" i="32" s="1"/>
  <c r="U88" i="32"/>
  <c r="U87" i="32"/>
  <c r="V87" i="32" s="1"/>
  <c r="U91" i="32"/>
  <c r="V91" i="32" s="1"/>
  <c r="U72" i="32"/>
  <c r="V72" i="32" s="1"/>
  <c r="U63" i="32"/>
  <c r="V63" i="32" s="1"/>
  <c r="U71" i="32"/>
  <c r="V71" i="32" s="1"/>
  <c r="U54" i="32"/>
  <c r="U43" i="32"/>
  <c r="V43" i="32" s="1"/>
  <c r="T21" i="32"/>
  <c r="T23" i="32" s="1"/>
  <c r="T17" i="32"/>
  <c r="T16" i="32"/>
  <c r="S91" i="32"/>
  <c r="AA91" i="32"/>
  <c r="U83" i="32"/>
  <c r="V83" i="32" s="1"/>
  <c r="S71" i="32"/>
  <c r="W71" i="32"/>
  <c r="AA71" i="32"/>
  <c r="Y56" i="32"/>
  <c r="AA56" i="32" s="1"/>
  <c r="AA54" i="32"/>
  <c r="X53" i="32"/>
  <c r="S53" i="32"/>
  <c r="Z52" i="32"/>
  <c r="S43" i="32"/>
  <c r="AA43" i="32"/>
  <c r="S40" i="32"/>
  <c r="U89" i="32"/>
  <c r="AA119" i="32"/>
  <c r="R114" i="32"/>
  <c r="R232" i="32" s="1"/>
  <c r="AA111" i="32"/>
  <c r="AA107" i="32"/>
  <c r="U99" i="32"/>
  <c r="S87" i="32"/>
  <c r="W87" i="32"/>
  <c r="AA87" i="32"/>
  <c r="S63" i="32"/>
  <c r="AA63" i="32"/>
  <c r="S39" i="32"/>
  <c r="AA39" i="32"/>
  <c r="R46" i="32"/>
  <c r="U101" i="32"/>
  <c r="T20" i="32"/>
  <c r="U85" i="32"/>
  <c r="U53" i="32"/>
  <c r="Y114" i="32"/>
  <c r="AA114" i="32" s="1"/>
  <c r="X113" i="32"/>
  <c r="AA112" i="32"/>
  <c r="X109" i="32"/>
  <c r="AA108" i="32"/>
  <c r="X105" i="32"/>
  <c r="AA104" i="32"/>
  <c r="W100" i="32"/>
  <c r="S100" i="32"/>
  <c r="AA90" i="32"/>
  <c r="X89" i="32"/>
  <c r="AA84" i="32"/>
  <c r="S83" i="32"/>
  <c r="AA83" i="32"/>
  <c r="W80" i="32"/>
  <c r="S80" i="32"/>
  <c r="AA70" i="32"/>
  <c r="X69" i="32"/>
  <c r="T64" i="32"/>
  <c r="S55" i="32"/>
  <c r="W55" i="32"/>
  <c r="AA55" i="32"/>
  <c r="S52" i="32"/>
  <c r="T56" i="32"/>
  <c r="AA42" i="32"/>
  <c r="X41" i="32"/>
  <c r="T19" i="32"/>
  <c r="U73" i="32"/>
  <c r="T11" i="32"/>
  <c r="AA113" i="32"/>
  <c r="W113" i="32"/>
  <c r="AA109" i="32"/>
  <c r="AA105" i="32"/>
  <c r="W105" i="32"/>
  <c r="S99" i="32"/>
  <c r="AA99" i="32"/>
  <c r="Y94" i="32"/>
  <c r="W92" i="32"/>
  <c r="S92" i="32"/>
  <c r="AA86" i="32"/>
  <c r="X85" i="32"/>
  <c r="S79" i="32"/>
  <c r="AA79" i="32"/>
  <c r="R94" i="32"/>
  <c r="R230" i="32" s="1"/>
  <c r="W72" i="32"/>
  <c r="S72" i="32"/>
  <c r="R74" i="32"/>
  <c r="R228" i="32" s="1"/>
  <c r="Y64" i="32"/>
  <c r="AA64" i="32" s="1"/>
  <c r="S51" i="32"/>
  <c r="AA51" i="32"/>
  <c r="S44" i="32"/>
  <c r="AA38" i="32"/>
  <c r="U41" i="32"/>
  <c r="T15" i="32"/>
  <c r="U45" i="32"/>
  <c r="T10" i="32"/>
  <c r="U93" i="32"/>
  <c r="U81" i="32"/>
  <c r="U69" i="32"/>
  <c r="U61" i="32"/>
  <c r="T22" i="32"/>
  <c r="T24" i="32" s="1"/>
  <c r="T18" i="32"/>
  <c r="T14" i="32"/>
  <c r="T13" i="32"/>
  <c r="T12" i="32"/>
  <c r="W40" i="32" l="1"/>
  <c r="W139" i="32"/>
  <c r="W107" i="32"/>
  <c r="W91" i="32"/>
  <c r="W138" i="32"/>
  <c r="W209" i="32"/>
  <c r="W44" i="32"/>
  <c r="W154" i="32"/>
  <c r="W147" i="32"/>
  <c r="V187" i="32"/>
  <c r="W52" i="32"/>
  <c r="W104" i="32"/>
  <c r="W63" i="32"/>
  <c r="S74" i="32"/>
  <c r="W121" i="32"/>
  <c r="W135" i="32"/>
  <c r="T167" i="32"/>
  <c r="S64" i="32"/>
  <c r="W142" i="32"/>
  <c r="W190" i="32"/>
  <c r="W207" i="32"/>
  <c r="AA216" i="32"/>
  <c r="W212" i="32"/>
  <c r="W213" i="32"/>
  <c r="V191" i="32"/>
  <c r="W109" i="32"/>
  <c r="W111" i="32"/>
  <c r="W150" i="32"/>
  <c r="W174" i="32"/>
  <c r="W186" i="32"/>
  <c r="W194" i="32"/>
  <c r="S216" i="32"/>
  <c r="W39" i="32"/>
  <c r="W43" i="32"/>
  <c r="AA94" i="32"/>
  <c r="V88" i="32"/>
  <c r="W88" i="32"/>
  <c r="V108" i="32"/>
  <c r="W108" i="32"/>
  <c r="V90" i="32"/>
  <c r="W90" i="32"/>
  <c r="V82" i="32"/>
  <c r="W82" i="32"/>
  <c r="V106" i="32"/>
  <c r="W106" i="32"/>
  <c r="S156" i="32"/>
  <c r="AA156" i="32"/>
  <c r="V180" i="32"/>
  <c r="U216" i="32"/>
  <c r="V148" i="32"/>
  <c r="W148" i="32"/>
  <c r="V128" i="32"/>
  <c r="W128" i="32"/>
  <c r="W196" i="32"/>
  <c r="AA175" i="32"/>
  <c r="W206" i="32"/>
  <c r="V185" i="32"/>
  <c r="W185" i="32"/>
  <c r="V201" i="32"/>
  <c r="W201" i="32"/>
  <c r="W192" i="32"/>
  <c r="V93" i="32"/>
  <c r="W93" i="32"/>
  <c r="W41" i="32"/>
  <c r="V41" i="32"/>
  <c r="V101" i="32"/>
  <c r="W101" i="32"/>
  <c r="S46" i="32"/>
  <c r="V42" i="32"/>
  <c r="W42" i="32"/>
  <c r="V51" i="32"/>
  <c r="U56" i="32"/>
  <c r="AA74" i="32"/>
  <c r="V123" i="32"/>
  <c r="W123" i="32"/>
  <c r="W173" i="32"/>
  <c r="V103" i="32"/>
  <c r="W103" i="32"/>
  <c r="V181" i="32"/>
  <c r="W181" i="32"/>
  <c r="V210" i="32"/>
  <c r="W210" i="32"/>
  <c r="V189" i="32"/>
  <c r="W189" i="32"/>
  <c r="V145" i="32"/>
  <c r="W145" i="32"/>
  <c r="W183" i="32"/>
  <c r="V183" i="32"/>
  <c r="V137" i="32"/>
  <c r="W137" i="32"/>
  <c r="W122" i="32"/>
  <c r="V122" i="32"/>
  <c r="W199" i="32"/>
  <c r="V199" i="32"/>
  <c r="U114" i="32"/>
  <c r="V99" i="32"/>
  <c r="W89" i="32"/>
  <c r="V89" i="32"/>
  <c r="U64" i="32"/>
  <c r="V61" i="32"/>
  <c r="W61" i="32"/>
  <c r="W99" i="32"/>
  <c r="V53" i="32"/>
  <c r="W53" i="32"/>
  <c r="AA46" i="32"/>
  <c r="R222" i="32"/>
  <c r="V54" i="32"/>
  <c r="W54" i="32"/>
  <c r="U94" i="32"/>
  <c r="V79" i="32"/>
  <c r="V102" i="32"/>
  <c r="W102" i="32"/>
  <c r="V112" i="32"/>
  <c r="W112" i="32"/>
  <c r="V38" i="32"/>
  <c r="W38" i="32"/>
  <c r="U46" i="32"/>
  <c r="U167" i="32"/>
  <c r="R241" i="32" s="1"/>
  <c r="V140" i="32"/>
  <c r="W140" i="32"/>
  <c r="W214" i="32"/>
  <c r="V214" i="32"/>
  <c r="V133" i="32"/>
  <c r="W133" i="32"/>
  <c r="V197" i="32"/>
  <c r="W197" i="32"/>
  <c r="V144" i="32"/>
  <c r="W144" i="32"/>
  <c r="V141" i="32"/>
  <c r="W141" i="32"/>
  <c r="V193" i="32"/>
  <c r="W193" i="32"/>
  <c r="V129" i="32"/>
  <c r="W129" i="32"/>
  <c r="V81" i="32"/>
  <c r="W81" i="32"/>
  <c r="W69" i="32"/>
  <c r="U74" i="32"/>
  <c r="V69" i="32"/>
  <c r="V45" i="32"/>
  <c r="W45" i="32"/>
  <c r="S56" i="32"/>
  <c r="S94" i="32"/>
  <c r="S114" i="32"/>
  <c r="V73" i="32"/>
  <c r="W73" i="32"/>
  <c r="W83" i="32"/>
  <c r="V85" i="32"/>
  <c r="W85" i="32"/>
  <c r="V70" i="32"/>
  <c r="W70" i="32"/>
  <c r="V62" i="32"/>
  <c r="W62" i="32"/>
  <c r="V84" i="32"/>
  <c r="W84" i="32"/>
  <c r="V110" i="32"/>
  <c r="W110" i="32"/>
  <c r="V86" i="32"/>
  <c r="W86" i="32"/>
  <c r="V119" i="32"/>
  <c r="U156" i="32"/>
  <c r="W180" i="32"/>
  <c r="V149" i="32"/>
  <c r="W149" i="32"/>
  <c r="V124" i="32"/>
  <c r="W124" i="32"/>
  <c r="V136" i="32"/>
  <c r="W136" i="32"/>
  <c r="V120" i="32"/>
  <c r="W120" i="32"/>
  <c r="V132" i="32"/>
  <c r="W132" i="32"/>
  <c r="V153" i="32"/>
  <c r="W153" i="32"/>
  <c r="V152" i="32"/>
  <c r="W152" i="32"/>
  <c r="V172" i="32"/>
  <c r="V175" i="32" s="1"/>
  <c r="U175" i="32"/>
  <c r="V205" i="32"/>
  <c r="W205" i="32"/>
  <c r="V126" i="32"/>
  <c r="W126" i="32"/>
  <c r="W200" i="32"/>
  <c r="W74" i="32" l="1"/>
  <c r="R229" i="32"/>
  <c r="V94" i="32"/>
  <c r="W156" i="32"/>
  <c r="R235" i="32"/>
  <c r="W46" i="32"/>
  <c r="R223" i="32"/>
  <c r="W94" i="32"/>
  <c r="R231" i="32"/>
  <c r="W216" i="32"/>
  <c r="R239" i="32"/>
  <c r="W175" i="32"/>
  <c r="R237" i="32"/>
  <c r="V156" i="32"/>
  <c r="V64" i="32"/>
  <c r="V114" i="32"/>
  <c r="W56" i="32"/>
  <c r="R225" i="32"/>
  <c r="V216" i="32"/>
  <c r="V74" i="32"/>
  <c r="V46" i="32"/>
  <c r="W64" i="32"/>
  <c r="R227" i="32"/>
  <c r="W114" i="32"/>
  <c r="R233" i="32"/>
  <c r="V56"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A98D6D-6A54-43D5-9840-CB2152AEDD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FC5F45B-0F68-40D2-BEF8-B6A55533FB7E}" name="WorksheetConnection_Workings!$A$1:$O$6011" type="102" refreshedVersion="8" minRefreshableVersion="5">
    <extLst>
      <ext xmlns:x15="http://schemas.microsoft.com/office/spreadsheetml/2010/11/main" uri="{DE250136-89BD-433C-8126-D09CA5730AF9}">
        <x15:connection id="Range-d66ddfa0-3272-4ed6-8a46-8abb7c44147a" autoDelete="1">
          <x15:rangePr sourceName="_xlcn.WorksheetConnection_WorkingsA1O60111"/>
        </x15:connection>
      </ext>
    </extLst>
  </connection>
  <connection id="3" xr16:uid="{EFC5F45B-0F68-40D2-BEF8-B6A55533FB7E}" name="WorksheetConnection_Workings!$A$1:$O$6012" type="102" refreshedVersion="8" minRefreshableVersion="5">
    <extLst>
      <ext xmlns:x15="http://schemas.microsoft.com/office/spreadsheetml/2010/11/main" uri="{DE250136-89BD-433C-8126-D09CA5730AF9}">
        <x15:connection id="Range-4f45873a-7a2b-475a-a6c0-d20a744fe912" autoDelete="1">
          <x15:rangePr sourceName="_xlcn.WorksheetConnection_WorkingsA1O601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1].[DeliveryStatus].&amp;[Delivered]}"/>
    <s v="{[Range1].[DeliveryStatus].[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<sst xmlns="http://schemas.openxmlformats.org/spreadsheetml/2006/main" count="20538" uniqueCount="2728">
  <si>
    <t>Multi-Sector Advanced Dataset — Portfolio Analysis Project</t>
  </si>
  <si>
    <t>Prepared for:</t>
  </si>
  <si>
    <t>Ridwan Shodipo — Data Analyst Portfolio Project</t>
  </si>
  <si>
    <t>Sectors covered:</t>
  </si>
  <si>
    <t>Purpose:</t>
  </si>
  <si>
    <t>Raw, intentionally messy data for a full analysis project: cleaning, EDA, insights, and reporting (Excel and/or Power BI).</t>
  </si>
  <si>
    <t>Sheets</t>
  </si>
  <si>
    <t>Retail_Ecommerce</t>
  </si>
  <si>
    <t>600+ order-level transactions: customer, product, category, price, payment, delivery status, rating.</t>
  </si>
  <si>
    <t>Known Data Quality Issues to Find &amp; Fix</t>
  </si>
  <si>
    <t>• Inconsistent text casing and stray leading/trailing whitespace in name, city, and category fields.</t>
  </si>
  <si>
    <t>• Duplicate rows scattered across each sheet (exact duplicates).</t>
  </si>
  <si>
    <t>• Missing values in emails, ratings, amounts, and other fields (blank cells).</t>
  </si>
  <si>
    <t>• Dates stored in mixed formats — some as real dates, some as text strings in different layouts (DD/MM/YYYY, MM-DD-YYYY, etc.).</t>
  </si>
  <si>
    <t>• Category/type name typos and inconsistent labels (e.g. category spelled two different ways).</t>
  </si>
  <si>
    <t>• Sign errors — a few negative quantities and negative transaction amounts that shouldn't be negative.</t>
  </si>
  <si>
    <t>• Outliers — a small number of prices/amounts that are implausibly large compared to the rest of the distribution.</t>
  </si>
  <si>
    <t>• Malformed emails (missing the @ symbol) in a few Retail_Ecommerce rows.</t>
  </si>
  <si>
    <t>Suggested Project Flow</t>
  </si>
  <si>
    <t>1. Data cleaning: standardize casing/whitespace, fix data types (dates, numbers), handle duplicates &amp; missing values, flag/handle outliers.</t>
  </si>
  <si>
    <t>2. Exploratory analysis: sales trends over time, revenue by category/region, payment method mix, delivery performance (Retail).</t>
  </si>
  <si>
    <t>5. Build a dashboard (PivotTables/Charts in Excel, or Power BI) summarizing key KPIs per sector.</t>
  </si>
  <si>
    <t>6. Write a short insights report: 5–8 findings with supporting visuals, plus data quality notes/assumptions made during cleaning.</t>
  </si>
  <si>
    <t>OrderID</t>
  </si>
  <si>
    <t>CustomerName</t>
  </si>
  <si>
    <t>Email</t>
  </si>
  <si>
    <t>ProductCategory</t>
  </si>
  <si>
    <t>ProductName</t>
  </si>
  <si>
    <t>Quantity</t>
  </si>
  <si>
    <t>UnitPrice_NGN</t>
  </si>
  <si>
    <t>OrderDate</t>
  </si>
  <si>
    <t>PaymentMethod</t>
  </si>
  <si>
    <t>City</t>
  </si>
  <si>
    <t>State</t>
  </si>
  <si>
    <t>Channel</t>
  </si>
  <si>
    <t>DeliveryStatus</t>
  </si>
  <si>
    <t>CustomerRating</t>
  </si>
  <si>
    <t>ORD-10565</t>
  </si>
  <si>
    <t>Ogechi Aliyu</t>
  </si>
  <si>
    <t>ogechi.aliyu@yahoo.com</t>
  </si>
  <si>
    <t>Groceries</t>
  </si>
  <si>
    <t>Beverage Pack</t>
  </si>
  <si>
    <t>Bank Transfer</t>
  </si>
  <si>
    <t>Kano</t>
  </si>
  <si>
    <t>Mobile App</t>
  </si>
  <si>
    <t>Cancelled</t>
  </si>
  <si>
    <t>ORD-10192</t>
  </si>
  <si>
    <t>Precious Chukwu</t>
  </si>
  <si>
    <t>precious.chukwu@outlook.com</t>
  </si>
  <si>
    <t>Home &amp; Kitchen</t>
  </si>
  <si>
    <t>Non-stick Pan Set</t>
  </si>
  <si>
    <t>USSD</t>
  </si>
  <si>
    <t xml:space="preserve"> Warri </t>
  </si>
  <si>
    <t>Delta</t>
  </si>
  <si>
    <t>Online</t>
  </si>
  <si>
    <t>Returned</t>
  </si>
  <si>
    <t>ORD-10105</t>
  </si>
  <si>
    <t xml:space="preserve"> Femi Yakubu </t>
  </si>
  <si>
    <t>femi.yakubu@gmail.com</t>
  </si>
  <si>
    <t>Automotive Parts</t>
  </si>
  <si>
    <t>Car Vacuum Cleaner</t>
  </si>
  <si>
    <t>Enugu</t>
  </si>
  <si>
    <t>In-Store</t>
  </si>
  <si>
    <t>In Transit</t>
  </si>
  <si>
    <t>ORD-10095</t>
  </si>
  <si>
    <t>Ndidi Bello</t>
  </si>
  <si>
    <t>ndidi.bello@gmail.com</t>
  </si>
  <si>
    <t>Engine Oil 4L</t>
  </si>
  <si>
    <t>Pending</t>
  </si>
  <si>
    <t>ORD-10077</t>
  </si>
  <si>
    <t>Emeka Suleiman</t>
  </si>
  <si>
    <t>emeka.suleiman@gmail.com</t>
  </si>
  <si>
    <t xml:space="preserve"> Baby Products </t>
  </si>
  <si>
    <t>Feeding Bottle Set</t>
  </si>
  <si>
    <t>Cash on Delivery</t>
  </si>
  <si>
    <t>Calabar</t>
  </si>
  <si>
    <t>Cross River</t>
  </si>
  <si>
    <t>Delivered</t>
  </si>
  <si>
    <t>ORD-10492</t>
  </si>
  <si>
    <t>Amaka Ogundipe</t>
  </si>
  <si>
    <t>amaka.ogundipe@gmail.com</t>
  </si>
  <si>
    <t>Wallet</t>
  </si>
  <si>
    <t>Benin City</t>
  </si>
  <si>
    <t>Edo</t>
  </si>
  <si>
    <t>ORD-10185</t>
  </si>
  <si>
    <t>fatima abubakar</t>
  </si>
  <si>
    <t>fatima.abubakar@gmail.com</t>
  </si>
  <si>
    <t>Beauty &amp; Personal Care</t>
  </si>
  <si>
    <t>Shea Butter Cream</t>
  </si>
  <si>
    <t>Ibadan</t>
  </si>
  <si>
    <t>Oyo</t>
  </si>
  <si>
    <t>ORD-10549</t>
  </si>
  <si>
    <t>Suleiman Abubakar</t>
  </si>
  <si>
    <t>suleiman.abubakar@yahoo.com</t>
  </si>
  <si>
    <t>Hair Dryer</t>
  </si>
  <si>
    <t xml:space="preserve"> Calabar </t>
  </si>
  <si>
    <t>ORD-10264</t>
  </si>
  <si>
    <t xml:space="preserve">  BOLA ADEBAYO  </t>
  </si>
  <si>
    <t>bola.adebayo@outlook.com</t>
  </si>
  <si>
    <t>Phones &amp; Tablets</t>
  </si>
  <si>
    <t>Smartphone 128GB</t>
  </si>
  <si>
    <t>Card</t>
  </si>
  <si>
    <t xml:space="preserve"> Kano </t>
  </si>
  <si>
    <t>ORD-10600</t>
  </si>
  <si>
    <t>Uche Uche</t>
  </si>
  <si>
    <t>uche.uche@outlook.com</t>
  </si>
  <si>
    <t>home &amp; kitchen</t>
  </si>
  <si>
    <t>Standing Fan</t>
  </si>
  <si>
    <t>ORD-10216</t>
  </si>
  <si>
    <t>Ndidi Aliyu</t>
  </si>
  <si>
    <t>ndidi.aliyu@gmail.com</t>
  </si>
  <si>
    <t>Baby Products</t>
  </si>
  <si>
    <t>Baby Diapers Pack</t>
  </si>
  <si>
    <t>Uyo</t>
  </si>
  <si>
    <t>Akwa Ibom</t>
  </si>
  <si>
    <t>ORD-10085</t>
  </si>
  <si>
    <t>Musa Adebayo</t>
  </si>
  <si>
    <t>musa.adebayo@gmail.com</t>
  </si>
  <si>
    <t>ORD-10352</t>
  </si>
  <si>
    <t>Chiamaka Eze</t>
  </si>
  <si>
    <t>chiamaka.eze@gmail.com</t>
  </si>
  <si>
    <t xml:space="preserve">  BABY PRODUCTS  </t>
  </si>
  <si>
    <t xml:space="preserve">  ENUGU  </t>
  </si>
  <si>
    <t>ORD-10334</t>
  </si>
  <si>
    <t>Babatunde Okoro</t>
  </si>
  <si>
    <t>babatunde.okoro@yahoo.com</t>
  </si>
  <si>
    <t>Owerri</t>
  </si>
  <si>
    <t>Imo</t>
  </si>
  <si>
    <t>ORD-10325</t>
  </si>
  <si>
    <t>oluwaseun ogundipe</t>
  </si>
  <si>
    <t>oluwaseun.ogundipe@gmail.com</t>
  </si>
  <si>
    <t>Skincare Set</t>
  </si>
  <si>
    <t>ORD-10406</t>
  </si>
  <si>
    <t>Amaka Adebayo</t>
  </si>
  <si>
    <t>amaka.adebayo@yahoo.com</t>
  </si>
  <si>
    <t>Electronics</t>
  </si>
  <si>
    <t>Microwave Oven</t>
  </si>
  <si>
    <t>ORD-10005</t>
  </si>
  <si>
    <t>Adaeze Fashola</t>
  </si>
  <si>
    <t>adaeze.fashola@gmail.com</t>
  </si>
  <si>
    <t>Baby Stroller</t>
  </si>
  <si>
    <t>Abuja</t>
  </si>
  <si>
    <t>FCT</t>
  </si>
  <si>
    <t>ORD-10463</t>
  </si>
  <si>
    <t>Fatima Okoro</t>
  </si>
  <si>
    <t>fatima.okoro@yahoo.com</t>
  </si>
  <si>
    <t>Ilorin</t>
  </si>
  <si>
    <t>Kwara</t>
  </si>
  <si>
    <t>ORD-10271</t>
  </si>
  <si>
    <t>Chukwuemeka Okoro</t>
  </si>
  <si>
    <t>chukwuemeka.okoro@yahoo.com</t>
  </si>
  <si>
    <t>Cabinet Shelf</t>
  </si>
  <si>
    <t>Lagos</t>
  </si>
  <si>
    <t>ORD-10038</t>
  </si>
  <si>
    <t>Nkechi Obi</t>
  </si>
  <si>
    <t>nkechi.obi@yahoo.com</t>
  </si>
  <si>
    <t>Car Battery</t>
  </si>
  <si>
    <t>enugu</t>
  </si>
  <si>
    <t>ORD-10032</t>
  </si>
  <si>
    <t>Amina Ogundipe</t>
  </si>
  <si>
    <t>amina.ogundipe@outlook.com</t>
  </si>
  <si>
    <t>ORD-10253</t>
  </si>
  <si>
    <t>Fatima Okonkwo</t>
  </si>
  <si>
    <t>fatima.okonkwo@yahoo.com</t>
  </si>
  <si>
    <t>lagos</t>
  </si>
  <si>
    <t>ORD-10223</t>
  </si>
  <si>
    <t>Chukwuemeka Fashola</t>
  </si>
  <si>
    <t>chukwuemeka.fashola@outlook.com</t>
  </si>
  <si>
    <t>Fashion</t>
  </si>
  <si>
    <t>Denim Jacket</t>
  </si>
  <si>
    <t>ORD-10061</t>
  </si>
  <si>
    <t xml:space="preserve">  BABATUNDE OKORO  </t>
  </si>
  <si>
    <t>babatunde.okoro@outlook.com</t>
  </si>
  <si>
    <t>ORD-10233</t>
  </si>
  <si>
    <t>Halima Adeyemi</t>
  </si>
  <si>
    <t>halima.adeyemi@outlook.com</t>
  </si>
  <si>
    <t>Screen Protector</t>
  </si>
  <si>
    <t>ORD-10148</t>
  </si>
  <si>
    <t>obiora obi</t>
  </si>
  <si>
    <t>obiora.obi@outlook.com</t>
  </si>
  <si>
    <t>groceries</t>
  </si>
  <si>
    <t>ORD-10427</t>
  </si>
  <si>
    <t xml:space="preserve">  BABATUNDE NWACHUKWU  </t>
  </si>
  <si>
    <t>babatunde.nwachukwu@yahoo.com</t>
  </si>
  <si>
    <t>ORD-10338</t>
  </si>
  <si>
    <t xml:space="preserve">  FATIMA EKWUEME  </t>
  </si>
  <si>
    <t>fatima.ekwueme@gmail.com</t>
  </si>
  <si>
    <t>Kaduna</t>
  </si>
  <si>
    <t>ORD-10176</t>
  </si>
  <si>
    <t>Kunle Okoro</t>
  </si>
  <si>
    <t>kunle.okoro@gmail.com</t>
  </si>
  <si>
    <t>Blender</t>
  </si>
  <si>
    <t>ORD-10272</t>
  </si>
  <si>
    <t>Aisha Nwachukwu</t>
  </si>
  <si>
    <t>aisha.nwachukwu@yahoo.com</t>
  </si>
  <si>
    <t>ORD-10131</t>
  </si>
  <si>
    <t>kelechi balogun</t>
  </si>
  <si>
    <t>kelechi.balogun@gmail.com</t>
  </si>
  <si>
    <t xml:space="preserve"> Kaduna </t>
  </si>
  <si>
    <t>ORD-10053</t>
  </si>
  <si>
    <t xml:space="preserve">  VICTOR YAKUBU  </t>
  </si>
  <si>
    <t>victor.yakubu@outlook.com</t>
  </si>
  <si>
    <t>Rice 50kg Bag</t>
  </si>
  <si>
    <t>Port Harcourt</t>
  </si>
  <si>
    <t>Rivers</t>
  </si>
  <si>
    <t>ORD-10242</t>
  </si>
  <si>
    <t>Nkechi Chukwu</t>
  </si>
  <si>
    <t>nkechi.chukwu@yahoo.com</t>
  </si>
  <si>
    <t>Men's Kaftan</t>
  </si>
  <si>
    <t>benin city</t>
  </si>
  <si>
    <t>ORD-10290</t>
  </si>
  <si>
    <t>Patience Danjuma</t>
  </si>
  <si>
    <t>patience.danjuma@gmail.com</t>
  </si>
  <si>
    <t>Power Bank 20000mAh</t>
  </si>
  <si>
    <t>ORD-10057</t>
  </si>
  <si>
    <t>Blessing Ekwueme</t>
  </si>
  <si>
    <t>blessing.ekwueme@yahoo.com</t>
  </si>
  <si>
    <t>Brake Pads</t>
  </si>
  <si>
    <t xml:space="preserve">  WARRI  </t>
  </si>
  <si>
    <t>ORD-10020</t>
  </si>
  <si>
    <t>Victor Usman</t>
  </si>
  <si>
    <t>victor.usman@gmail.com</t>
  </si>
  <si>
    <t xml:space="preserve">  PHONES &amp; TABLETS  </t>
  </si>
  <si>
    <t>ORD-10118</t>
  </si>
  <si>
    <t>Chiamaka Ogundipe</t>
  </si>
  <si>
    <t>chiamaka.ogundipe@outlook.com</t>
  </si>
  <si>
    <t xml:space="preserve">  HOME &amp; KITCHEN  </t>
  </si>
  <si>
    <t>ORD-10169</t>
  </si>
  <si>
    <t>Patience Adeyemi</t>
  </si>
  <si>
    <t>patience.adeyemi@yahoo.com</t>
  </si>
  <si>
    <t xml:space="preserve">  OWERRI  </t>
  </si>
  <si>
    <t>ORD-10343</t>
  </si>
  <si>
    <t>Suleiman Aliyu</t>
  </si>
  <si>
    <t>suleiman.aliyu@yahoo.com</t>
  </si>
  <si>
    <t>ORD-10124</t>
  </si>
  <si>
    <t xml:space="preserve"> Titilayo Adeyemi </t>
  </si>
  <si>
    <t>titilayo.adeyemi@outlook.com</t>
  </si>
  <si>
    <t>Abeokuta</t>
  </si>
  <si>
    <t>Ogun</t>
  </si>
  <si>
    <t>ORD-10546</t>
  </si>
  <si>
    <t xml:space="preserve">  MUSA YAKUBU  </t>
  </si>
  <si>
    <t>musa.yakubu@outlook.com</t>
  </si>
  <si>
    <t>Tablet 10-inch</t>
  </si>
  <si>
    <t>ORD-10129</t>
  </si>
  <si>
    <t>Suleiman Nwosu</t>
  </si>
  <si>
    <t>suleiman.nwosu@gmail.com</t>
  </si>
  <si>
    <t xml:space="preserve"> Beauty &amp; Personal Care </t>
  </si>
  <si>
    <t>Perfume 100ml</t>
  </si>
  <si>
    <t xml:space="preserve"> Owerri </t>
  </si>
  <si>
    <t>ORD-10584</t>
  </si>
  <si>
    <t>Uche Obi</t>
  </si>
  <si>
    <t>uche.obi@gmail.com</t>
  </si>
  <si>
    <t>Leather Handbag</t>
  </si>
  <si>
    <t>ORD-10071</t>
  </si>
  <si>
    <t xml:space="preserve">  ABUBAKAR CHUKWU  </t>
  </si>
  <si>
    <t>abubakar.chukwu@gmail.com</t>
  </si>
  <si>
    <t>Ankara Gown</t>
  </si>
  <si>
    <t>ORD-10548</t>
  </si>
  <si>
    <t xml:space="preserve">  VICTOR OGUNDIPE  </t>
  </si>
  <si>
    <t>victor.ogundipe@outlook.com</t>
  </si>
  <si>
    <t>fashion</t>
  </si>
  <si>
    <t>Wristwatch</t>
  </si>
  <si>
    <t xml:space="preserve"> Ibadan </t>
  </si>
  <si>
    <t>ORD-10573</t>
  </si>
  <si>
    <t>Chioma Bello</t>
  </si>
  <si>
    <t>chioma.bello@gmail.com</t>
  </si>
  <si>
    <t xml:space="preserve">  BEAUTY &amp; PERSONAL CARE  </t>
  </si>
  <si>
    <t>ORD-10294</t>
  </si>
  <si>
    <t>Folake Lawal</t>
  </si>
  <si>
    <t>folake.lawal@outlook.com</t>
  </si>
  <si>
    <t>ORD-10426</t>
  </si>
  <si>
    <t>Chukwuemeka Adebayo</t>
  </si>
  <si>
    <t>chukwuemeka.adebayo@gmail.com</t>
  </si>
  <si>
    <t>ORD-10563</t>
  </si>
  <si>
    <t>Godwin Onyekachi</t>
  </si>
  <si>
    <t>godwin.onyekachi@yahoo.com</t>
  </si>
  <si>
    <t>ORD-10022</t>
  </si>
  <si>
    <t xml:space="preserve"> Abubakar Usman </t>
  </si>
  <si>
    <t>abubakar.usman@gmail.com</t>
  </si>
  <si>
    <t>Gas Cooker</t>
  </si>
  <si>
    <t>ORD-10168</t>
  </si>
  <si>
    <t>Uche Okoro</t>
  </si>
  <si>
    <t>uche.okoro@outlook.com</t>
  </si>
  <si>
    <t>ORD-10296</t>
  </si>
  <si>
    <t>Musa Adekunle</t>
  </si>
  <si>
    <t>musa.adekunle@yahoo.com</t>
  </si>
  <si>
    <t>phones &amp; tablets</t>
  </si>
  <si>
    <t>ORD-10060</t>
  </si>
  <si>
    <t xml:space="preserve"> Fatima Mohammed </t>
  </si>
  <si>
    <t>fatima.mohammed@yahoo.com</t>
  </si>
  <si>
    <t xml:space="preserve">  BENIN CITY  </t>
  </si>
  <si>
    <t>ORD-10019</t>
  </si>
  <si>
    <t>Sani Danjuma</t>
  </si>
  <si>
    <t>sani.danjuma@outlook.com</t>
  </si>
  <si>
    <t>ORD-10237</t>
  </si>
  <si>
    <t>uche okafor</t>
  </si>
  <si>
    <t>uche.okafor@yahoo.com</t>
  </si>
  <si>
    <t xml:space="preserve">  FASHION  </t>
  </si>
  <si>
    <t xml:space="preserve"> Abeokuta </t>
  </si>
  <si>
    <t>ORD-10202</t>
  </si>
  <si>
    <t>Chidinma Uche</t>
  </si>
  <si>
    <t>chidinma.uche@outlook.com</t>
  </si>
  <si>
    <t>baby products</t>
  </si>
  <si>
    <t>Jos</t>
  </si>
  <si>
    <t>Plateau</t>
  </si>
  <si>
    <t>ORD-10313</t>
  </si>
  <si>
    <t>Wale Olawale</t>
  </si>
  <si>
    <t>wale.olawale@outlook.com</t>
  </si>
  <si>
    <t>Warri</t>
  </si>
  <si>
    <t>ORD-10596</t>
  </si>
  <si>
    <t>victor.usman@yahoo.com</t>
  </si>
  <si>
    <t>ORD-10003</t>
  </si>
  <si>
    <t>segun okoro</t>
  </si>
  <si>
    <t>segun.okoro@outlook.com</t>
  </si>
  <si>
    <t>ORD-10215</t>
  </si>
  <si>
    <t>Emeka Balogun</t>
  </si>
  <si>
    <t>emeka.balogun@gmail.com</t>
  </si>
  <si>
    <t>Vegetable Oil 5L</t>
  </si>
  <si>
    <t>ORD-10454</t>
  </si>
  <si>
    <t>suleiman abubakar</t>
  </si>
  <si>
    <t>ORD-10078</t>
  </si>
  <si>
    <t>Emeka Okoro</t>
  </si>
  <si>
    <t>emeka.okoro@gmail.com</t>
  </si>
  <si>
    <t>ORD-10587</t>
  </si>
  <si>
    <t>Damilola Usman</t>
  </si>
  <si>
    <t>damilola.usman@gmail.com</t>
  </si>
  <si>
    <t>Spaghetti Pack</t>
  </si>
  <si>
    <t>uyo</t>
  </si>
  <si>
    <t>ORD-10097</t>
  </si>
  <si>
    <t>Godwin Suleiman</t>
  </si>
  <si>
    <t>godwin.suleiman@yahoo.com</t>
  </si>
  <si>
    <t xml:space="preserve">  IBADAN  </t>
  </si>
  <si>
    <t>ORD-10110</t>
  </si>
  <si>
    <t>Godwin Lawal</t>
  </si>
  <si>
    <t>godwin.lawal@yahoo.com</t>
  </si>
  <si>
    <t>Smart TV 43"</t>
  </si>
  <si>
    <t>ORD-10516</t>
  </si>
  <si>
    <t>Ejiro Okonkwo</t>
  </si>
  <si>
    <t>ejiro.okonkwo@yahoo.com</t>
  </si>
  <si>
    <t>ORD-10312</t>
  </si>
  <si>
    <t xml:space="preserve">  SANI NNAMDI  </t>
  </si>
  <si>
    <t>sani.nnamdi@gmail.com</t>
  </si>
  <si>
    <t>ORD-10247</t>
  </si>
  <si>
    <t>Emmanuel Onyekachi</t>
  </si>
  <si>
    <t>emmanuel.onyekachi@gmail.com</t>
  </si>
  <si>
    <t>calabar</t>
  </si>
  <si>
    <t>ORD-10029</t>
  </si>
  <si>
    <t>Fatima Aliyu</t>
  </si>
  <si>
    <t>fatima.aliyu@outlook.com</t>
  </si>
  <si>
    <t>ORD-10139</t>
  </si>
  <si>
    <t>Titilayo Danjuma</t>
  </si>
  <si>
    <t>titilayo.danjuma@yahoo.com</t>
  </si>
  <si>
    <t>ORD-10488</t>
  </si>
  <si>
    <t>Damilola Ekwueme</t>
  </si>
  <si>
    <t>damilola.ekwueme@yahoo.com</t>
  </si>
  <si>
    <t>ORD-10013</t>
  </si>
  <si>
    <t>Halima Okoro</t>
  </si>
  <si>
    <t>Phone Case</t>
  </si>
  <si>
    <t>ORD-10503</t>
  </si>
  <si>
    <t>Musa Onyekachi</t>
  </si>
  <si>
    <t>musa.onyekachi@gmail.com</t>
  </si>
  <si>
    <t>ORD-10109</t>
  </si>
  <si>
    <t>Suleiman Ekwueme</t>
  </si>
  <si>
    <t>suleiman.ekwueme@yahoo.com</t>
  </si>
  <si>
    <t>ORD-10446</t>
  </si>
  <si>
    <t>Ejiro Ekwueme</t>
  </si>
  <si>
    <t>ejiro.ekwueme@outlook.com</t>
  </si>
  <si>
    <t xml:space="preserve"> Groceries </t>
  </si>
  <si>
    <t>ORD-10525</t>
  </si>
  <si>
    <t>Onyeka Afolabi</t>
  </si>
  <si>
    <t>onyeka.afolabi@yahoo.com</t>
  </si>
  <si>
    <t>Sneakers</t>
  </si>
  <si>
    <t>ORD-10353</t>
  </si>
  <si>
    <t>rukayat yakubu</t>
  </si>
  <si>
    <t>rukayat.yakubu@gmail.com</t>
  </si>
  <si>
    <t>ORD-10518</t>
  </si>
  <si>
    <t>Nkechi Adebayo</t>
  </si>
  <si>
    <t>nkechi.adebayo@gmail.com</t>
  </si>
  <si>
    <t xml:space="preserve"> Ilorin </t>
  </si>
  <si>
    <t>ORD-10438</t>
  </si>
  <si>
    <t>Kelechi Nnamdi</t>
  </si>
  <si>
    <t>kelechi.nnamdigmail.com</t>
  </si>
  <si>
    <t>ORD-10524</t>
  </si>
  <si>
    <t>Rukayat Okoro</t>
  </si>
  <si>
    <t>rukayat.okoro@outlook.com</t>
  </si>
  <si>
    <t>ORD-10153</t>
  </si>
  <si>
    <t>Chidinma Yakubu</t>
  </si>
  <si>
    <t>chidinma.yakubu@gmail.com</t>
  </si>
  <si>
    <t>beauty &amp; personal care</t>
  </si>
  <si>
    <t>ORD-10194</t>
  </si>
  <si>
    <t xml:space="preserve"> Suleiman Ogundipe </t>
  </si>
  <si>
    <t>suleiman.ogundipe@gmail.com</t>
  </si>
  <si>
    <t xml:space="preserve">  KADUNA  </t>
  </si>
  <si>
    <t>ORD-10327</t>
  </si>
  <si>
    <t>Damilola Onyekachi</t>
  </si>
  <si>
    <t>damilola.onyekachi@yahoo.com</t>
  </si>
  <si>
    <t>ORD-10578</t>
  </si>
  <si>
    <t>Ayodele Abubakar</t>
  </si>
  <si>
    <t>ayodele.abubakar@yahoo.com</t>
  </si>
  <si>
    <t xml:space="preserve"> Automotive Parts </t>
  </si>
  <si>
    <t>ORD-10112</t>
  </si>
  <si>
    <t xml:space="preserve">  VICTOR UCHE  </t>
  </si>
  <si>
    <t>victor.uche@yahoo.com</t>
  </si>
  <si>
    <t>ORD-10302</t>
  </si>
  <si>
    <t>Chukwuemeka Adeyemi</t>
  </si>
  <si>
    <t>chukwuemeka.adeyemi@yahoo.com</t>
  </si>
  <si>
    <t xml:space="preserve">  ELECTRONICS  </t>
  </si>
  <si>
    <t>ORD-10473</t>
  </si>
  <si>
    <t>Aisha Uche</t>
  </si>
  <si>
    <t>aisha.uche@gmail.com</t>
  </si>
  <si>
    <t>electronics</t>
  </si>
  <si>
    <t>jos</t>
  </si>
  <si>
    <t>ORD-10119</t>
  </si>
  <si>
    <t>emeka chukwu</t>
  </si>
  <si>
    <t>emeka.chukwu@gmail.com</t>
  </si>
  <si>
    <t>ORD-10541</t>
  </si>
  <si>
    <t>Emeka Usman</t>
  </si>
  <si>
    <t>emeka.usman@gmail.com</t>
  </si>
  <si>
    <t xml:space="preserve"> Enugu </t>
  </si>
  <si>
    <t>ORD-10470</t>
  </si>
  <si>
    <t>Ejiro Nwachukwu</t>
  </si>
  <si>
    <t>ejiro.nwachukwu@gmail.com</t>
  </si>
  <si>
    <t>ORD-10523</t>
  </si>
  <si>
    <t>Chukwuemeka Chukwu</t>
  </si>
  <si>
    <t>chukwuemeka.chukwu@yahoo.com</t>
  </si>
  <si>
    <t>ORD-10132</t>
  </si>
  <si>
    <t>Victor Uche</t>
  </si>
  <si>
    <t>ORD-10023</t>
  </si>
  <si>
    <t>Zainab Ogundipe</t>
  </si>
  <si>
    <t>zainab.ogundipe@gmail.com</t>
  </si>
  <si>
    <t>ORD-10070</t>
  </si>
  <si>
    <t>Blessing Okafor</t>
  </si>
  <si>
    <t>blessing.okafor@yahoo.com</t>
  </si>
  <si>
    <t>ORD-10280</t>
  </si>
  <si>
    <t>Patience Eze</t>
  </si>
  <si>
    <t>patience.eze@yahoo.com</t>
  </si>
  <si>
    <t>ORD-10189</t>
  </si>
  <si>
    <t>Aisha Adekunle</t>
  </si>
  <si>
    <t>aisha.adekunle@outlook.com</t>
  </si>
  <si>
    <t>ORD-10301</t>
  </si>
  <si>
    <t>Oluwaseun Eze</t>
  </si>
  <si>
    <t>oluwaseun.eze@yahoo.com</t>
  </si>
  <si>
    <t>ORD-10444</t>
  </si>
  <si>
    <t>Ifeoma Onyekachi</t>
  </si>
  <si>
    <t>ifeoma.onyekachi@gmail.com</t>
  </si>
  <si>
    <t>ORD-10308</t>
  </si>
  <si>
    <t>Yusuf Abubakar</t>
  </si>
  <si>
    <t>yusuf.abubakar@gmail.com</t>
  </si>
  <si>
    <t>ORD-10228</t>
  </si>
  <si>
    <t xml:space="preserve"> Ndidi Suleiman </t>
  </si>
  <si>
    <t>ndidi.suleiman@yahoo.com</t>
  </si>
  <si>
    <t xml:space="preserve">  AUTOMOTIVE PARTS  </t>
  </si>
  <si>
    <t>ORD-10311</t>
  </si>
  <si>
    <t xml:space="preserve">  OLUWASEUN EZE  </t>
  </si>
  <si>
    <t>oluwaseun.eze@outlook.com</t>
  </si>
  <si>
    <t>port harcourt</t>
  </si>
  <si>
    <t>ORD-10068</t>
  </si>
  <si>
    <t>Patience Okoro</t>
  </si>
  <si>
    <t>patience.okoro@gmail.com</t>
  </si>
  <si>
    <t>Wireless Earbuds</t>
  </si>
  <si>
    <t>ORD-10436</t>
  </si>
  <si>
    <t>Patience Obi</t>
  </si>
  <si>
    <t>patience.obi@gmail.com</t>
  </si>
  <si>
    <t>ORD-10172</t>
  </si>
  <si>
    <t>Fatima Nwachukwu</t>
  </si>
  <si>
    <t>fatima.nwachukwu@gmail.com</t>
  </si>
  <si>
    <t>ORD-10251</t>
  </si>
  <si>
    <t>patience.obi@yahoo.com</t>
  </si>
  <si>
    <t>Bluetooth Speaker</t>
  </si>
  <si>
    <t>ORD-10481</t>
  </si>
  <si>
    <t>yusuf bello</t>
  </si>
  <si>
    <t>ORD-10510</t>
  </si>
  <si>
    <t>Precious Yakubu</t>
  </si>
  <si>
    <t>precious.yakubu@outlook.com</t>
  </si>
  <si>
    <t>ORD-10210</t>
  </si>
  <si>
    <t>Segun Olawale</t>
  </si>
  <si>
    <t>segun.olawale@gmail.com</t>
  </si>
  <si>
    <t xml:space="preserve"> Electronics </t>
  </si>
  <si>
    <t>ORD-10137</t>
  </si>
  <si>
    <t>Blessing Ibrahim</t>
  </si>
  <si>
    <t>blessing.ibrahim@gmail.com</t>
  </si>
  <si>
    <t xml:space="preserve"> Benin City </t>
  </si>
  <si>
    <t>ORD-10572</t>
  </si>
  <si>
    <t>Adaeze Abubakar</t>
  </si>
  <si>
    <t>adaeze.abubakaryahoo.com</t>
  </si>
  <si>
    <t>ORD-10200</t>
  </si>
  <si>
    <t>Adaeze Onyekachi</t>
  </si>
  <si>
    <t>adaeze.onyekachi@gmail.com</t>
  </si>
  <si>
    <t xml:space="preserve">  ABEOKUTA  </t>
  </si>
  <si>
    <t>ORD-10335</t>
  </si>
  <si>
    <t>Kelechi Nwosu</t>
  </si>
  <si>
    <t>kelechi.nwosu@yahoo.com</t>
  </si>
  <si>
    <t>ORD-10257</t>
  </si>
  <si>
    <t xml:space="preserve"> Kunle Ogundipe </t>
  </si>
  <si>
    <t>kunle.ogundipe@yahoo.com</t>
  </si>
  <si>
    <t>ORD-10149</t>
  </si>
  <si>
    <t>Rukayat Okafor</t>
  </si>
  <si>
    <t>rukayat.okafor@outlook.com</t>
  </si>
  <si>
    <t>ORD-10072</t>
  </si>
  <si>
    <t>Amaka Abubakar</t>
  </si>
  <si>
    <t>amaka.abubakar@yahoo.com</t>
  </si>
  <si>
    <t>ORD-10574</t>
  </si>
  <si>
    <t>Grace Okafor</t>
  </si>
  <si>
    <t>grace.okafor@outlook.com</t>
  </si>
  <si>
    <t xml:space="preserve"> Phones &amp; Tablets </t>
  </si>
  <si>
    <t>ORD-10378</t>
  </si>
  <si>
    <t xml:space="preserve">  ZAINAB NNAMDI  </t>
  </si>
  <si>
    <t>zainab.nnamdi@gmail.com</t>
  </si>
  <si>
    <t>ORD-10487</t>
  </si>
  <si>
    <t>Victor Balogun</t>
  </si>
  <si>
    <t>victor.balogun@gmail.com</t>
  </si>
  <si>
    <t>ibadan</t>
  </si>
  <si>
    <t>ORD-10360</t>
  </si>
  <si>
    <t>Wale Eze</t>
  </si>
  <si>
    <t>wale.eze@gmail.com</t>
  </si>
  <si>
    <t>ORD-10063</t>
  </si>
  <si>
    <t>Halima Ekwueme</t>
  </si>
  <si>
    <t>halima.ekwueme@yahoo.com</t>
  </si>
  <si>
    <t>ORD-10259</t>
  </si>
  <si>
    <t>babatunde adebayo</t>
  </si>
  <si>
    <t>babatunde.adebayo@yahoo.com</t>
  </si>
  <si>
    <t>ORD-10188</t>
  </si>
  <si>
    <t>Fatima Ekwueme</t>
  </si>
  <si>
    <t>fatima.ekwueme@yahoo.com</t>
  </si>
  <si>
    <t>ORD-10195</t>
  </si>
  <si>
    <t xml:space="preserve">  VICTOR ALIYU  </t>
  </si>
  <si>
    <t>victor.aliyu@yahoo.com</t>
  </si>
  <si>
    <t>ORD-10214</t>
  </si>
  <si>
    <t>Kunle Fashola</t>
  </si>
  <si>
    <t>kunle.fashola@outlook.com</t>
  </si>
  <si>
    <t>Beauty Care</t>
  </si>
  <si>
    <t>ORD-10055</t>
  </si>
  <si>
    <t>Nkechi Ibrahim</t>
  </si>
  <si>
    <t>nkechi.ibrahim@yahoo.com</t>
  </si>
  <si>
    <t>ORD-10081</t>
  </si>
  <si>
    <t>Sani Balogun</t>
  </si>
  <si>
    <t>sani.balogun@outlook.com</t>
  </si>
  <si>
    <t>ORD-10341</t>
  </si>
  <si>
    <t>Musa Adeyemi</t>
  </si>
  <si>
    <t>musa.adeyemiyahoo.com</t>
  </si>
  <si>
    <t>ORD-10174</t>
  </si>
  <si>
    <t>Ngozi Olawale</t>
  </si>
  <si>
    <t>ngozi.olawale@yahoo.com</t>
  </si>
  <si>
    <t>ORD-10511</t>
  </si>
  <si>
    <t>Grace Aliyu</t>
  </si>
  <si>
    <t>grace.aliyu@outlook.com</t>
  </si>
  <si>
    <t>ORD-10278</t>
  </si>
  <si>
    <t xml:space="preserve">  TUNDE FASHOLA  </t>
  </si>
  <si>
    <t>tunde.fashola@outlook.com</t>
  </si>
  <si>
    <t>ORD-10035</t>
  </si>
  <si>
    <t>Ejiro Olawale</t>
  </si>
  <si>
    <t>ejiro.olawale@yahoo.com</t>
  </si>
  <si>
    <t>ORD-10497</t>
  </si>
  <si>
    <t>Emmanuel Okonkwo</t>
  </si>
  <si>
    <t>emmanuel.okonkwo@yahoo.com</t>
  </si>
  <si>
    <t>ORD-10577</t>
  </si>
  <si>
    <t>Tunde Nnamdi</t>
  </si>
  <si>
    <t>tunde.nnamdi@outlook.com</t>
  </si>
  <si>
    <t>ORD-10390</t>
  </si>
  <si>
    <t xml:space="preserve">  CHINEDU OKONKWO  </t>
  </si>
  <si>
    <t>ORD-10530</t>
  </si>
  <si>
    <t>Babatunde Onyekachi</t>
  </si>
  <si>
    <t>babatunde.onyekachi@yahoo.com</t>
  </si>
  <si>
    <t>ORD-10140</t>
  </si>
  <si>
    <t>Ngozi Fashola</t>
  </si>
  <si>
    <t>ngozi.fashola@yahoo.com</t>
  </si>
  <si>
    <t>ORD-10243</t>
  </si>
  <si>
    <t>Emmanuel Nwachukwu</t>
  </si>
  <si>
    <t>emmanuel.nwachukwu@outlook.com</t>
  </si>
  <si>
    <t xml:space="preserve">  PORT HARCOURT  </t>
  </si>
  <si>
    <t>ORD-10270</t>
  </si>
  <si>
    <t xml:space="preserve">  FOLAKE NWACHUKWU  </t>
  </si>
  <si>
    <t>folake.nwachukwu@gmail.com</t>
  </si>
  <si>
    <t>Tomato Paste Carton</t>
  </si>
  <si>
    <t>ORD-10240</t>
  </si>
  <si>
    <t>Oluwaseun Nnamdi</t>
  </si>
  <si>
    <t>oluwaseun.nnamdi@yahoo.com</t>
  </si>
  <si>
    <t>ORD-10347</t>
  </si>
  <si>
    <t>Godwin Ogundipe</t>
  </si>
  <si>
    <t>godwin.ogundipe@yahoo.com</t>
  </si>
  <si>
    <t>ORD-10489</t>
  </si>
  <si>
    <t xml:space="preserve">  AMINA EZE  </t>
  </si>
  <si>
    <t>amina.eze@gmail.com</t>
  </si>
  <si>
    <t>ORD-10123</t>
  </si>
  <si>
    <t>Hauwa Yakubu</t>
  </si>
  <si>
    <t>hauwa.yakubu@outlook.com</t>
  </si>
  <si>
    <t>ORD-10220</t>
  </si>
  <si>
    <t>Babatunde Ekwueme</t>
  </si>
  <si>
    <t>babatunde.ekwueme@outlook.com</t>
  </si>
  <si>
    <t>ilorin</t>
  </si>
  <si>
    <t>ORD-10267</t>
  </si>
  <si>
    <t>Adaeze Aliyu</t>
  </si>
  <si>
    <t>adaeze.aliyu@outlook.com</t>
  </si>
  <si>
    <t xml:space="preserve"> Abuja </t>
  </si>
  <si>
    <t>ORD-10364</t>
  </si>
  <si>
    <t>Ndidi Okafor</t>
  </si>
  <si>
    <t>ndidi.okafor@gmail.com</t>
  </si>
  <si>
    <t>ORD-10440</t>
  </si>
  <si>
    <t>Hauwa Nwosu</t>
  </si>
  <si>
    <t>hauwa.nwosu@yahoo.com</t>
  </si>
  <si>
    <t>ORD-10201</t>
  </si>
  <si>
    <t>ORD-10373</t>
  </si>
  <si>
    <t>Blessing Okoro</t>
  </si>
  <si>
    <t>blessing.okoro@outlook.com</t>
  </si>
  <si>
    <t>ORD-10263</t>
  </si>
  <si>
    <t>Titilayo Mohammed</t>
  </si>
  <si>
    <t>titilayo.mohammed@outlook.com</t>
  </si>
  <si>
    <t>ORD-10398</t>
  </si>
  <si>
    <t>Emmanuel Aliyu</t>
  </si>
  <si>
    <t>emmanuel.aliyu@outlook.com</t>
  </si>
  <si>
    <t>ORD-10094</t>
  </si>
  <si>
    <t>Chioma Usman</t>
  </si>
  <si>
    <t>chioma.usman@yahoo.com</t>
  </si>
  <si>
    <t>ORD-10064</t>
  </si>
  <si>
    <t>Bola Okoro</t>
  </si>
  <si>
    <t>bola.okoro@gmail.com</t>
  </si>
  <si>
    <t>ORD-10486</t>
  </si>
  <si>
    <t>Onyeka Usman</t>
  </si>
  <si>
    <t>onyeka.usman@outlook.com</t>
  </si>
  <si>
    <t>ORD-10017</t>
  </si>
  <si>
    <t>chinedu afolabi</t>
  </si>
  <si>
    <t>chinedu.afolabi@gmail.com</t>
  </si>
  <si>
    <t>ORD-10551</t>
  </si>
  <si>
    <t>onyeka ibrahim</t>
  </si>
  <si>
    <t>onyeka.ibrahim@outlook.com</t>
  </si>
  <si>
    <t>ORD-10304</t>
  </si>
  <si>
    <t>godwin nnamdi</t>
  </si>
  <si>
    <t>godwin.nnamdi@outlook.com</t>
  </si>
  <si>
    <t>ORD-10320</t>
  </si>
  <si>
    <t>Fatima Fashola</t>
  </si>
  <si>
    <t>ORD-10269</t>
  </si>
  <si>
    <t>Hauwa Balogun</t>
  </si>
  <si>
    <t>hauwa.balogun@gmail.com</t>
  </si>
  <si>
    <t>automotive parts</t>
  </si>
  <si>
    <t xml:space="preserve">  KANO  </t>
  </si>
  <si>
    <t>ORD-10459</t>
  </si>
  <si>
    <t>Kelechi Adeyemi</t>
  </si>
  <si>
    <t>kelechi.adeyemi@gmail.com</t>
  </si>
  <si>
    <t>ORD-10323</t>
  </si>
  <si>
    <t>Ndidi Adekunle</t>
  </si>
  <si>
    <t>ndidi.adekunle@outlook.com</t>
  </si>
  <si>
    <t>ORD-10582</t>
  </si>
  <si>
    <t>Kelechi Onyekachi</t>
  </si>
  <si>
    <t>kelechi.onyekachi@outlook.com</t>
  </si>
  <si>
    <t>beauty care</t>
  </si>
  <si>
    <t>ORD-10453</t>
  </si>
  <si>
    <t>Abubakar Mohammed</t>
  </si>
  <si>
    <t>abubakar.mohammed@gmail.com</t>
  </si>
  <si>
    <t xml:space="preserve">  JOS  </t>
  </si>
  <si>
    <t>ORD-10191</t>
  </si>
  <si>
    <t>Titilayo Adekunle</t>
  </si>
  <si>
    <t>titilayo.adekunle@outlook.com</t>
  </si>
  <si>
    <t>ORD-10155</t>
  </si>
  <si>
    <t xml:space="preserve"> Wale Nwachukwu </t>
  </si>
  <si>
    <t>wale.nwachukwu@yahoo.com</t>
  </si>
  <si>
    <t>ORD-10330</t>
  </si>
  <si>
    <t>ogechi adeyemi</t>
  </si>
  <si>
    <t>ogechi.adeyemi@outlook.com</t>
  </si>
  <si>
    <t>ORD-10484</t>
  </si>
  <si>
    <t>chinedu nwosu</t>
  </si>
  <si>
    <t>chinedu.nwosu@yahoo.com</t>
  </si>
  <si>
    <t>ORD-10026</t>
  </si>
  <si>
    <t>Femi Ibrahim</t>
  </si>
  <si>
    <t>femi.ibrahim@yahoo.com</t>
  </si>
  <si>
    <t>ORD-10417</t>
  </si>
  <si>
    <t>titilayo okonkwo</t>
  </si>
  <si>
    <t>titilayo.okonkwo@outlook.com</t>
  </si>
  <si>
    <t xml:space="preserve">  CALABAR  </t>
  </si>
  <si>
    <t>ORD-10133</t>
  </si>
  <si>
    <t xml:space="preserve">  AMINA BALOGUN  </t>
  </si>
  <si>
    <t>amina.balogun@gmail.com</t>
  </si>
  <si>
    <t>ORD-10547</t>
  </si>
  <si>
    <t>Kunle Adekunle</t>
  </si>
  <si>
    <t>kunle.adekunle@yahoo.com</t>
  </si>
  <si>
    <t>ORD-10197</t>
  </si>
  <si>
    <t>emeka abubakar</t>
  </si>
  <si>
    <t>emeka.abubakar@outlook.com</t>
  </si>
  <si>
    <t>ORD-10504</t>
  </si>
  <si>
    <t>Chinedu Olawale</t>
  </si>
  <si>
    <t>chinedu.olawale@gmail.com</t>
  </si>
  <si>
    <t>ORD-10480</t>
  </si>
  <si>
    <t>suleiman mohammed</t>
  </si>
  <si>
    <t>suleiman.mohammed@outlook.com</t>
  </si>
  <si>
    <t>ORD-10368</t>
  </si>
  <si>
    <t>Chinedu Eze</t>
  </si>
  <si>
    <t>chinedu.eze@yahoo.com</t>
  </si>
  <si>
    <t>ORD-10362</t>
  </si>
  <si>
    <t>Ngozi Aliyu</t>
  </si>
  <si>
    <t>ngozi.aliyu@outlook.com</t>
  </si>
  <si>
    <t>ORD-10031</t>
  </si>
  <si>
    <t>ndidi.bello@yahoo.com</t>
  </si>
  <si>
    <t>ORD-10579</t>
  </si>
  <si>
    <t>Rasheed Ibrahim</t>
  </si>
  <si>
    <t>rasheed.ibrahim@outlook.com</t>
  </si>
  <si>
    <t>ORD-10010</t>
  </si>
  <si>
    <t>Tunde Bello</t>
  </si>
  <si>
    <t>tunde.bello@gmail.com</t>
  </si>
  <si>
    <t>ORD-10160</t>
  </si>
  <si>
    <t>chiamaka abubakar</t>
  </si>
  <si>
    <t>chiamaka.abubakar@yahoo.com</t>
  </si>
  <si>
    <t>ORD-10403</t>
  </si>
  <si>
    <t>chukwuemeka balogun</t>
  </si>
  <si>
    <t>chukwuemeka.balogun@yahoo.com</t>
  </si>
  <si>
    <t xml:space="preserve">  GROCERIES  </t>
  </si>
  <si>
    <t>ORD-10114</t>
  </si>
  <si>
    <t>Zainab Bello</t>
  </si>
  <si>
    <t>zainab.bello@outlook.com</t>
  </si>
  <si>
    <t>ORD-10410</t>
  </si>
  <si>
    <t>Patience Mohammed</t>
  </si>
  <si>
    <t>patience.mohammed@outlook.com</t>
  </si>
  <si>
    <t>ORD-10599</t>
  </si>
  <si>
    <t>Ejiro Ogundipe</t>
  </si>
  <si>
    <t>ejiro.ogundipe@gmail.com</t>
  </si>
  <si>
    <t>ORD-10474</t>
  </si>
  <si>
    <t xml:space="preserve"> Grace Chukwu </t>
  </si>
  <si>
    <t>grace.chukwu@outlook.com</t>
  </si>
  <si>
    <t>ORD-10462</t>
  </si>
  <si>
    <t>Kelechi Adebayo</t>
  </si>
  <si>
    <t>kelechi.adebayo@gmail.com</t>
  </si>
  <si>
    <t>ORD-10505</t>
  </si>
  <si>
    <t>Damilola Olawale</t>
  </si>
  <si>
    <t>damilola.olawale@yahoo.com</t>
  </si>
  <si>
    <t>ORD-10246</t>
  </si>
  <si>
    <t xml:space="preserve">  NGOZI UCHE  </t>
  </si>
  <si>
    <t>ngozi.uche@yahoo.com</t>
  </si>
  <si>
    <t>ORD-10147</t>
  </si>
  <si>
    <t xml:space="preserve">  HALIMA NWOSU  </t>
  </si>
  <si>
    <t>halima.nwosu@yahoo.com</t>
  </si>
  <si>
    <t>ORD-10396</t>
  </si>
  <si>
    <t>Damilola Nwosu</t>
  </si>
  <si>
    <t>damilola.nwosu@outlook.com</t>
  </si>
  <si>
    <t>ORD-10154</t>
  </si>
  <si>
    <t>Grace Adebayo</t>
  </si>
  <si>
    <t>grace.adebayo@gmail.com</t>
  </si>
  <si>
    <t>ORD-10512</t>
  </si>
  <si>
    <t>Obiora Afolabi</t>
  </si>
  <si>
    <t>obiora.afolabi@outlook.com</t>
  </si>
  <si>
    <t>ORD-10219</t>
  </si>
  <si>
    <t>Halima Okafor</t>
  </si>
  <si>
    <t>halima.okafor@yahoo.com</t>
  </si>
  <si>
    <t>ORD-10293</t>
  </si>
  <si>
    <t>Chioma Okafor</t>
  </si>
  <si>
    <t>chioma.okafor@yahoo.com</t>
  </si>
  <si>
    <t>ORD-10468</t>
  </si>
  <si>
    <t xml:space="preserve"> Blessing Chukwu </t>
  </si>
  <si>
    <t>blessing.chukwu@gmail.com</t>
  </si>
  <si>
    <t>ORD-10056</t>
  </si>
  <si>
    <t>Ogechi Ibrahim</t>
  </si>
  <si>
    <t>ogechi.ibrahim@outlook.com</t>
  </si>
  <si>
    <t>ORD-10318</t>
  </si>
  <si>
    <t>Precious Lawal</t>
  </si>
  <si>
    <t>precious.lawal@outlook.com</t>
  </si>
  <si>
    <t>ORD-10250</t>
  </si>
  <si>
    <t>Grace Lawal</t>
  </si>
  <si>
    <t>grace.lawal@gmail.com</t>
  </si>
  <si>
    <t>ORD-10241</t>
  </si>
  <si>
    <t>Amina Nnamdi</t>
  </si>
  <si>
    <t>amina.nnamdi@outlook.com</t>
  </si>
  <si>
    <t>ORD-10305</t>
  </si>
  <si>
    <t xml:space="preserve"> Adaeze Obi </t>
  </si>
  <si>
    <t>adaeze.obi@gmail.com</t>
  </si>
  <si>
    <t xml:space="preserve">  UYO  </t>
  </si>
  <si>
    <t>ORD-10288</t>
  </si>
  <si>
    <t>Ayodele Ekwueme</t>
  </si>
  <si>
    <t>ayodele.ekwueme@outlook.com</t>
  </si>
  <si>
    <t>ORD-10567</t>
  </si>
  <si>
    <t>Tunde Uche</t>
  </si>
  <si>
    <t>tunde.uche@outlook.com</t>
  </si>
  <si>
    <t>ORD-10045</t>
  </si>
  <si>
    <t>Amina Mohammed</t>
  </si>
  <si>
    <t>amina.mohammed@gmail.com</t>
  </si>
  <si>
    <t>ORD-10018</t>
  </si>
  <si>
    <t xml:space="preserve">  WALE LAWAL  </t>
  </si>
  <si>
    <t>wale.lawal@outlook.com</t>
  </si>
  <si>
    <t>ORD-10218</t>
  </si>
  <si>
    <t>Chioma Nnamdi</t>
  </si>
  <si>
    <t>chioma.nnamdi@yahoo.com</t>
  </si>
  <si>
    <t>owerri</t>
  </si>
  <si>
    <t>ORD-10145</t>
  </si>
  <si>
    <t>Ayodele Nnamdi</t>
  </si>
  <si>
    <t>ayodele.nnamdi@yahoo.com</t>
  </si>
  <si>
    <t>ORD-10594</t>
  </si>
  <si>
    <t>Chiamaka Yakubu</t>
  </si>
  <si>
    <t>chiamaka.yakubu@outlook.com</t>
  </si>
  <si>
    <t xml:space="preserve">  GROCERY  </t>
  </si>
  <si>
    <t>kaduna</t>
  </si>
  <si>
    <t>ORD-10351</t>
  </si>
  <si>
    <t>Halima Suleiman</t>
  </si>
  <si>
    <t>halima.suleimanoutlook.com</t>
  </si>
  <si>
    <t>ORD-10008</t>
  </si>
  <si>
    <t>Suleiman Adebayo</t>
  </si>
  <si>
    <t>suleiman.adebayo@yahoo.com</t>
  </si>
  <si>
    <t>ORD-10079</t>
  </si>
  <si>
    <t>Oluwaseun Adebayo</t>
  </si>
  <si>
    <t>oluwaseun.adebayo@outlook.com</t>
  </si>
  <si>
    <t>ORD-10375</t>
  </si>
  <si>
    <t>Chiamaka Bello</t>
  </si>
  <si>
    <t>chiamaka.bello@yahoo.com</t>
  </si>
  <si>
    <t>kano</t>
  </si>
  <si>
    <t>ORD-10084</t>
  </si>
  <si>
    <t xml:space="preserve">  CHIAMAKA OLAWALE  </t>
  </si>
  <si>
    <t>chiamaka.olawale@yahoo.com</t>
  </si>
  <si>
    <t>ORD-10002</t>
  </si>
  <si>
    <t>Amaka Uche</t>
  </si>
  <si>
    <t>amaka.uche@gmail.com</t>
  </si>
  <si>
    <t xml:space="preserve">  ABUJA  </t>
  </si>
  <si>
    <t>ORD-10575</t>
  </si>
  <si>
    <t>Musa Fashola</t>
  </si>
  <si>
    <t>musa.fashola@gmail.com</t>
  </si>
  <si>
    <t>ORD-10465</t>
  </si>
  <si>
    <t>Patience Bello</t>
  </si>
  <si>
    <t>patience.bello@outlook.com</t>
  </si>
  <si>
    <t>ORD-10001</t>
  </si>
  <si>
    <t xml:space="preserve">  SANI BALOGUN  </t>
  </si>
  <si>
    <t>ORD-10589</t>
  </si>
  <si>
    <t>Aisha Okafor</t>
  </si>
  <si>
    <t>aisha.okafor@gmail.com</t>
  </si>
  <si>
    <t>ORD-10535</t>
  </si>
  <si>
    <t>Kunle Ogundipe</t>
  </si>
  <si>
    <t>kunle.ogundipe@gmail.com</t>
  </si>
  <si>
    <t>ORD-10354</t>
  </si>
  <si>
    <t>Adaeze Eze</t>
  </si>
  <si>
    <t>adaeze.eze@yahoo.com</t>
  </si>
  <si>
    <t>ORD-10399</t>
  </si>
  <si>
    <t>Titilayo Aliyu</t>
  </si>
  <si>
    <t>titilayo.aliyu@yahoo.com</t>
  </si>
  <si>
    <t>ORD-10515</t>
  </si>
  <si>
    <t>Kunle Adebayo</t>
  </si>
  <si>
    <t>kunle.adebayo@outlook.com</t>
  </si>
  <si>
    <t>Bedsheet Set</t>
  </si>
  <si>
    <t>ORD-10143</t>
  </si>
  <si>
    <t xml:space="preserve">  AMINA AFOLABI  </t>
  </si>
  <si>
    <t>amina.afolabigmail.com</t>
  </si>
  <si>
    <t>ORD-10265</t>
  </si>
  <si>
    <t>grace lawal</t>
  </si>
  <si>
    <t>grace.lawal@yahoo.com</t>
  </si>
  <si>
    <t>ORD-10421</t>
  </si>
  <si>
    <t>amaka adebayo</t>
  </si>
  <si>
    <t>ORD-10006</t>
  </si>
  <si>
    <t>zainab abubakar</t>
  </si>
  <si>
    <t>zainab.abubakar@gmail.com</t>
  </si>
  <si>
    <t>ORD-10331</t>
  </si>
  <si>
    <t>Zainab Onyekachi</t>
  </si>
  <si>
    <t>zainab.onyekachi@yahoo.com</t>
  </si>
  <si>
    <t>ORD-10345</t>
  </si>
  <si>
    <t>Adaeze Nwachukwu</t>
  </si>
  <si>
    <t>adaeze.nwachukwu@outlook.com</t>
  </si>
  <si>
    <t>ORD-10569</t>
  </si>
  <si>
    <t>patience nwosu</t>
  </si>
  <si>
    <t>patience.nwosu@yahoo.com</t>
  </si>
  <si>
    <t>ORD-10193</t>
  </si>
  <si>
    <t>fatima.fashola@outlook.com</t>
  </si>
  <si>
    <t>ORD-10561</t>
  </si>
  <si>
    <t>Musa Okafor</t>
  </si>
  <si>
    <t>musa.okafor@gmail.com</t>
  </si>
  <si>
    <t>ORD-10502</t>
  </si>
  <si>
    <t xml:space="preserve"> Folake Chukwu </t>
  </si>
  <si>
    <t>folake.chukwu@gmail.com</t>
  </si>
  <si>
    <t>ORD-10384</t>
  </si>
  <si>
    <t>Chidinma Nwosu</t>
  </si>
  <si>
    <t>chidinma.nwosu@yahoo.com</t>
  </si>
  <si>
    <t>ORD-10595</t>
  </si>
  <si>
    <t>Blessing Danjuma</t>
  </si>
  <si>
    <t>blessing.danjuma@gmail.com</t>
  </si>
  <si>
    <t>ORD-10431</t>
  </si>
  <si>
    <t>Damilola Okonkwo</t>
  </si>
  <si>
    <t>damilola.okonkwo@yahoo.com</t>
  </si>
  <si>
    <t>ORD-10090</t>
  </si>
  <si>
    <t>Patience Aliyu</t>
  </si>
  <si>
    <t>patience.aliyu@yahoo.com</t>
  </si>
  <si>
    <t>ORD-10556</t>
  </si>
  <si>
    <t>onyeka uche</t>
  </si>
  <si>
    <t>onyeka.uche@outlook.com</t>
  </si>
  <si>
    <t>abuja</t>
  </si>
  <si>
    <t>ORD-10452</t>
  </si>
  <si>
    <t>Kunle Adeyemi</t>
  </si>
  <si>
    <t>kunle.adeyemi@outlook.com</t>
  </si>
  <si>
    <t>ORD-10103</t>
  </si>
  <si>
    <t>Rukayat Lawal</t>
  </si>
  <si>
    <t>rukayat.lawal@gmail.com</t>
  </si>
  <si>
    <t>ORD-10067</t>
  </si>
  <si>
    <t xml:space="preserve">  ABUBAKAR NNAMDI  </t>
  </si>
  <si>
    <t>abubakar.nnamdi@outlook.com</t>
  </si>
  <si>
    <t>ORD-10408</t>
  </si>
  <si>
    <t>Yusuf Danjuma</t>
  </si>
  <si>
    <t>yusuf.danjuma@gmail.com</t>
  </si>
  <si>
    <t>ORD-10024</t>
  </si>
  <si>
    <t xml:space="preserve"> Onyeka Nnamdi </t>
  </si>
  <si>
    <t>onyeka.nnamdi@yahoo.com</t>
  </si>
  <si>
    <t>ORD-10268</t>
  </si>
  <si>
    <t>Kunle Aliyu</t>
  </si>
  <si>
    <t>kunle.aliyu@yahoo.com</t>
  </si>
  <si>
    <t>ORD-10065</t>
  </si>
  <si>
    <t>Emeka Ibrahim</t>
  </si>
  <si>
    <t>emeka.ibrahim@gmail.com</t>
  </si>
  <si>
    <t>ORD-10371</t>
  </si>
  <si>
    <t>Emmanuel Fashola</t>
  </si>
  <si>
    <t>emmanuel.fashola@yahoo.com</t>
  </si>
  <si>
    <t>ORD-10289</t>
  </si>
  <si>
    <t>Oluwaseun Okoro</t>
  </si>
  <si>
    <t>oluwaseun.okoro@yahoo.com</t>
  </si>
  <si>
    <t>ORD-10566</t>
  </si>
  <si>
    <t>Chioma Eze</t>
  </si>
  <si>
    <t>chioma.eze@outlook.com</t>
  </si>
  <si>
    <t>ORD-10282</t>
  </si>
  <si>
    <t>Amaka Obi</t>
  </si>
  <si>
    <t>amaka.obi@outlook.com</t>
  </si>
  <si>
    <t>ORD-10562</t>
  </si>
  <si>
    <t xml:space="preserve">  ABUBAKAR NWOSU  </t>
  </si>
  <si>
    <t>abubakar.nwosu@yahoo.com</t>
  </si>
  <si>
    <t xml:space="preserve"> Uyo </t>
  </si>
  <si>
    <t>ORD-10381</t>
  </si>
  <si>
    <t>Ogechi Ogundipe</t>
  </si>
  <si>
    <t>ogechi.ogundipe@yahoo.com</t>
  </si>
  <si>
    <t>ORD-10490</t>
  </si>
  <si>
    <t>Ayodele Adekunle</t>
  </si>
  <si>
    <t>ayodele.adekunle@yahoo.com</t>
  </si>
  <si>
    <t>ORD-10585</t>
  </si>
  <si>
    <t>Oluwaseun Mohammed</t>
  </si>
  <si>
    <t>oluwaseun.mohammed@gmail.com</t>
  </si>
  <si>
    <t>ORD-10309</t>
  </si>
  <si>
    <t>Ayodele Danjuma</t>
  </si>
  <si>
    <t>ayodele.danjuma@yahoo.com</t>
  </si>
  <si>
    <t>ORD-10217</t>
  </si>
  <si>
    <t xml:space="preserve">  NGOZI MOHAMMED  </t>
  </si>
  <si>
    <t>ngozi.mohammed@outlook.com</t>
  </si>
  <si>
    <t>ORD-10036</t>
  </si>
  <si>
    <t>Bola Nwosu</t>
  </si>
  <si>
    <t>bola.nwosu@yahoo.com</t>
  </si>
  <si>
    <t>ORD-10122</t>
  </si>
  <si>
    <t>damilola.nwosu@yahoo.com</t>
  </si>
  <si>
    <t>ORD-10543</t>
  </si>
  <si>
    <t>Ibrahim Uche</t>
  </si>
  <si>
    <t>ORD-10441</t>
  </si>
  <si>
    <t xml:space="preserve">  FOLAKE MOHAMMED  </t>
  </si>
  <si>
    <t>folake.mohammed@outlook.com</t>
  </si>
  <si>
    <t>ORD-10382</t>
  </si>
  <si>
    <t>Nkechi Yakubu</t>
  </si>
  <si>
    <t>nkechi.yakubu@outlook.com</t>
  </si>
  <si>
    <t>ORD-10348</t>
  </si>
  <si>
    <t>Femi Uche</t>
  </si>
  <si>
    <t>femi.uche@gmail.com</t>
  </si>
  <si>
    <t>ORD-10207</t>
  </si>
  <si>
    <t>Zainab Usman</t>
  </si>
  <si>
    <t>zainab.usman@outlook.com</t>
  </si>
  <si>
    <t>ORD-10049</t>
  </si>
  <si>
    <t>Victor Danjuma</t>
  </si>
  <si>
    <t>victor.danjuma@yahoo.com</t>
  </si>
  <si>
    <t>ORD-10464</t>
  </si>
  <si>
    <t>Sani Eze</t>
  </si>
  <si>
    <t>sani.eze@outlook.com</t>
  </si>
  <si>
    <t>ORD-10321</t>
  </si>
  <si>
    <t>yusuf.abubakar@outlook.com</t>
  </si>
  <si>
    <t>ORD-10274</t>
  </si>
  <si>
    <t>Precious Ogundipe</t>
  </si>
  <si>
    <t>precious.ogundipe@outlook.com</t>
  </si>
  <si>
    <t>ORD-10533</t>
  </si>
  <si>
    <t>Damilola Abubakar</t>
  </si>
  <si>
    <t>damilola.abubakaroutlook.com</t>
  </si>
  <si>
    <t>ORD-10016</t>
  </si>
  <si>
    <t xml:space="preserve"> Patience Nwachukwu </t>
  </si>
  <si>
    <t>patience.nwachukwu@gmail.com</t>
  </si>
  <si>
    <t>ORD-10093</t>
  </si>
  <si>
    <t>ORD-10414</t>
  </si>
  <si>
    <t>bola eze</t>
  </si>
  <si>
    <t>bola.eze@yahoo.com</t>
  </si>
  <si>
    <t>ORD-10494</t>
  </si>
  <si>
    <t xml:space="preserve"> Chidinma Ekwueme </t>
  </si>
  <si>
    <t>chidinma.ekwueme@yahoo.com</t>
  </si>
  <si>
    <t>ORD-10100</t>
  </si>
  <si>
    <t>Kelechi Balogun</t>
  </si>
  <si>
    <t>ORD-10482</t>
  </si>
  <si>
    <t>grace aliyu</t>
  </si>
  <si>
    <t>grace.aliyu@yahoo.com</t>
  </si>
  <si>
    <t>ORD-10355</t>
  </si>
  <si>
    <t>kunle.okoro@yahoo.com</t>
  </si>
  <si>
    <t>ORD-10300</t>
  </si>
  <si>
    <t>Grace Chukwu</t>
  </si>
  <si>
    <t xml:space="preserve"> Port Harcourt </t>
  </si>
  <si>
    <t>ORD-10037</t>
  </si>
  <si>
    <t>Kunle Suleiman</t>
  </si>
  <si>
    <t>kunle.suleiman@gmail.com</t>
  </si>
  <si>
    <t>ORD-10062</t>
  </si>
  <si>
    <t xml:space="preserve"> Rukayat Lawal </t>
  </si>
  <si>
    <t>rukayat.lawal@outlook.com</t>
  </si>
  <si>
    <t>ORD-10564</t>
  </si>
  <si>
    <t>Kunle Balogun</t>
  </si>
  <si>
    <t>kunle.balogun@outlook.com</t>
  </si>
  <si>
    <t>ORD-10461</t>
  </si>
  <si>
    <t>Chiamaka Adekunle</t>
  </si>
  <si>
    <t>chiamaka.adekunle@gmail.com</t>
  </si>
  <si>
    <t>ORD-10004</t>
  </si>
  <si>
    <t>Emeka Okonkwo</t>
  </si>
  <si>
    <t>emeka.okonkwo@outlook.com</t>
  </si>
  <si>
    <t>ORD-10162</t>
  </si>
  <si>
    <t>wale abubakar</t>
  </si>
  <si>
    <t>wale.abubakar@outlook.com</t>
  </si>
  <si>
    <t>ORD-10339</t>
  </si>
  <si>
    <t xml:space="preserve">  SANI OKAFOR  </t>
  </si>
  <si>
    <t>sani.okafor@gmail.com</t>
  </si>
  <si>
    <t>ORD-10074</t>
  </si>
  <si>
    <t xml:space="preserve">  EMMANUEL UCHE  </t>
  </si>
  <si>
    <t>emmanuel.uche@outlook.com</t>
  </si>
  <si>
    <t>ORD-10209</t>
  </si>
  <si>
    <t xml:space="preserve"> Victor Bello </t>
  </si>
  <si>
    <t>victor.bello@yahoo.com</t>
  </si>
  <si>
    <t>ORD-10261</t>
  </si>
  <si>
    <t>Halima Nnamdi</t>
  </si>
  <si>
    <t>halima.nnamdi@yahoo.com</t>
  </si>
  <si>
    <t>ORD-10120</t>
  </si>
  <si>
    <t>Victor Onyekachi</t>
  </si>
  <si>
    <t>ORD-10170</t>
  </si>
  <si>
    <t>Tunde Danjuma</t>
  </si>
  <si>
    <t>tunde.danjuma@outlook.com</t>
  </si>
  <si>
    <t>ORD-10597</t>
  </si>
  <si>
    <t>Sani Okoro</t>
  </si>
  <si>
    <t>sani.okoro@gmail.com</t>
  </si>
  <si>
    <t>ORD-10333</t>
  </si>
  <si>
    <t>Chinedu Ogundipe</t>
  </si>
  <si>
    <t>ORD-10423</t>
  </si>
  <si>
    <t>godwin.ogundipe@gmail.com</t>
  </si>
  <si>
    <t>ORD-10369</t>
  </si>
  <si>
    <t xml:space="preserve">  BOLA CHUKWU  </t>
  </si>
  <si>
    <t>bola.chukwu@outlook.com</t>
  </si>
  <si>
    <t>ORD-10203</t>
  </si>
  <si>
    <t>Ogechi Olawale</t>
  </si>
  <si>
    <t>ogechi.olawale@yahoo.com</t>
  </si>
  <si>
    <t>ORD-10592</t>
  </si>
  <si>
    <t>Ndidi Olawale</t>
  </si>
  <si>
    <t>ndidi.olawale@gmail.com</t>
  </si>
  <si>
    <t>ORD-10344</t>
  </si>
  <si>
    <t>aisha usman</t>
  </si>
  <si>
    <t>aisha.usman@yahoo.com</t>
  </si>
  <si>
    <t>ORD-10252</t>
  </si>
  <si>
    <t>Kelechi Ekwueme</t>
  </si>
  <si>
    <t>kelechi.ekwueme@outlook.com</t>
  </si>
  <si>
    <t>ORD-10506</t>
  </si>
  <si>
    <t>Babatunde Usman</t>
  </si>
  <si>
    <t>babatunde.usman@yahoo.com</t>
  </si>
  <si>
    <t>ORD-10501</t>
  </si>
  <si>
    <t>Fashon</t>
  </si>
  <si>
    <t>ORD-10389</t>
  </si>
  <si>
    <t>wale afolabi</t>
  </si>
  <si>
    <t>wale.afolabi@gmail.com</t>
  </si>
  <si>
    <t>ORD-10493</t>
  </si>
  <si>
    <t>Suleiman Eze</t>
  </si>
  <si>
    <t>suleiman.eze@yahoo.com</t>
  </si>
  <si>
    <t>ORD-10324</t>
  </si>
  <si>
    <t xml:space="preserve">  CHIOMA IBRAHIM  </t>
  </si>
  <si>
    <t>chioma.ibrahim@outlook.com</t>
  </si>
  <si>
    <t>ORD-10397</t>
  </si>
  <si>
    <t xml:space="preserve">  OLUWASEUN OGUNDIPE  </t>
  </si>
  <si>
    <t>oluwaseun.ogundipe@yahoo.com</t>
  </si>
  <si>
    <t>ORD-10033</t>
  </si>
  <si>
    <t>rasheed.ibrahim@gmail.com</t>
  </si>
  <si>
    <t>ORD-10076</t>
  </si>
  <si>
    <t>Bola Balogun</t>
  </si>
  <si>
    <t>bola.balogun@outlook.com</t>
  </si>
  <si>
    <t>ORD-10527</t>
  </si>
  <si>
    <t>Chinedu Fashola</t>
  </si>
  <si>
    <t>chinedu.fashola@yahoo.com</t>
  </si>
  <si>
    <t>ORD-10178</t>
  </si>
  <si>
    <t>zainab.onyekachi@gmail.com</t>
  </si>
  <si>
    <t>ORD-10030</t>
  </si>
  <si>
    <t>Hauwa Okonkwo</t>
  </si>
  <si>
    <t>hauwa.okonkwo@yahoo.com</t>
  </si>
  <si>
    <t>ORD-10405</t>
  </si>
  <si>
    <t>Ejiro Eze</t>
  </si>
  <si>
    <t>ejiro.eze@outlook.com</t>
  </si>
  <si>
    <t xml:space="preserve">  LAGOS  </t>
  </si>
  <si>
    <t>ORD-10230</t>
  </si>
  <si>
    <t>Patience Nwosu</t>
  </si>
  <si>
    <t>patience.nwosu@outlook.com</t>
  </si>
  <si>
    <t>ORD-10416</t>
  </si>
  <si>
    <t>Fatima Uche</t>
  </si>
  <si>
    <t>fatima.uche@yahoo.com</t>
  </si>
  <si>
    <t>ORD-10591</t>
  </si>
  <si>
    <t>Obiora Chukwu</t>
  </si>
  <si>
    <t>obiora.chukwu@gmail.com</t>
  </si>
  <si>
    <t>ORD-10088</t>
  </si>
  <si>
    <t>Wale Bello</t>
  </si>
  <si>
    <t>wale.bello@gmail.com</t>
  </si>
  <si>
    <t>ORD-10034</t>
  </si>
  <si>
    <t>Blessing Ogundipe</t>
  </si>
  <si>
    <t>blessing.ogundipe@outlook.com</t>
  </si>
  <si>
    <t>ORD-10224</t>
  </si>
  <si>
    <t>Amina Ekwueme</t>
  </si>
  <si>
    <t>amina.ekwueme@outlook.com</t>
  </si>
  <si>
    <t>ORD-10303</t>
  </si>
  <si>
    <t>Ndidi Obi</t>
  </si>
  <si>
    <t>ndidi.obi@yahoo.com</t>
  </si>
  <si>
    <t>ORD-10539</t>
  </si>
  <si>
    <t>Aisha Fashola</t>
  </si>
  <si>
    <t>ORD-10361</t>
  </si>
  <si>
    <t xml:space="preserve">  BABATUNDE CHUKWU  </t>
  </si>
  <si>
    <t>babatunde.chukwu@outlook.com</t>
  </si>
  <si>
    <t>ORD-10236</t>
  </si>
  <si>
    <t xml:space="preserve">  IBRAHIM IBRAHIM  </t>
  </si>
  <si>
    <t>ibrahim.ibrahim@yahoo.com</t>
  </si>
  <si>
    <t>ORD-10028</t>
  </si>
  <si>
    <t>Ndidi Ogundipe</t>
  </si>
  <si>
    <t>ndidi.ogundipe@yahoo.com</t>
  </si>
  <si>
    <t>ORD-10349</t>
  </si>
  <si>
    <t>Ndidi Uche</t>
  </si>
  <si>
    <t>ndidi.uche@yahoo.com</t>
  </si>
  <si>
    <t>ORD-10138</t>
  </si>
  <si>
    <t xml:space="preserve"> Uche Suleiman </t>
  </si>
  <si>
    <t>uche.suleiman@yahoo.com</t>
  </si>
  <si>
    <t>ORD-10239</t>
  </si>
  <si>
    <t>fatima.okonkwo@outlook.com</t>
  </si>
  <si>
    <t>ORD-10376</t>
  </si>
  <si>
    <t xml:space="preserve">  SANI CHUKWU  </t>
  </si>
  <si>
    <t>sani.chukwu@gmail.com</t>
  </si>
  <si>
    <t>ORD-10284</t>
  </si>
  <si>
    <t>ORD-10471</t>
  </si>
  <si>
    <t>Rukayat Obi</t>
  </si>
  <si>
    <t>rukayat.obi@gmail.com</t>
  </si>
  <si>
    <t>ORD-10456</t>
  </si>
  <si>
    <t>Hauwa Adeyemi</t>
  </si>
  <si>
    <t>hauwa.adeyemi@yahoo.com</t>
  </si>
  <si>
    <t>ORD-10310</t>
  </si>
  <si>
    <t>Musa Eze</t>
  </si>
  <si>
    <t>musa.eze@gmail.com</t>
  </si>
  <si>
    <t>ORD-10393</t>
  </si>
  <si>
    <t>Amina Obi</t>
  </si>
  <si>
    <t>amina.obi@gmail.com</t>
  </si>
  <si>
    <t>ORD-10447</t>
  </si>
  <si>
    <t>Chidinma Okonkwo</t>
  </si>
  <si>
    <t>chidinma.okonkwo@gmail.com</t>
  </si>
  <si>
    <t>ORD-10275</t>
  </si>
  <si>
    <t xml:space="preserve">  ZAINAB LAWAL  </t>
  </si>
  <si>
    <t>zainab.lawal@yahoo.com</t>
  </si>
  <si>
    <t>ORD-10244</t>
  </si>
  <si>
    <t>Chinedu Yakubu</t>
  </si>
  <si>
    <t>chinedu.yakubu@yahoo.com</t>
  </si>
  <si>
    <t>ORD-10422</t>
  </si>
  <si>
    <t>Tunde Usman</t>
  </si>
  <si>
    <t>tunde.usman@gmail.com</t>
  </si>
  <si>
    <t>ORD-10050</t>
  </si>
  <si>
    <t>Halima Olawale</t>
  </si>
  <si>
    <t>halima.olawale@gmail.com</t>
  </si>
  <si>
    <t>ORD-10066</t>
  </si>
  <si>
    <t>Ngozi Danjuma</t>
  </si>
  <si>
    <t>ngozi.danjuma@outlook.com</t>
  </si>
  <si>
    <t>ORD-10297</t>
  </si>
  <si>
    <t xml:space="preserve"> Halima Okafor </t>
  </si>
  <si>
    <t>ORD-10415</t>
  </si>
  <si>
    <t>patience.danjuma@outlook.com</t>
  </si>
  <si>
    <t>ORD-10598</t>
  </si>
  <si>
    <t>Chiamaka Lawal</t>
  </si>
  <si>
    <t>chiamaka.lawal@gmail.com</t>
  </si>
  <si>
    <t>ORD-10475</t>
  </si>
  <si>
    <t>Amina Uche</t>
  </si>
  <si>
    <t>amina.uche@gmail.com</t>
  </si>
  <si>
    <t>ORD-10479</t>
  </si>
  <si>
    <t>Aisha Nnamdi</t>
  </si>
  <si>
    <t>aisha.nnamdi@gmail.com</t>
  </si>
  <si>
    <t>ORD-10040</t>
  </si>
  <si>
    <t>Godwin Chukwu</t>
  </si>
  <si>
    <t>godwin.chukwu@outlook.com</t>
  </si>
  <si>
    <t>ORD-10183</t>
  </si>
  <si>
    <t>Nkechi Ekwueme</t>
  </si>
  <si>
    <t>ORD-10277</t>
  </si>
  <si>
    <t>Grace Obi</t>
  </si>
  <si>
    <t>grace.obi@yahoo.com</t>
  </si>
  <si>
    <t>ORD-10164</t>
  </si>
  <si>
    <t>Sani Fashola</t>
  </si>
  <si>
    <t>sani.fashola@yahoo.com</t>
  </si>
  <si>
    <t>ORD-10528</t>
  </si>
  <si>
    <t>rasheed ibrahim</t>
  </si>
  <si>
    <t>ORD-10346</t>
  </si>
  <si>
    <t>uche.obi@yahoo.com</t>
  </si>
  <si>
    <t>ORD-10190</t>
  </si>
  <si>
    <t>Ogechi Mohammed</t>
  </si>
  <si>
    <t>ogechi.mohammed@gmail.com</t>
  </si>
  <si>
    <t>ORD-10221</t>
  </si>
  <si>
    <t>oluwaseun nwosu</t>
  </si>
  <si>
    <t>oluwaseun.nwosu@gmail.com</t>
  </si>
  <si>
    <t xml:space="preserve"> Jos </t>
  </si>
  <si>
    <t>ORD-10491</t>
  </si>
  <si>
    <t>Amaka Chukwu</t>
  </si>
  <si>
    <t>amaka.chukwu@outlook.com</t>
  </si>
  <si>
    <t>ORD-10187</t>
  </si>
  <si>
    <t>abubakar.nnamdioutlook.com</t>
  </si>
  <si>
    <t>ORD-10134</t>
  </si>
  <si>
    <t>femi.uche@outlook.com</t>
  </si>
  <si>
    <t>ORD-10249</t>
  </si>
  <si>
    <t xml:space="preserve">  FATIMA MOHAMMED  </t>
  </si>
  <si>
    <t>fatima.mohammed@gmail.com</t>
  </si>
  <si>
    <t>ORD-10295</t>
  </si>
  <si>
    <t>godwin obi</t>
  </si>
  <si>
    <t>godwin.obi@outlook.com</t>
  </si>
  <si>
    <t>abeokuta</t>
  </si>
  <si>
    <t>ORD-10322</t>
  </si>
  <si>
    <t>Amina Adeyemi</t>
  </si>
  <si>
    <t>amina.adeyemi@yahoo.com</t>
  </si>
  <si>
    <t>ORD-10205</t>
  </si>
  <si>
    <t>Folake Chukwu</t>
  </si>
  <si>
    <t>ORD-10424</t>
  </si>
  <si>
    <t>Chioma Balogun</t>
  </si>
  <si>
    <t>chioma.balogun@gmail.com</t>
  </si>
  <si>
    <t>ORD-10266</t>
  </si>
  <si>
    <t xml:space="preserve"> Damilola Nnamdi </t>
  </si>
  <si>
    <t>damilola.nnamdi@yahoo.com</t>
  </si>
  <si>
    <t>ORD-10570</t>
  </si>
  <si>
    <t>Suleiman Nnamdi</t>
  </si>
  <si>
    <t>suleiman.nnamdioutlook.com</t>
  </si>
  <si>
    <t>ORD-10508</t>
  </si>
  <si>
    <t>Chinedu Abubakar</t>
  </si>
  <si>
    <t>chinedu.abubakar@yahoo.com</t>
  </si>
  <si>
    <t>ORD-10099</t>
  </si>
  <si>
    <t>Chidinma Ogundipe</t>
  </si>
  <si>
    <t>chidinma.ogundipe@gmail.com</t>
  </si>
  <si>
    <t>ORD-10291</t>
  </si>
  <si>
    <t>ORD-10553</t>
  </si>
  <si>
    <t>halima.ekwueme@gmail.com</t>
  </si>
  <si>
    <t>ORD-10285</t>
  </si>
  <si>
    <t xml:space="preserve"> Abubakar Eze </t>
  </si>
  <si>
    <t>abubakar.eze@yahoo.com</t>
  </si>
  <si>
    <t>ORD-10213</t>
  </si>
  <si>
    <t>zainab.nnamdi@outlook.com</t>
  </si>
  <si>
    <t>ORD-10467</t>
  </si>
  <si>
    <t>chioma adekunle</t>
  </si>
  <si>
    <t>chioma.adekunle@yahoo.com</t>
  </si>
  <si>
    <t>ORD-10560</t>
  </si>
  <si>
    <t>Chioma Olawale</t>
  </si>
  <si>
    <t>chioma.olawale@yahoo.com</t>
  </si>
  <si>
    <t>ORD-10314</t>
  </si>
  <si>
    <t xml:space="preserve">  AMINA OKAFOR  </t>
  </si>
  <si>
    <t>amina.okafor@outlook.com</t>
  </si>
  <si>
    <t>ORD-10011</t>
  </si>
  <si>
    <t>bola.nwosuyahoo.com</t>
  </si>
  <si>
    <t>ORD-10125</t>
  </si>
  <si>
    <t xml:space="preserve"> Damilola Nwosu </t>
  </si>
  <si>
    <t>ORD-10469</t>
  </si>
  <si>
    <t>Amaka Balogun</t>
  </si>
  <si>
    <t>amaka.balogun@yahoo.com</t>
  </si>
  <si>
    <t>ORD-10007</t>
  </si>
  <si>
    <t xml:space="preserve">  CHINEDU USMAN  </t>
  </si>
  <si>
    <t>chinedu.usman@outlook.com</t>
  </si>
  <si>
    <t>ORD-10401</t>
  </si>
  <si>
    <t>Halima Aliyu</t>
  </si>
  <si>
    <t>halima.aliyu@yahoo.com</t>
  </si>
  <si>
    <t>ORD-10531</t>
  </si>
  <si>
    <t xml:space="preserve"> Chukwuemeka Adekunle </t>
  </si>
  <si>
    <t>chukwuemeka.adekunle@yahoo.com</t>
  </si>
  <si>
    <t>ORD-10476</t>
  </si>
  <si>
    <t>Segun Ibrahim</t>
  </si>
  <si>
    <t>segun.ibrahim@yahoo.com</t>
  </si>
  <si>
    <t>ORD-10226</t>
  </si>
  <si>
    <t>Ogechi Nwosu</t>
  </si>
  <si>
    <t>ogechi.nwosu@gmail.com</t>
  </si>
  <si>
    <t>ORD-10509</t>
  </si>
  <si>
    <t>Chinedu Obi</t>
  </si>
  <si>
    <t>chinedu.obi@yahoo.com</t>
  </si>
  <si>
    <t>ORD-10383</t>
  </si>
  <si>
    <t xml:space="preserve">  KUNLE OKORO  </t>
  </si>
  <si>
    <t>kunle.okoro@outlook.com</t>
  </si>
  <si>
    <t>ORD-10113</t>
  </si>
  <si>
    <t>Uche Yakubu</t>
  </si>
  <si>
    <t>uche.yakubu@yahoo.com</t>
  </si>
  <si>
    <t>ORD-10522</t>
  </si>
  <si>
    <t>Bola Suleiman</t>
  </si>
  <si>
    <t>bola.suleiman@outlook.com</t>
  </si>
  <si>
    <t>ORD-10115</t>
  </si>
  <si>
    <t>Uche Aliyu</t>
  </si>
  <si>
    <t>uche.aliyu@outlook.com</t>
  </si>
  <si>
    <t>ORD-10254</t>
  </si>
  <si>
    <t>Oluwaseun Okonkwo</t>
  </si>
  <si>
    <t>oluwaseun.okonkwo@outlook.com</t>
  </si>
  <si>
    <t>ORD-10545</t>
  </si>
  <si>
    <t>Nkechi Lawal</t>
  </si>
  <si>
    <t>nkechi.lawal@gmail.com</t>
  </si>
  <si>
    <t>ORD-10141</t>
  </si>
  <si>
    <t>Rasheed Okoro</t>
  </si>
  <si>
    <t>rasheed.okoro@yahoo.com</t>
  </si>
  <si>
    <t xml:space="preserve"> Home &amp; Kitchen </t>
  </si>
  <si>
    <t>ORD-10342</t>
  </si>
  <si>
    <t>Suleiman Yakubu</t>
  </si>
  <si>
    <t>suleiman.yakubu@yahoo.com</t>
  </si>
  <si>
    <t>ORD-10080</t>
  </si>
  <si>
    <t>chioma suleiman</t>
  </si>
  <si>
    <t>chioma.suleiman@gmail.com</t>
  </si>
  <si>
    <t>ORD-10477</t>
  </si>
  <si>
    <t>Damilola Bello</t>
  </si>
  <si>
    <t>damilola.bello@gmail.com</t>
  </si>
  <si>
    <t>ORD-10126</t>
  </si>
  <si>
    <t>Ndidi Nwachukwu</t>
  </si>
  <si>
    <t>ndidi.nwachukwu@gmail.com</t>
  </si>
  <si>
    <t>ORD-10021</t>
  </si>
  <si>
    <t>Babatunde Ibrahim</t>
  </si>
  <si>
    <t>babatunde.ibrahim@gmail.com</t>
  </si>
  <si>
    <t>ORD-10540</t>
  </si>
  <si>
    <t>Tunde Mohammed</t>
  </si>
  <si>
    <t>tunde.mohammed@outlook.com</t>
  </si>
  <si>
    <t>ORD-10571</t>
  </si>
  <si>
    <t>chukwuemeka adebayo</t>
  </si>
  <si>
    <t>chukwuemeka.adebayo@yahoo.com</t>
  </si>
  <si>
    <t>ORD-10428</t>
  </si>
  <si>
    <t>musa.adebayo@yahoo.com</t>
  </si>
  <si>
    <t>ORD-10043</t>
  </si>
  <si>
    <t>Emeka Olawale</t>
  </si>
  <si>
    <t>emeka.olawale@yahoo.com</t>
  </si>
  <si>
    <t>ORD-10292</t>
  </si>
  <si>
    <t>ORD-10315</t>
  </si>
  <si>
    <t>Damilola Suleiman</t>
  </si>
  <si>
    <t>damilola.suleiman@outlook.com</t>
  </si>
  <si>
    <t>ORD-10151</t>
  </si>
  <si>
    <t>ORD-10377</t>
  </si>
  <si>
    <t>Femi Obi</t>
  </si>
  <si>
    <t>femi.obi@yahoo.com</t>
  </si>
  <si>
    <t>ORD-10054</t>
  </si>
  <si>
    <t>emeka usman</t>
  </si>
  <si>
    <t>ORD-10198</t>
  </si>
  <si>
    <t xml:space="preserve">  AMINA NWOSU  </t>
  </si>
  <si>
    <t>amina.nwosu@gmail.com</t>
  </si>
  <si>
    <t>ORD-10069</t>
  </si>
  <si>
    <t>Obiora Nnamdi</t>
  </si>
  <si>
    <t>obiora.nnamdi@gmail.com</t>
  </si>
  <si>
    <t>ORD-10434</t>
  </si>
  <si>
    <t xml:space="preserve">  SULEIMAN AFOLABI  </t>
  </si>
  <si>
    <t>suleiman.afolabi@gmail.com</t>
  </si>
  <si>
    <t>ORD-10182</t>
  </si>
  <si>
    <t>Wale Afolabi</t>
  </si>
  <si>
    <t>ORD-10538</t>
  </si>
  <si>
    <t>Onyeka Adekunle</t>
  </si>
  <si>
    <t>onyeka.adekunle@outlook.com</t>
  </si>
  <si>
    <t>ORD-10175</t>
  </si>
  <si>
    <t>Ogechi Usman</t>
  </si>
  <si>
    <t>ogechi.usman@outlook.com</t>
  </si>
  <si>
    <t>ORD-10367</t>
  </si>
  <si>
    <t>Ibrahim Ibrahim</t>
  </si>
  <si>
    <t>ibrahim.ibrahim@gmail.com</t>
  </si>
  <si>
    <t>ORD-10075</t>
  </si>
  <si>
    <t>Amaka Aliyu</t>
  </si>
  <si>
    <t>amaka.aliyu@yahoo.com</t>
  </si>
  <si>
    <t>ORD-10485</t>
  </si>
  <si>
    <t>Ifeoma Lawal</t>
  </si>
  <si>
    <t>ifeoma.lawal@gmail.com</t>
  </si>
  <si>
    <t>ORD-10448</t>
  </si>
  <si>
    <t>ndidi yakubu</t>
  </si>
  <si>
    <t>ndidi.yakubu@yahoo.com</t>
  </si>
  <si>
    <t>ORD-10340</t>
  </si>
  <si>
    <t>oluwaseun.okonkwo@yahoo.com</t>
  </si>
  <si>
    <t>ORD-10307</t>
  </si>
  <si>
    <t xml:space="preserve">  TITILAYO NNAMDI  </t>
  </si>
  <si>
    <t>titilayo.nnamdi@gmail.com</t>
  </si>
  <si>
    <t>ORD-10365</t>
  </si>
  <si>
    <t>Chioma Uche</t>
  </si>
  <si>
    <t>chioma.uche@gmail.com</t>
  </si>
  <si>
    <t>ORD-10450</t>
  </si>
  <si>
    <t>halima obi</t>
  </si>
  <si>
    <t>halima.obi@gmail.com</t>
  </si>
  <si>
    <t>ORD-10048</t>
  </si>
  <si>
    <t>Segun Lawal</t>
  </si>
  <si>
    <t>segun.lawal@gmail.com</t>
  </si>
  <si>
    <t>ORD-10102</t>
  </si>
  <si>
    <t xml:space="preserve"> Titilayo Nnamdi </t>
  </si>
  <si>
    <t>titilayo.nnamdi@yahoo.com</t>
  </si>
  <si>
    <t>ORD-10519</t>
  </si>
  <si>
    <t>amaka yakubu</t>
  </si>
  <si>
    <t>amaka.yakubu@yahoo.com</t>
  </si>
  <si>
    <t>ORD-10357</t>
  </si>
  <si>
    <t xml:space="preserve"> Fatima Okafor </t>
  </si>
  <si>
    <t>fatima.okafor@yahoo.com</t>
  </si>
  <si>
    <t>ORD-10317</t>
  </si>
  <si>
    <t xml:space="preserve">  AYODELE YAKUBU  </t>
  </si>
  <si>
    <t>ayodele.yakubu@gmail.com</t>
  </si>
  <si>
    <t>ORD-10204</t>
  </si>
  <si>
    <t>Chidinma Ekwueme</t>
  </si>
  <si>
    <t>chidinma.ekwueme@gmail.com</t>
  </si>
  <si>
    <t>ORD-10092</t>
  </si>
  <si>
    <t xml:space="preserve">  UCHE FASHOLA  </t>
  </si>
  <si>
    <t>uche.fashola@gmail.com</t>
  </si>
  <si>
    <t>ORD-10460</t>
  </si>
  <si>
    <t>Chukwuemeka Okonkwo</t>
  </si>
  <si>
    <t>chukwuemeka.okonkwo@yahoo.com</t>
  </si>
  <si>
    <t>ORD-10419</t>
  </si>
  <si>
    <t>Kelechi Mohammed</t>
  </si>
  <si>
    <t>kelechi.mohammed@outlook.com</t>
  </si>
  <si>
    <t>ORD-10442</t>
  </si>
  <si>
    <t>Ibrahim Mohammed</t>
  </si>
  <si>
    <t>ibrahim.mohammed@yahoo.com</t>
  </si>
  <si>
    <t>ORD-10152</t>
  </si>
  <si>
    <t>Ayodele Obi</t>
  </si>
  <si>
    <t>ayodele.obi@gmail.com</t>
  </si>
  <si>
    <t>ORD-10554</t>
  </si>
  <si>
    <t>ORD-10329</t>
  </si>
  <si>
    <t>ndidi.uche@outlook.com</t>
  </si>
  <si>
    <t>ORD-10260</t>
  </si>
  <si>
    <t>Musa Nwosu</t>
  </si>
  <si>
    <t>musa.nwosu@outlook.com</t>
  </si>
  <si>
    <t>ORD-10159</t>
  </si>
  <si>
    <t>Nkechi Aliyu</t>
  </si>
  <si>
    <t>nkechi.aliyu@yahoo.com</t>
  </si>
  <si>
    <t>ORD-10298</t>
  </si>
  <si>
    <t>Precious Adebayo</t>
  </si>
  <si>
    <t>precious.adebayo@yahoo.com</t>
  </si>
  <si>
    <t>ORD-10529</t>
  </si>
  <si>
    <t>Abubakar Ibrahim</t>
  </si>
  <si>
    <t>abubakar.ibrahim@yahoo.com</t>
  </si>
  <si>
    <t>ORD-10058</t>
  </si>
  <si>
    <t>Victor Abubakar</t>
  </si>
  <si>
    <t>victor.abubakar@gmail.com</t>
  </si>
  <si>
    <t>ORD-10009</t>
  </si>
  <si>
    <t>Sani Mohammed</t>
  </si>
  <si>
    <t>sani.mohammed@outlook.com</t>
  </si>
  <si>
    <t>ORD-10166</t>
  </si>
  <si>
    <t xml:space="preserve">  ADAEZE IBRAHIM  </t>
  </si>
  <si>
    <t>adaeze.ibrahim@outlook.com</t>
  </si>
  <si>
    <t>ORD-10087</t>
  </si>
  <si>
    <t xml:space="preserve">  GODWIN SULEIMAN  </t>
  </si>
  <si>
    <t>ORD-10082</t>
  </si>
  <si>
    <t>Uche Fashola</t>
  </si>
  <si>
    <t>uche.fashola@yahoo.com</t>
  </si>
  <si>
    <t>ORD-10387</t>
  </si>
  <si>
    <t>ogechi eze</t>
  </si>
  <si>
    <t>ogechi.eze@yahoo.com</t>
  </si>
  <si>
    <t>ORD-10514</t>
  </si>
  <si>
    <t>Rasheed Suleiman</t>
  </si>
  <si>
    <t>rasheed.suleiman@yahoo.com</t>
  </si>
  <si>
    <t>ORD-10225</t>
  </si>
  <si>
    <t xml:space="preserve">  TITILAYO ADEBAYO  </t>
  </si>
  <si>
    <t>titilayo.adebayo@yahoo.com</t>
  </si>
  <si>
    <t>ORD-10458</t>
  </si>
  <si>
    <t>ibrahim.uche@yahoo.com</t>
  </si>
  <si>
    <t>ORD-10568</t>
  </si>
  <si>
    <t>Oluwaseun Aliyu</t>
  </si>
  <si>
    <t>oluwaseun.aliyu@outlook.com</t>
  </si>
  <si>
    <t>ORD-10180</t>
  </si>
  <si>
    <t>uche.okoro@gmail.com</t>
  </si>
  <si>
    <t>ORD-10542</t>
  </si>
  <si>
    <t>Chioma Lawal</t>
  </si>
  <si>
    <t>chioma.lawal@yahoo.com</t>
  </si>
  <si>
    <t>ORD-10363</t>
  </si>
  <si>
    <t xml:space="preserve">  CHIDINMA ONYEKACHI  </t>
  </si>
  <si>
    <t>chidinma.onyekachiyahoo.com</t>
  </si>
  <si>
    <t xml:space="preserve">  ILORIN  </t>
  </si>
  <si>
    <t>ORD-10136</t>
  </si>
  <si>
    <t>hauwa nwachukwu</t>
  </si>
  <si>
    <t>hauwa.nwachukwu@outlook.com</t>
  </si>
  <si>
    <t>ORD-10544</t>
  </si>
  <si>
    <t>Godwin Afolabi</t>
  </si>
  <si>
    <t>godwin.afolabi@yahoo.com</t>
  </si>
  <si>
    <t>ORD-10196</t>
  </si>
  <si>
    <t>segun.lawal@outlook.com</t>
  </si>
  <si>
    <t>ORD-10388</t>
  </si>
  <si>
    <t>Godwin Adekunle</t>
  </si>
  <si>
    <t>godwin.adekunle@gmail.com</t>
  </si>
  <si>
    <t>ORD-10096</t>
  </si>
  <si>
    <t>Kelechi Ogundipe</t>
  </si>
  <si>
    <t>kelechi.ogundipe@gmail.com</t>
  </si>
  <si>
    <t>ORD-10583</t>
  </si>
  <si>
    <t>Segun Nnamdi</t>
  </si>
  <si>
    <t>segun.nnamdi@yahoo.com</t>
  </si>
  <si>
    <t>ORD-10588</t>
  </si>
  <si>
    <t>adaeze okonkwo</t>
  </si>
  <si>
    <t>ORD-10161</t>
  </si>
  <si>
    <t>Blessing Fashola</t>
  </si>
  <si>
    <t>blessing.fashola@gmail.com</t>
  </si>
  <si>
    <t>ORD-10208</t>
  </si>
  <si>
    <t xml:space="preserve">  FEMI YAKUBU  </t>
  </si>
  <si>
    <t>femi.yakubu@yahoo.com</t>
  </si>
  <si>
    <t>ORD-10328</t>
  </si>
  <si>
    <t>kelechi.onyekachi@gmail.com</t>
  </si>
  <si>
    <t>ORD-10047</t>
  </si>
  <si>
    <t>rukayat ogundipe</t>
  </si>
  <si>
    <t>rukayat.ogundipe@outlook.com</t>
  </si>
  <si>
    <t>ORD-10526</t>
  </si>
  <si>
    <t>Ibrahim Afolabi</t>
  </si>
  <si>
    <t>ibrahim.afolabi@yahoo.com</t>
  </si>
  <si>
    <t>ORD-10052</t>
  </si>
  <si>
    <t>kelechi lawal</t>
  </si>
  <si>
    <t>kelechi.lawal@gmail.com</t>
  </si>
  <si>
    <t>ORD-10157</t>
  </si>
  <si>
    <t>Yusuf Yakubu</t>
  </si>
  <si>
    <t>yusuf.yakubu@gmail.com</t>
  </si>
  <si>
    <t>ORD-10425</t>
  </si>
  <si>
    <t>Chidinma Onyekachi</t>
  </si>
  <si>
    <t>chidinma.onyekachi@gmail.com</t>
  </si>
  <si>
    <t>ORD-10163</t>
  </si>
  <si>
    <t>adaeze.abubakar@gmail.com</t>
  </si>
  <si>
    <t>ORD-10117</t>
  </si>
  <si>
    <t>Amaka Eze</t>
  </si>
  <si>
    <t>amaka.eze@gmail.com</t>
  </si>
  <si>
    <t>ORD-10429</t>
  </si>
  <si>
    <t>Chukwuemeka Danjuma</t>
  </si>
  <si>
    <t>chukwuemeka.danjuma@gmail.com</t>
  </si>
  <si>
    <t>ORD-10413</t>
  </si>
  <si>
    <t>godwin.chukwu@yahoo.com</t>
  </si>
  <si>
    <t>ORD-10379</t>
  </si>
  <si>
    <t>ORD-10276</t>
  </si>
  <si>
    <t>Rasheed Okafor</t>
  </si>
  <si>
    <t>rasheed.okafor@yahoo.com</t>
  </si>
  <si>
    <t>ORD-10316</t>
  </si>
  <si>
    <t>Ibrahim Olawale</t>
  </si>
  <si>
    <t>ibrahim.olawale@outlook.com</t>
  </si>
  <si>
    <t>ORD-10496</t>
  </si>
  <si>
    <t>tunde okoro</t>
  </si>
  <si>
    <t>tunde.okoro@yahoo.com</t>
  </si>
  <si>
    <t>ORD-10171</t>
  </si>
  <si>
    <t>Hauwa Adekunle</t>
  </si>
  <si>
    <t>hauwa.adekunle@gmail.com</t>
  </si>
  <si>
    <t>ORD-10046</t>
  </si>
  <si>
    <t>Grace Suleiman</t>
  </si>
  <si>
    <t>grace.suleiman@yahoo.com</t>
  </si>
  <si>
    <t>ORD-10439</t>
  </si>
  <si>
    <t>ORD-10256</t>
  </si>
  <si>
    <t>Abubakar Nwachukwu</t>
  </si>
  <si>
    <t>abubakar.nwachukwu@gmail.com</t>
  </si>
  <si>
    <t>ORD-10433</t>
  </si>
  <si>
    <t>Kelechi Chukwu</t>
  </si>
  <si>
    <t>kelechi.chukwu@yahoo.com</t>
  </si>
  <si>
    <t>ORD-10089</t>
  </si>
  <si>
    <t>chiamaka.adekunle@outlook.com</t>
  </si>
  <si>
    <t>ORD-10418</t>
  </si>
  <si>
    <t>Precious Okafor</t>
  </si>
  <si>
    <t>precious.okafor@gmail.com</t>
  </si>
  <si>
    <t>ORD-10400</t>
  </si>
  <si>
    <t>Chinedu Onyekachi</t>
  </si>
  <si>
    <t>ORD-10179</t>
  </si>
  <si>
    <t>Ogechi Adekunle</t>
  </si>
  <si>
    <t>ogechi.adekunle@yahoo.com</t>
  </si>
  <si>
    <t>ORD-10386</t>
  </si>
  <si>
    <t>Fatima Yakubu</t>
  </si>
  <si>
    <t>fatima.yakubu@gmail.com</t>
  </si>
  <si>
    <t>ORD-10206</t>
  </si>
  <si>
    <t>Amaka Nnamdi</t>
  </si>
  <si>
    <t>amaka.nnamdi@yahoo.com</t>
  </si>
  <si>
    <t>ORD-10380</t>
  </si>
  <si>
    <t>Sani Adekunle</t>
  </si>
  <si>
    <t>sani.adekunleyahoo.com</t>
  </si>
  <si>
    <t>ORD-10165</t>
  </si>
  <si>
    <t>ORD-10332</t>
  </si>
  <si>
    <t>ORD-10281</t>
  </si>
  <si>
    <t>ORD-10517</t>
  </si>
  <si>
    <t>Nkechi Nnamdi</t>
  </si>
  <si>
    <t>nkechi.nnamdi@outlook.com</t>
  </si>
  <si>
    <t>ORD-10395</t>
  </si>
  <si>
    <t xml:space="preserve">  FEMI NWOSU  </t>
  </si>
  <si>
    <t>femi.nwosu@yahoo.com</t>
  </si>
  <si>
    <t>ORD-10286</t>
  </si>
  <si>
    <t>ORD-10580</t>
  </si>
  <si>
    <t>Chukwuemeka Onyekachi</t>
  </si>
  <si>
    <t>chukwuemeka.onyekachi@outlook.com</t>
  </si>
  <si>
    <t>ORD-10083</t>
  </si>
  <si>
    <t>Titilayo Adebayo</t>
  </si>
  <si>
    <t>titilayo.adebayo@outlook.com</t>
  </si>
  <si>
    <t>ORD-10407</t>
  </si>
  <si>
    <t>Chiamaka Nwosu</t>
  </si>
  <si>
    <t>chiamaka.nwosu@yahoo.com</t>
  </si>
  <si>
    <t>ORD-10394</t>
  </si>
  <si>
    <t>ORD-10135</t>
  </si>
  <si>
    <t>ORD-10326</t>
  </si>
  <si>
    <t>wale suleiman</t>
  </si>
  <si>
    <t>wale.suleiman@yahoo.com</t>
  </si>
  <si>
    <t>ORD-10358</t>
  </si>
  <si>
    <t>yusuf eze</t>
  </si>
  <si>
    <t>yusuf.eze@outlook.com</t>
  </si>
  <si>
    <t>ORD-10235</t>
  </si>
  <si>
    <t>musa abubakar</t>
  </si>
  <si>
    <t>musa.abubakar@yahoo.com</t>
  </si>
  <si>
    <t>ORD-10167</t>
  </si>
  <si>
    <t>Chidinma Adeyemi</t>
  </si>
  <si>
    <t>ORD-10513</t>
  </si>
  <si>
    <t>Amina Balogun</t>
  </si>
  <si>
    <t>amina.balogun@yahoo.com</t>
  </si>
  <si>
    <t>Electronic</t>
  </si>
  <si>
    <t>ORD-10402</t>
  </si>
  <si>
    <t>Grocery</t>
  </si>
  <si>
    <t>ORD-10229</t>
  </si>
  <si>
    <t xml:space="preserve">  HALIMA BALOGUN  </t>
  </si>
  <si>
    <t>halima.balogun@gmail.com</t>
  </si>
  <si>
    <t>ORD-10142</t>
  </si>
  <si>
    <t>Emmanuel Adeyemi</t>
  </si>
  <si>
    <t>emmanuel.adeyemi@outlook.com</t>
  </si>
  <si>
    <t>ORD-10581</t>
  </si>
  <si>
    <t>Nkechi Okafor</t>
  </si>
  <si>
    <t>nkechi.okafor@yahoo.com</t>
  </si>
  <si>
    <t>ORD-10495</t>
  </si>
  <si>
    <t>Zainab Lawal</t>
  </si>
  <si>
    <t>zainab.lawal@outlook.com</t>
  </si>
  <si>
    <t>ORD-10181</t>
  </si>
  <si>
    <t>femi.obi@gmail.com</t>
  </si>
  <si>
    <t>ORD-10177</t>
  </si>
  <si>
    <t>Chiamaka Ibrahim</t>
  </si>
  <si>
    <t>chiamaka.ibrahim@outlook.com</t>
  </si>
  <si>
    <t>ORD-10576</t>
  </si>
  <si>
    <t>Segun Balogun</t>
  </si>
  <si>
    <t>segun.balogun@outlook.com</t>
  </si>
  <si>
    <t>ORD-10420</t>
  </si>
  <si>
    <t>Ndidi Fashola</t>
  </si>
  <si>
    <t>ndidi.fashola@gmail.com</t>
  </si>
  <si>
    <t>ORD-10184</t>
  </si>
  <si>
    <t>Grace Adeyemi</t>
  </si>
  <si>
    <t>grace.adeyemi@yahoo.com</t>
  </si>
  <si>
    <t>ORD-10130</t>
  </si>
  <si>
    <t>Ayodele Balogun</t>
  </si>
  <si>
    <t>ayodele.balogun@gmail.com</t>
  </si>
  <si>
    <t>ORD-10457</t>
  </si>
  <si>
    <t>chinedu.obioutlook.com</t>
  </si>
  <si>
    <t>ORD-10435</t>
  </si>
  <si>
    <t>Ogechi Obi</t>
  </si>
  <si>
    <t>ogechi.obi@yahoo.com</t>
  </si>
  <si>
    <t>ORD-10234</t>
  </si>
  <si>
    <t>adaeze ibrahim</t>
  </si>
  <si>
    <t>ORD-10374</t>
  </si>
  <si>
    <t>ifeoma okafor</t>
  </si>
  <si>
    <t>ifeoma.okafor@gmail.com</t>
  </si>
  <si>
    <t>ORD-10015</t>
  </si>
  <si>
    <t>segun adeyemi</t>
  </si>
  <si>
    <t>segun.adeyemi@gmail.com</t>
  </si>
  <si>
    <t>ORD-10411</t>
  </si>
  <si>
    <t xml:space="preserve"> Godwin Suleiman </t>
  </si>
  <si>
    <t>ORD-10212</t>
  </si>
  <si>
    <t xml:space="preserve">  NGOZI SULEIMAN  </t>
  </si>
  <si>
    <t>ngozi.suleiman@outlook.com</t>
  </si>
  <si>
    <t>warri</t>
  </si>
  <si>
    <t>ORD-10520</t>
  </si>
  <si>
    <t>Ngozi Abubakar</t>
  </si>
  <si>
    <t>ngozi.abubakar@outlook.com</t>
  </si>
  <si>
    <t>ORD-10150</t>
  </si>
  <si>
    <t>Amaka Lawal</t>
  </si>
  <si>
    <t>amaka.lawal@outlook.com</t>
  </si>
  <si>
    <t>ORD-10051</t>
  </si>
  <si>
    <t>Wale Adebayo</t>
  </si>
  <si>
    <t>wale.adebayo@outlook.com</t>
  </si>
  <si>
    <t>ORD-10550</t>
  </si>
  <si>
    <t>Abubakar Okonkwo</t>
  </si>
  <si>
    <t>abubakar.okonkwo@yahoo.com</t>
  </si>
  <si>
    <t>ORD-10025</t>
  </si>
  <si>
    <t>damilola.olawale@gmail.com</t>
  </si>
  <si>
    <t>ORD-10186</t>
  </si>
  <si>
    <t>Chinedu Adeyemi</t>
  </si>
  <si>
    <t>chinedu.adeyemi@outlook.com</t>
  </si>
  <si>
    <t>ORD-10222</t>
  </si>
  <si>
    <t>ORD-10027</t>
  </si>
  <si>
    <t>Precious Eze</t>
  </si>
  <si>
    <t>precious.eze@outlook.com</t>
  </si>
  <si>
    <t>ORD-10558</t>
  </si>
  <si>
    <t>fatima.yakubu@outlook.com</t>
  </si>
  <si>
    <t>ORD-10409</t>
  </si>
  <si>
    <t>Yusuf Chukwu</t>
  </si>
  <si>
    <t>yusuf.chukwu@gmail.com</t>
  </si>
  <si>
    <t>ORD-10039</t>
  </si>
  <si>
    <t>Bola Okonkwo</t>
  </si>
  <si>
    <t>bola.okonkwo@yahoo.com</t>
  </si>
  <si>
    <t>ORD-10472</t>
  </si>
  <si>
    <t>damilola.usman@yahoo.com</t>
  </si>
  <si>
    <t>ORD-10451</t>
  </si>
  <si>
    <t>obiora fashola</t>
  </si>
  <si>
    <t>obiora.fashola@yahoo.com</t>
  </si>
  <si>
    <t>ORD-10356</t>
  </si>
  <si>
    <t>Sani Adeyemi</t>
  </si>
  <si>
    <t>sani.adeyemi@outlook.com</t>
  </si>
  <si>
    <t>ORD-10041</t>
  </si>
  <si>
    <t>uche.aliyu@yahoo.com</t>
  </si>
  <si>
    <t>ORD-10404</t>
  </si>
  <si>
    <t>Hauwa Olawale</t>
  </si>
  <si>
    <t>hauwa.olawale@yahoo.com</t>
  </si>
  <si>
    <t>ORD-10557</t>
  </si>
  <si>
    <t>Femi Mohammed</t>
  </si>
  <si>
    <t>ORD-10370</t>
  </si>
  <si>
    <t>Patience Okafor</t>
  </si>
  <si>
    <t>patience.okafor@yahoo.com</t>
  </si>
  <si>
    <t>ORD-10245</t>
  </si>
  <si>
    <t>grace abubakar</t>
  </si>
  <si>
    <t>grace.abubakar@outlook.com</t>
  </si>
  <si>
    <t>ORD-10590</t>
  </si>
  <si>
    <t>Yusuf Nwosu</t>
  </si>
  <si>
    <t>yusuf.nwosu@gmail.com</t>
  </si>
  <si>
    <t>ORD-10098</t>
  </si>
  <si>
    <t>Bola Adekunle</t>
  </si>
  <si>
    <t>bola.adekunle@gmail.com</t>
  </si>
  <si>
    <t>ORD-10101</t>
  </si>
  <si>
    <t>Femi Bello</t>
  </si>
  <si>
    <t>femi.bello@yahoo.com</t>
  </si>
  <si>
    <t>ORD-10111</t>
  </si>
  <si>
    <t>Musa Ogundipe</t>
  </si>
  <si>
    <t>musa.ogundipeyahoo.com</t>
  </si>
  <si>
    <t>ORD-10044</t>
  </si>
  <si>
    <t>Tunde Okoro</t>
  </si>
  <si>
    <t>tunde.okoro@gmail.com</t>
  </si>
  <si>
    <t>ORD-10392</t>
  </si>
  <si>
    <t>Godwin Nnamdi</t>
  </si>
  <si>
    <t>ORD-10532</t>
  </si>
  <si>
    <t>Grace Fashola</t>
  </si>
  <si>
    <t>grace.fashola@yahoo.com</t>
  </si>
  <si>
    <t>ORD-10385</t>
  </si>
  <si>
    <t>Ibrahim Okafor</t>
  </si>
  <si>
    <t>ibrahim.okafor@gmail.com</t>
  </si>
  <si>
    <t>ORD-10500</t>
  </si>
  <si>
    <t>Kunle Nnamdi</t>
  </si>
  <si>
    <t>kunle.nnamdi@gmail.com</t>
  </si>
  <si>
    <t>ORD-10107</t>
  </si>
  <si>
    <t>Precious Adekunle</t>
  </si>
  <si>
    <t>ORD-10273</t>
  </si>
  <si>
    <t>emeka okafor</t>
  </si>
  <si>
    <t>emeka.okafor@yahoo.com</t>
  </si>
  <si>
    <t>ORD-10445</t>
  </si>
  <si>
    <t>Abubakar Fashola</t>
  </si>
  <si>
    <t>abubakar.fashola@gmail.com</t>
  </si>
  <si>
    <t>ORD-10227</t>
  </si>
  <si>
    <t>Hauwa Ogundipe</t>
  </si>
  <si>
    <t>hauwa.ogundipe@outlook.com</t>
  </si>
  <si>
    <t>ORD-10559</t>
  </si>
  <si>
    <t>Damilola Ibrahim</t>
  </si>
  <si>
    <t>damilola.ibrahim@outlook.com</t>
  </si>
  <si>
    <t>ORD-10498</t>
  </si>
  <si>
    <t>Kunle Obi</t>
  </si>
  <si>
    <t>kunle.obi@outlook.com</t>
  </si>
  <si>
    <t>ORD-10104</t>
  </si>
  <si>
    <t>Titilayo Olawale</t>
  </si>
  <si>
    <t>titilayo.olawale@gmail.com</t>
  </si>
  <si>
    <t>ORD-10014</t>
  </si>
  <si>
    <t>Chidinma Danjuma</t>
  </si>
  <si>
    <t>chidinma.danjuma@outlook.com</t>
  </si>
  <si>
    <t>ORD-10086</t>
  </si>
  <si>
    <t>ORD-10366</t>
  </si>
  <si>
    <t>Wale Nnamdi</t>
  </si>
  <si>
    <t>wale.nnamdiyahoo.com</t>
  </si>
  <si>
    <t>ORD-10552</t>
  </si>
  <si>
    <t>halima.adeyemi@gmail.com</t>
  </si>
  <si>
    <t>ORD-10337</t>
  </si>
  <si>
    <t>Wale Usman</t>
  </si>
  <si>
    <t>wale.usman@yahoo.com</t>
  </si>
  <si>
    <t>ORD-10521</t>
  </si>
  <si>
    <t>Damilola Chukwu</t>
  </si>
  <si>
    <t>damilola.chukwu@yahoo.com</t>
  </si>
  <si>
    <t>ORD-10258</t>
  </si>
  <si>
    <t>godwin ekwueme</t>
  </si>
  <si>
    <t>godwin.ekwueme@yahoo.com</t>
  </si>
  <si>
    <t>ORD-10593</t>
  </si>
  <si>
    <t xml:space="preserve">  CHIOMA ADEBAYO  </t>
  </si>
  <si>
    <t>ORD-10287</t>
  </si>
  <si>
    <t>Amina Olawale</t>
  </si>
  <si>
    <t>amina.olawale@yahoo.com</t>
  </si>
  <si>
    <t>ORD-10108</t>
  </si>
  <si>
    <t>Aisha Afolabi</t>
  </si>
  <si>
    <t>aisha.afolabi@yahoo.com</t>
  </si>
  <si>
    <t>ORD-10059</t>
  </si>
  <si>
    <t>kelechi.ogundipe@outlook.com</t>
  </si>
  <si>
    <t>ORD-10432</t>
  </si>
  <si>
    <t>Grace Yakubu</t>
  </si>
  <si>
    <t>grace.yakubu@outlook.com</t>
  </si>
  <si>
    <t>ORD-10443</t>
  </si>
  <si>
    <t>blessing okafor</t>
  </si>
  <si>
    <t>blessing.okafor@gmail.com</t>
  </si>
  <si>
    <t>ORD-10507</t>
  </si>
  <si>
    <t xml:space="preserve"> Femi Adebayo </t>
  </si>
  <si>
    <t>femi.adebayo@outlook.com</t>
  </si>
  <si>
    <t>ORD-10248</t>
  </si>
  <si>
    <t>Zainab Okafor</t>
  </si>
  <si>
    <t>zainab.okafor@yahoo.com</t>
  </si>
  <si>
    <t>ORD-10372</t>
  </si>
  <si>
    <t>Chioma Adekunle</t>
  </si>
  <si>
    <t>chioma.adekunle@gmail.com</t>
  </si>
  <si>
    <t>ORD-10091</t>
  </si>
  <si>
    <t xml:space="preserve">  BABATUNDE ALIYU  </t>
  </si>
  <si>
    <t>babatunde.aliyu@outlook.com</t>
  </si>
  <si>
    <t>ORD-10586</t>
  </si>
  <si>
    <t>Abubakar Eze</t>
  </si>
  <si>
    <t>abubakar.eze@outlook.com</t>
  </si>
  <si>
    <t>ORD-10536</t>
  </si>
  <si>
    <t>Victor Aliyu</t>
  </si>
  <si>
    <t>victor.aliyu@gmail.com</t>
  </si>
  <si>
    <t>ORD-10231</t>
  </si>
  <si>
    <t>Victor Afolabi</t>
  </si>
  <si>
    <t>victor.afolabi@yahoo.com</t>
  </si>
  <si>
    <t>ORD-10299</t>
  </si>
  <si>
    <t>nkechi mohammed</t>
  </si>
  <si>
    <t>nkechi.mohammed@outlook.com</t>
  </si>
  <si>
    <t>ORD-10499</t>
  </si>
  <si>
    <t>Rukayat Ekwueme</t>
  </si>
  <si>
    <t>rukayat.ekwueme@gmail.com</t>
  </si>
  <si>
    <t>ORD-10173</t>
  </si>
  <si>
    <t>Chiamaka Afolabi</t>
  </si>
  <si>
    <t>chiamaka.afolabi@yahoo.com</t>
  </si>
  <si>
    <t>ORD-10437</t>
  </si>
  <si>
    <t>Chiamaka Abubakar</t>
  </si>
  <si>
    <t>chiamaka.abubakar@outlook.com</t>
  </si>
  <si>
    <t>ORD-10478</t>
  </si>
  <si>
    <t>Ngozi Suleiman</t>
  </si>
  <si>
    <t>ngozi.suleiman@yahoo.com</t>
  </si>
  <si>
    <t>ORD-10116</t>
  </si>
  <si>
    <t>ndidi balogun</t>
  </si>
  <si>
    <t>ndidi.balogun@yahoo.com</t>
  </si>
  <si>
    <t>ORD-10262</t>
  </si>
  <si>
    <t>ORD-10391</t>
  </si>
  <si>
    <t xml:space="preserve"> Sani Uche </t>
  </si>
  <si>
    <t>sani.uche@yahoo.com</t>
  </si>
  <si>
    <t>ORD-10042</t>
  </si>
  <si>
    <t>godwin.adekunle@yahoo.com</t>
  </si>
  <si>
    <t>ORD-10279</t>
  </si>
  <si>
    <t>ORD-10350</t>
  </si>
  <si>
    <t>Ogechi Chukwu</t>
  </si>
  <si>
    <t>ORD-10144</t>
  </si>
  <si>
    <t>fatima afolabi</t>
  </si>
  <si>
    <t>fatima.afolabi@yahoo.com</t>
  </si>
  <si>
    <t>ORD-10158</t>
  </si>
  <si>
    <t xml:space="preserve">  IFEOMA UCHE  </t>
  </si>
  <si>
    <t>ifeoma.uche@yahoo.com</t>
  </si>
  <si>
    <t>ORD-10466</t>
  </si>
  <si>
    <t>Babatunde Fashola</t>
  </si>
  <si>
    <t>babatunde.fashola@yahoo.com</t>
  </si>
  <si>
    <t>ORD-10555</t>
  </si>
  <si>
    <t>sani.balogun@yahoo.com</t>
  </si>
  <si>
    <t>ORD-10128</t>
  </si>
  <si>
    <t>Titilayo Adeyemi</t>
  </si>
  <si>
    <t>titilayo.adeyemi@gmail.com</t>
  </si>
  <si>
    <t>ORD-10306</t>
  </si>
  <si>
    <t>patience.eze@outlook.com</t>
  </si>
  <si>
    <t>ORD-10449</t>
  </si>
  <si>
    <t>Ayodele Yakubu</t>
  </si>
  <si>
    <t>ayodele.yakubu@outlook.com</t>
  </si>
  <si>
    <t>ORD-10238</t>
  </si>
  <si>
    <t>patience.obi@outlook.com</t>
  </si>
  <si>
    <t>ORD-10483</t>
  </si>
  <si>
    <t>ndidi obi</t>
  </si>
  <si>
    <t>ORD-10106</t>
  </si>
  <si>
    <t>rukayat.ekwueme@yahoo.com</t>
  </si>
  <si>
    <t>ORD-10537</t>
  </si>
  <si>
    <t>Chidinma Chukwu</t>
  </si>
  <si>
    <t>chidinma.chukwu@gmail.com</t>
  </si>
  <si>
    <t>ORD-10319</t>
  </si>
  <si>
    <t xml:space="preserve"> Suleiman Nwosu </t>
  </si>
  <si>
    <t>suleiman.nwosu@yahoo.com</t>
  </si>
  <si>
    <t>ORD-10534</t>
  </si>
  <si>
    <t xml:space="preserve">  TUNDE OKORO  </t>
  </si>
  <si>
    <t>Home and Kitchen</t>
  </si>
  <si>
    <t>ORD-10121</t>
  </si>
  <si>
    <t>Musa Suleiman</t>
  </si>
  <si>
    <t>musa.suleiman@gmail.com</t>
  </si>
  <si>
    <t>ORD-10012</t>
  </si>
  <si>
    <t xml:space="preserve">  FOLAKE NWOSU  </t>
  </si>
  <si>
    <t>folake.nwosu@gmail.com</t>
  </si>
  <si>
    <t>ORD-10336</t>
  </si>
  <si>
    <t>Damilola Balogun</t>
  </si>
  <si>
    <t>damilola.balogun@yahoo.com</t>
  </si>
  <si>
    <t>ORD-10146</t>
  </si>
  <si>
    <t>Bola Ogundipe</t>
  </si>
  <si>
    <t>bola.ogundipe@gmail.com</t>
  </si>
  <si>
    <t>ORD-10455</t>
  </si>
  <si>
    <t>Patience Usman</t>
  </si>
  <si>
    <t>patience.usman@gmail.com</t>
  </si>
  <si>
    <t>ORD-10211</t>
  </si>
  <si>
    <t>Kelechi Uche</t>
  </si>
  <si>
    <t>kelechi.uche@outlook.com</t>
  </si>
  <si>
    <t>ORD-10156</t>
  </si>
  <si>
    <t>Amaka Danjuma</t>
  </si>
  <si>
    <t>amaka.danjuma@yahoo.com</t>
  </si>
  <si>
    <t>ORD-10127</t>
  </si>
  <si>
    <t>Femi Suleiman</t>
  </si>
  <si>
    <t>femi.suleiman@gmail.com</t>
  </si>
  <si>
    <t>ORD-10412</t>
  </si>
  <si>
    <t>precious.adekunle@gmail.com</t>
  </si>
  <si>
    <t>ORD-10283</t>
  </si>
  <si>
    <t>Patience Chukwu</t>
  </si>
  <si>
    <t>patience.chukwu@yahoo.com</t>
  </si>
  <si>
    <t>ORD-10232</t>
  </si>
  <si>
    <t>Kunle Mohammed</t>
  </si>
  <si>
    <t>kunle.mohammed@gmail.com</t>
  </si>
  <si>
    <t>ORD-10073</t>
  </si>
  <si>
    <t>Onyeka Mohammed</t>
  </si>
  <si>
    <t>onyeka.mohammed@gmail.com</t>
  </si>
  <si>
    <t>ORD-10359</t>
  </si>
  <si>
    <t>Yusuf Adeyemi</t>
  </si>
  <si>
    <t>yusuf.adeyemi@gmail.com</t>
  </si>
  <si>
    <t>ORD-10255</t>
  </si>
  <si>
    <t>Amaka Olawale</t>
  </si>
  <si>
    <t>amaka.olawale@gmail.com</t>
  </si>
  <si>
    <t>ORD-10199</t>
  </si>
  <si>
    <t>Nkechi Onyekachi</t>
  </si>
  <si>
    <t>nkechi.onyekachi@gmail.com</t>
  </si>
  <si>
    <t>ORD-10430</t>
  </si>
  <si>
    <t>Abubakar Danjuma</t>
  </si>
  <si>
    <t>abubakar.danjuma@gmail.com</t>
  </si>
  <si>
    <t>Retail/E-commerce</t>
  </si>
  <si>
    <t>• Numeric fields stored as text with currency symbols/commas in some rows .</t>
  </si>
  <si>
    <t>• Blank Bedrooms/Bathrooms/YearBuilt for property types where they don't apply  — decide how to handle vs. true missing data.</t>
  </si>
  <si>
    <t>Femi Yakubu</t>
  </si>
  <si>
    <t>Fatima Abubakar</t>
  </si>
  <si>
    <t>Bola Adebayo</t>
  </si>
  <si>
    <t>Oluwaseun Ogundipe</t>
  </si>
  <si>
    <t>Obiora Obi</t>
  </si>
  <si>
    <t>Babatunde Nwachukwu</t>
  </si>
  <si>
    <t>Victor Yakubu</t>
  </si>
  <si>
    <t>Musa Yakubu</t>
  </si>
  <si>
    <t>Abubakar Chukwu</t>
  </si>
  <si>
    <t>Victor Ogundipe</t>
  </si>
  <si>
    <t>Abubakar Usman</t>
  </si>
  <si>
    <t>Fatima Mohammed</t>
  </si>
  <si>
    <t>Uche Okafor</t>
  </si>
  <si>
    <t>Segun Okoro</t>
  </si>
  <si>
    <t>Sani Nnamdi</t>
  </si>
  <si>
    <t>Rukayat Yakubu</t>
  </si>
  <si>
    <t>Suleiman Ogundipe</t>
  </si>
  <si>
    <t>Emeka Chukwu</t>
  </si>
  <si>
    <t>Ndidi Suleiman</t>
  </si>
  <si>
    <t>Yusuf Bello</t>
  </si>
  <si>
    <t>Zainab Nnamdi</t>
  </si>
  <si>
    <t>Babatunde Adebayo</t>
  </si>
  <si>
    <t>Tunde Fashola</t>
  </si>
  <si>
    <t>Chinedu Okonkwo</t>
  </si>
  <si>
    <t>Folake Nwachukwu</t>
  </si>
  <si>
    <t>Amina Eze</t>
  </si>
  <si>
    <t>Chinedu Afolabi</t>
  </si>
  <si>
    <t>Onyeka Ibrahim</t>
  </si>
  <si>
    <t>Wale Nwachukwu</t>
  </si>
  <si>
    <t>Ogechi Adeyemi</t>
  </si>
  <si>
    <t>Chinedu Nwosu</t>
  </si>
  <si>
    <t>Titilayo Okonkwo</t>
  </si>
  <si>
    <t>Emeka Abubakar</t>
  </si>
  <si>
    <t>Suleiman Mohammed</t>
  </si>
  <si>
    <t>Chukwuemeka Balogun</t>
  </si>
  <si>
    <t>Ngozi Uche</t>
  </si>
  <si>
    <t>Halima Nwosu</t>
  </si>
  <si>
    <t>Blessing Chukwu</t>
  </si>
  <si>
    <t>Adaeze Obi</t>
  </si>
  <si>
    <t>Wale Lawal</t>
  </si>
  <si>
    <t>Chiamaka Olawale</t>
  </si>
  <si>
    <t>Amina Afolabi</t>
  </si>
  <si>
    <t>Zainab Abubakar</t>
  </si>
  <si>
    <t>Onyeka Uche</t>
  </si>
  <si>
    <t>Abubakar Nnamdi</t>
  </si>
  <si>
    <t>Onyeka Nnamdi</t>
  </si>
  <si>
    <t>Abubakar Nwosu</t>
  </si>
  <si>
    <t>Ngozi Mohammed</t>
  </si>
  <si>
    <t>Folake Mohammed</t>
  </si>
  <si>
    <t>Patience Nwachukwu</t>
  </si>
  <si>
    <t>Bola Eze</t>
  </si>
  <si>
    <t>Wale Abubakar</t>
  </si>
  <si>
    <t>Sani Okafor</t>
  </si>
  <si>
    <t>Emmanuel Uche</t>
  </si>
  <si>
    <t>Victor Bello</t>
  </si>
  <si>
    <t>Bola Chukwu</t>
  </si>
  <si>
    <t>Aisha Usman</t>
  </si>
  <si>
    <t>Chioma Ibrahim</t>
  </si>
  <si>
    <t>Babatunde Chukwu</t>
  </si>
  <si>
    <t>Uche Suleiman</t>
  </si>
  <si>
    <t>Sani Chukwu</t>
  </si>
  <si>
    <t>Oluwaseun Nwosu</t>
  </si>
  <si>
    <t>Godwin Obi</t>
  </si>
  <si>
    <t>Damilola Nnamdi</t>
  </si>
  <si>
    <t>Amina Okafor</t>
  </si>
  <si>
    <t>Chinedu Usman</t>
  </si>
  <si>
    <t>Chukwuemeka Adekunle</t>
  </si>
  <si>
    <t>Chioma Suleiman</t>
  </si>
  <si>
    <t>Amina Nwosu</t>
  </si>
  <si>
    <t>Suleiman Afolabi</t>
  </si>
  <si>
    <t>Ndidi Yakubu</t>
  </si>
  <si>
    <t>Titilayo Nnamdi</t>
  </si>
  <si>
    <t>Halima Obi</t>
  </si>
  <si>
    <t>Amaka Yakubu</t>
  </si>
  <si>
    <t>Fatima Okafor</t>
  </si>
  <si>
    <t>Adaeze Ibrahim</t>
  </si>
  <si>
    <t>Ogechi Eze</t>
  </si>
  <si>
    <t>Hauwa Nwachukwu</t>
  </si>
  <si>
    <t>Adaeze Okonkwo</t>
  </si>
  <si>
    <t>Rukayat Ogundipe</t>
  </si>
  <si>
    <t>Kelechi Lawal</t>
  </si>
  <si>
    <t>Femi Nwosu</t>
  </si>
  <si>
    <t>Wale Suleiman</t>
  </si>
  <si>
    <t>Yusuf Eze</t>
  </si>
  <si>
    <t>Musa Abubakar</t>
  </si>
  <si>
    <t>Halima Balogun</t>
  </si>
  <si>
    <t>Ifeoma Okafor</t>
  </si>
  <si>
    <t>Segun Adeyemi</t>
  </si>
  <si>
    <t>Obiora Fashola</t>
  </si>
  <si>
    <t>Grace Abubakar</t>
  </si>
  <si>
    <t>Emeka Okafor</t>
  </si>
  <si>
    <t>Godwin Ekwueme</t>
  </si>
  <si>
    <t>Chioma Adebayo</t>
  </si>
  <si>
    <t>Femi Adebayo</t>
  </si>
  <si>
    <t>Babatunde Aliyu</t>
  </si>
  <si>
    <t>Nkechi Mohammed</t>
  </si>
  <si>
    <t>Ndidi Balogun</t>
  </si>
  <si>
    <t>Sani Uche</t>
  </si>
  <si>
    <t>Fatima Afolabi</t>
  </si>
  <si>
    <t>Ifeoma Uche</t>
  </si>
  <si>
    <t>Folake Nwosu</t>
  </si>
  <si>
    <t>OrderValue_NGN</t>
  </si>
  <si>
    <t>Scope</t>
  </si>
  <si>
    <t>PASS</t>
  </si>
  <si>
    <t>Orders</t>
  </si>
  <si>
    <t>Delivered share</t>
  </si>
  <si>
    <t>Status</t>
  </si>
  <si>
    <t>As of</t>
  </si>
  <si>
    <t>Units</t>
  </si>
  <si>
    <t>09-10-2023</t>
  </si>
  <si>
    <t>08-21-2023</t>
  </si>
  <si>
    <t>06-Sep-2024</t>
  </si>
  <si>
    <t>20-Jul-2025</t>
  </si>
  <si>
    <t>08-08-2023</t>
  </si>
  <si>
    <t>2023.02.06</t>
  </si>
  <si>
    <t>2024.06.30</t>
  </si>
  <si>
    <t>2025.07.25</t>
  </si>
  <si>
    <t>08-09-2025</t>
  </si>
  <si>
    <t>26/12/2024</t>
  </si>
  <si>
    <t>2025.06.01</t>
  </si>
  <si>
    <t>07-24-2023</t>
  </si>
  <si>
    <t>18 August 2024</t>
  </si>
  <si>
    <t>06/07/2024</t>
  </si>
  <si>
    <t>17-May-2024</t>
  </si>
  <si>
    <t>16 October 2023</t>
  </si>
  <si>
    <t>2025.03.01</t>
  </si>
  <si>
    <t>2023.10.09</t>
  </si>
  <si>
    <t>26/08/2023</t>
  </si>
  <si>
    <t>2023.09.20</t>
  </si>
  <si>
    <t>02/02/2025</t>
  </si>
  <si>
    <t>02 July 2025</t>
  </si>
  <si>
    <t>19-Mar-2023</t>
  </si>
  <si>
    <t>05 October 2024</t>
  </si>
  <si>
    <t>14/10/2023</t>
  </si>
  <si>
    <t>15-Feb-2025</t>
  </si>
  <si>
    <t>08-28-2025</t>
  </si>
  <si>
    <t>24 November 2025</t>
  </si>
  <si>
    <t>2023.12.20</t>
  </si>
  <si>
    <t>27/12/2023</t>
  </si>
  <si>
    <t>16-Aug-2025</t>
  </si>
  <si>
    <t>21 August 2025</t>
  </si>
  <si>
    <t>2024.09.15</t>
  </si>
  <si>
    <t>15-Jan-2025</t>
  </si>
  <si>
    <t>05 September 2025</t>
  </si>
  <si>
    <t>2023.08.17</t>
  </si>
  <si>
    <t>04 April 2024</t>
  </si>
  <si>
    <t>27 June 2024</t>
  </si>
  <si>
    <t>2023.06.26</t>
  </si>
  <si>
    <t>05 November 2023</t>
  </si>
  <si>
    <t>20 October 2023</t>
  </si>
  <si>
    <t>21-Sep-2023</t>
  </si>
  <si>
    <t>03/10/2023</t>
  </si>
  <si>
    <t>2025.09.11</t>
  </si>
  <si>
    <t>24-Sep-2024</t>
  </si>
  <si>
    <t>18 December 2025</t>
  </si>
  <si>
    <t>07-28-2025</t>
  </si>
  <si>
    <t>03-10-2024</t>
  </si>
  <si>
    <t>05 May 2023</t>
  </si>
  <si>
    <t>05 March 2023</t>
  </si>
  <si>
    <t>28 October 2024</t>
  </si>
  <si>
    <t>17/07/2025</t>
  </si>
  <si>
    <t>09/10/2025</t>
  </si>
  <si>
    <t>13 June 2025</t>
  </si>
  <si>
    <t>27 March 2024</t>
  </si>
  <si>
    <t>12-20-2024</t>
  </si>
  <si>
    <t>18 July 2025</t>
  </si>
  <si>
    <t>12-Jun-2025</t>
  </si>
  <si>
    <t>12/02/2024</t>
  </si>
  <si>
    <t>25/06/2024</t>
  </si>
  <si>
    <t>09-04-2023</t>
  </si>
  <si>
    <t>2025.08.28</t>
  </si>
  <si>
    <t>19-Oct-2024</t>
  </si>
  <si>
    <t>20-Nov-2023</t>
  </si>
  <si>
    <t>2024.01.26</t>
  </si>
  <si>
    <t>12-26-2023</t>
  </si>
  <si>
    <t>28 June 2025</t>
  </si>
  <si>
    <t>14-May-2025</t>
  </si>
  <si>
    <t>04-20-2023</t>
  </si>
  <si>
    <t>30/05/2023</t>
  </si>
  <si>
    <t>2025.09.25</t>
  </si>
  <si>
    <t>22 November 2023</t>
  </si>
  <si>
    <t>2025.09.02</t>
  </si>
  <si>
    <t>21-Jul-2023</t>
  </si>
  <si>
    <t>08-Mar-2025</t>
  </si>
  <si>
    <t>31/10/2023</t>
  </si>
  <si>
    <t>22/05/2024</t>
  </si>
  <si>
    <t>07-15-2025</t>
  </si>
  <si>
    <t>09-04-2024</t>
  </si>
  <si>
    <t>06 September 2023</t>
  </si>
  <si>
    <t>18-Nov-2024</t>
  </si>
  <si>
    <t>17 July 2024</t>
  </si>
  <si>
    <t>22 April 2025</t>
  </si>
  <si>
    <t>09/11/2025</t>
  </si>
  <si>
    <t>27/06/2025</t>
  </si>
  <si>
    <t>08-21-2025</t>
  </si>
  <si>
    <t>2025.09.08</t>
  </si>
  <si>
    <t>2024.04.21</t>
  </si>
  <si>
    <t>08/12/2023</t>
  </si>
  <si>
    <t>01-Feb-2025</t>
  </si>
  <si>
    <t>05-Jul-2023</t>
  </si>
  <si>
    <t>16/11/2023</t>
  </si>
  <si>
    <t>25/12/2023</t>
  </si>
  <si>
    <t>SourceRow</t>
  </si>
  <si>
    <t>["ORD-10061","  BABATUNDE OKORO  ","babatunde.okoro@outlook.com"," Baby Products ","Feeding Bottle Set",3,10854.17,45747,"Cash on Delivery","Calabar","Cross River","Mobile App","Cancelled",2]</t>
  </si>
  <si>
    <t>["ORD-10148","obiora obi","obiora.obi@outlook.com","groceries","Beverage Pack",2,381146.68,45249,"Cash on Delivery","Abuja","FCT","In-Store","Cancelled",2]</t>
  </si>
  <si>
    <t>["ORD-10421","amaka adebayo","amaka.adebayo@yahoo.com","Home &amp; Kitchen","Non-stick Pan Set",5,247443.4,45127,"Bank Transfer","Owerri","Imo","Online","Delivered",2]</t>
  </si>
  <si>
    <t>["ORD-10165","Obiora Afolabi","obiora.afolabi@outlook.com","Phones &amp; Tablets","Smartphone 128GB",2,139227.74,45072,"Bank Transfer","Enugu","Enugu","Mobile App","Returned",5]</t>
  </si>
  <si>
    <t>["ORD-10144","fatima afolabi","fatima.afolabi@yahoo.com","Baby Products","Feeding Bottle Set",1,192858.81,45531,"Wallet","Ilorin","Kwara","Online","Cancelled",""]</t>
  </si>
  <si>
    <t>Field</t>
  </si>
  <si>
    <t>Newly affected records</t>
  </si>
  <si>
    <t>C1. PRIOR USER CHANGES — NOT OUR CORRECTIONS</t>
  </si>
  <si>
    <t>Action</t>
  </si>
  <si>
    <t>Raw original value</t>
  </si>
  <si>
    <t>Existing corrected value</t>
  </si>
  <si>
    <t>Reason</t>
  </si>
  <si>
    <t>Method</t>
  </si>
  <si>
    <t>Prior user edit — preserved</t>
  </si>
  <si>
    <t>Present before this audit; not our correction</t>
  </si>
  <si>
    <t>Matched row on 12 unchanged fields</t>
  </si>
  <si>
    <t>C2. NEW TRACEABLE CHANGES</t>
  </si>
  <si>
    <t>Original value</t>
  </si>
  <si>
    <t>Cleaned value / action</t>
  </si>
  <si>
    <t>Exact transformation</t>
  </si>
  <si>
    <t>New correction</t>
  </si>
  <si>
    <t>Whitespace/case or supported label spelling correction</t>
  </si>
  <si>
    <t>NBSP→space; remove zero-width/BOM; controls→space; collapse whitespace; trim; proper case at words/hyphens</t>
  </si>
  <si>
    <t>NBSP→space; remove zero-width/BOM; controls→space; collapse whitespace; trim; explicit category mapping supported by same-product canonical labels</t>
  </si>
  <si>
    <t>Exact duplicate removed</t>
  </si>
  <si>
    <t>All original fields</t>
  </si>
  <si>
    <t>Removed; retained SourceRow 224</t>
  </si>
  <si>
    <t>All 14 original fields identical</t>
  </si>
  <si>
    <t>JSON.stringify(A:N) equality; SourceRow excluded</t>
  </si>
  <si>
    <t>Removed; retained SourceRow 27</t>
  </si>
  <si>
    <t>["ORD-10493","Suleiman Eze","suleiman.eze@yahoo.com","Electronics","Wireless Earbuds",5,25874.29,45051,"Wallet","Abeokuta","Ogun","Online","Pending",""]</t>
  </si>
  <si>
    <t>Removed; retained SourceRow 298</t>
  </si>
  <si>
    <t>["ORD-10249","  FATIMA MOHAMMED  ","fatima.mohammed@gmail.com","Electronics","Smart TV 43\"",3,251560.57,45360,"Card","  LAGOS  ","Lagos","In-Store","Pending",2]</t>
  </si>
  <si>
    <t>Removed; retained SourceRow 349</t>
  </si>
  <si>
    <t>["ORD-10164","Sani Fashola","sani.fashola@yahoo.com","Electronics","Blender",5,155410.42,45444,"Cash on Delivery","owerri","Imo","In-Store","In Transit",2]</t>
  </si>
  <si>
    <t>Removed; retained SourceRow 341</t>
  </si>
  <si>
    <t>Removed; retained SourceRow 25</t>
  </si>
  <si>
    <t>Removed; retained SourceRow 578</t>
  </si>
  <si>
    <t>Removed; retained SourceRow 476</t>
  </si>
  <si>
    <t>["ORD-10401","Halima Aliyu","halima.aliyu@yahoo.com","groceries","Tomato Paste Carton",3,240640.79,45455,"USSD","Warri","Delta","Mobile App","Returned",""]</t>
  </si>
  <si>
    <t>Removed; retained SourceRow 369</t>
  </si>
  <si>
    <t>C3. REMOVED EXACT DUPLICATE FULL SNAPSHOTS</t>
  </si>
  <si>
    <t>Removed SourceRow</t>
  </si>
  <si>
    <t>Retained SourceRow</t>
  </si>
  <si>
    <t>Original category (JSON quoted)</t>
  </si>
  <si>
    <t>Canonical label</t>
  </si>
  <si>
    <t>Retained records</t>
  </si>
  <si>
    <t>Evidence</t>
  </si>
  <si>
    <t>"Groceries"</t>
  </si>
  <si>
    <t>Same-product canonical label; case/whitespace/explicit typo equivalence</t>
  </si>
  <si>
    <t>"Home &amp; Kitchen"</t>
  </si>
  <si>
    <t>"Automotive Parts"</t>
  </si>
  <si>
    <t>" Baby Products "</t>
  </si>
  <si>
    <t>"Beauty &amp; Personal Care"</t>
  </si>
  <si>
    <t>"Phones &amp; Tablets"</t>
  </si>
  <si>
    <t>"home &amp; kitchen"</t>
  </si>
  <si>
    <t>"Baby Products"</t>
  </si>
  <si>
    <t>"  BABY PRODUCTS  "</t>
  </si>
  <si>
    <t>"Electronics"</t>
  </si>
  <si>
    <t>"Fashion"</t>
  </si>
  <si>
    <t>"groceries"</t>
  </si>
  <si>
    <t>"  PHONES &amp; TABLETS  "</t>
  </si>
  <si>
    <t>"  HOME &amp; KITCHEN  "</t>
  </si>
  <si>
    <t>" Beauty &amp; Personal Care "</t>
  </si>
  <si>
    <t>"fashion"</t>
  </si>
  <si>
    <t>"  BEAUTY &amp; PERSONAL CARE  "</t>
  </si>
  <si>
    <t>"phones &amp; tablets"</t>
  </si>
  <si>
    <t>"  FASHION  "</t>
  </si>
  <si>
    <t>"baby products"</t>
  </si>
  <si>
    <t>" Groceries "</t>
  </si>
  <si>
    <t>"beauty &amp; personal care"</t>
  </si>
  <si>
    <t>" Automotive Parts "</t>
  </si>
  <si>
    <t>"  ELECTRONICS  "</t>
  </si>
  <si>
    <t>"electronics"</t>
  </si>
  <si>
    <t>"  AUTOMOTIVE PARTS  "</t>
  </si>
  <si>
    <t>" Electronics "</t>
  </si>
  <si>
    <t>" Phones &amp; Tablets "</t>
  </si>
  <si>
    <t>"Beauty Care"</t>
  </si>
  <si>
    <t>"automotive parts"</t>
  </si>
  <si>
    <t>"beauty care"</t>
  </si>
  <si>
    <t>"  GROCERIES  "</t>
  </si>
  <si>
    <t>"  GROCERY  "</t>
  </si>
  <si>
    <t>"Fashon"</t>
  </si>
  <si>
    <t>" Home &amp; Kitchen "</t>
  </si>
  <si>
    <t>"Electronic"</t>
  </si>
  <si>
    <t>"Grocery"</t>
  </si>
  <si>
    <t>"Home and Kitchen"</t>
  </si>
  <si>
    <t>Raw missing</t>
  </si>
  <si>
    <t>Raw invalid/type</t>
  </si>
  <si>
    <t>Workings before missing</t>
  </si>
  <si>
    <t>Before invalid/type</t>
  </si>
  <si>
    <t>Cleaned missing</t>
  </si>
  <si>
    <t>Cleaned invalid/type</t>
  </si>
  <si>
    <t>Before whitespace/case</t>
  </si>
  <si>
    <t>After whitespace/case</t>
  </si>
  <si>
    <t>Resulting data type</t>
  </si>
  <si>
    <t>Text</t>
  </si>
  <si>
    <t>Number (true blanks allowed)</t>
  </si>
  <si>
    <t>Numeric Excel date, yyyy-mm-dd display</t>
  </si>
  <si>
    <t>Definitions</t>
  </si>
  <si>
    <t>Invalid excludes missing. Raw text dates count as invalid date type. Supported category variants counted under formatting, not invalid. Date provenance and statistical outliers are review exceptions, not inherently invalid values.</t>
  </si>
  <si>
    <t>Issue</t>
  </si>
  <si>
    <t>Retained value</t>
  </si>
  <si>
    <t>Reason and evidence</t>
  </si>
  <si>
    <t>Effect on later analysis</t>
  </si>
  <si>
    <t>Current Workings row</t>
  </si>
  <si>
    <t>Ambiguous source date</t>
  </si>
  <si>
    <t>Raw text 09-10-2023 supports two day/month interpretations. Existing user correction preserved.</t>
  </si>
  <si>
    <t>Confirm locale before month/day trend analysis.</t>
  </si>
  <si>
    <t>Missing value</t>
  </si>
  <si>
    <t>Genuine blank retained; no imputation.</t>
  </si>
  <si>
    <t>Exclude missing rating from averages; order retained.</t>
  </si>
  <si>
    <t>Prior numeric-date change unverified</t>
  </si>
  <si>
    <t>Existing user edit changed raw serial 44933 to 45108. Both plausible dates; original intent not proved. Preserved.</t>
  </si>
  <si>
    <t>Month/day allocation and seasonality require source confirmation.</t>
  </si>
  <si>
    <t>Existing user edit changed raw serial 45510 to 45451. Both plausible dates; original intent not proved. Preserved.</t>
  </si>
  <si>
    <t>Existing user edit changed raw serial 45666 to 45901. Both plausible dates; original intent not proved. Preserved.</t>
  </si>
  <si>
    <t>Existing user edit changed raw serial 45538 to 45360. Both plausible dates; original intent not proved. Preserved.</t>
  </si>
  <si>
    <t>Existing user edit changed raw serial 45569 to 45392. Both plausible dates; original intent not proved. Preserved.</t>
  </si>
  <si>
    <t>Existing user edit changed raw serial 45150 to 45268. Both plausible dates; original intent not proved. Preserved.</t>
  </si>
  <si>
    <t>Existing user edit changed raw serial 45238 to 45149. Both plausible dates; original intent not proved. Preserved.</t>
  </si>
  <si>
    <t>Existing user edit changed raw serial 45514 to 45573. Both plausible dates; original intent not proved. Preserved.</t>
  </si>
  <si>
    <t>Existing user edit changed raw serial 45141 to 44993. Both plausible dates; original intent not proved. Preserved.</t>
  </si>
  <si>
    <t>Existing user edit changed raw serial 45025 to 45173. Both plausible dates; original intent not proved. Preserved.</t>
  </si>
  <si>
    <t>Existing user edit changed raw serial 45505 to 45299. Both plausible dates; original intent not proved. Preserved.</t>
  </si>
  <si>
    <t>Price outlier — review</t>
  </si>
  <si>
    <t>Outside global or same-product 1.5×IQR fences; global [-207691.36, 676864.68]; product [-90731.48, 688210.52]; n=14. Price unchanged.</t>
  </si>
  <si>
    <t>Can materially influence future order-value totals and averages; not proven erroneous.</t>
  </si>
  <si>
    <t>Existing user edit changed raw serial 45113 to 45084. Both plausible dates; original intent not proved. Preserved.</t>
  </si>
  <si>
    <t>Outside global or same-product 1.5×IQR fences; global [-207691.36, 676864.68]; product [-109252.40, 427913.89]; n=13. Price unchanged.</t>
  </si>
  <si>
    <t>Raw text 08-09-2025 supports two day/month interpretations. Existing user correction preserved.</t>
  </si>
  <si>
    <t>Existing user edit changed raw serial 45201 to 44967. Both plausible dates; original intent not proved. Preserved.</t>
  </si>
  <si>
    <t>Existing user edit changed raw serial 45966 to 45788. Both plausible dates; original intent not proved. Preserved.</t>
  </si>
  <si>
    <t>Existing user edit changed raw serial 45603 to 45484. Both plausible dates; original intent not proved. Preserved.</t>
  </si>
  <si>
    <t>Outside global or same-product 1.5×IQR fences; global [-207691.36, 676864.68]; product [-224755.56, 651853.14]; n=12. Price unchanged.</t>
  </si>
  <si>
    <t>Existing user edit changed raw serial 45355 to 45385. Both plausible dates; original intent not proved. Preserved.</t>
  </si>
  <si>
    <t>Existing user edit changed raw serial 44996 to 45233. Both plausible dates; original intent not proved. Preserved.</t>
  </si>
  <si>
    <t>Existing user edit changed raw serial 45723 to 45841. Both plausible dates; original intent not proved. Preserved.</t>
  </si>
  <si>
    <t>Existing user edit changed raw serial 45631 to 45424. Both plausible dates; original intent not proved. Preserved.</t>
  </si>
  <si>
    <t>Existing user edit changed raw serial 45234 to 45027. Both plausible dates; original intent not proved. Preserved.</t>
  </si>
  <si>
    <t>Existing user edit changed raw serial 45414 to 45327. Both plausible dates; original intent not proved. Preserved.</t>
  </si>
  <si>
    <t>Email contact unavailable; order retained.</t>
  </si>
  <si>
    <t>Existing user edit changed raw serial 45784 to 45843. Both plausible dates; original intent not proved. Preserved.</t>
  </si>
  <si>
    <t>Existing user edit changed raw serial 45571 to 45453. Both plausible dates; original intent not proved. Preserved.</t>
  </si>
  <si>
    <t>Invalid value</t>
  </si>
  <si>
    <t>Malformed address retained; no @/domain invented.</t>
  </si>
  <si>
    <t>Do not use this field without validation.</t>
  </si>
  <si>
    <t>Existing user edit changed raw serial 45172 to 44994. Both plausible dates; original intent not proved. Preserved.</t>
  </si>
  <si>
    <t>Raw text 06/07/2024 supports two day/month interpretations. Existing user correction preserved.</t>
  </si>
  <si>
    <t>Existing user edit changed raw serial 45263 to 44997. Both plausible dates; original intent not proved. Preserved.</t>
  </si>
  <si>
    <t>Existing user edit changed raw serial 45546 to 45605. Both plausible dates; original intent not proved. Preserved.</t>
  </si>
  <si>
    <t>Existing user edit changed raw serial 44937 to 45231. Both plausible dates; original intent not proved. Preserved.</t>
  </si>
  <si>
    <t>Existing user edit changed raw serial 45416 to 45387. Both plausible dates; original intent not proved. Preserved.</t>
  </si>
  <si>
    <t>Existing user edit changed raw serial 45911 to 45970. Both plausible dates; original intent not proved. Preserved.</t>
  </si>
  <si>
    <t>Existing user edit changed raw serial 45080 to 44991. Both plausible dates; original intent not proved. Preserved.</t>
  </si>
  <si>
    <t>Existing user edit changed raw serial 45173 to 45025. Both plausible dates; original intent not proved. Preserved.</t>
  </si>
  <si>
    <t>Existing user edit changed raw serial 44993 to 45141. Both plausible dates; original intent not proved. Preserved.</t>
  </si>
  <si>
    <t>Existing user edit changed raw serial 44968 to 45232. Both plausible dates; original intent not proved. Preserved.</t>
  </si>
  <si>
    <t>Existing user edit changed raw serial 45847 to 45907. Both plausible dates; original intent not proved. Preserved.</t>
  </si>
  <si>
    <t>Existing user edit changed raw serial 45087 to 45205. Both plausible dates; original intent not proved. Preserved.</t>
  </si>
  <si>
    <t>Existing user edit changed raw serial 45721 to 45780. Both plausible dates; original intent not proved. Preserved.</t>
  </si>
  <si>
    <t>Existing user edit changed raw serial 45942 to 46001. Both plausible dates; original intent not proved. Preserved.</t>
  </si>
  <si>
    <t>Existing user edit changed raw serial 45237 to 45118. Both plausible dates; original intent not proved. Preserved.</t>
  </si>
  <si>
    <t>Existing user edit changed raw serial 45056 to 45204. Both plausible dates; original intent not proved. Preserved.</t>
  </si>
  <si>
    <t>Existing user edit changed raw serial 45242 to 45271. Both plausible dates; original intent not proved. Preserved.</t>
  </si>
  <si>
    <t>Existing user edit changed raw serial 44967 to 45201. Both plausible dates; original intent not proved. Preserved.</t>
  </si>
  <si>
    <t>Existing user edit changed raw serial 45296 to 45413. Both plausible dates; original intent not proved. Preserved.</t>
  </si>
  <si>
    <t>Existing user edit changed raw serial 45696 to 45871. Both plausible dates; original intent not proved. Preserved.</t>
  </si>
  <si>
    <t>Existing user edit changed raw serial 45327 to 45414. Both plausible dates; original intent not proved. Preserved.</t>
  </si>
  <si>
    <t>Existing user edit changed raw serial 45691 to 45718. Both plausible dates; original intent not proved. Preserved.</t>
  </si>
  <si>
    <t>Existing user edit changed raw serial 45842 to 45754. Both plausible dates; original intent not proved. Preserved.</t>
  </si>
  <si>
    <t>Existing user edit changed raw serial 45964 to 45727. Both plausible dates; original intent not proved. Preserved.</t>
  </si>
  <si>
    <t>Existing user edit changed raw serial 45577 to 45636. Both plausible dates; original intent not proved. Preserved.</t>
  </si>
  <si>
    <t>Existing user edit changed raw serial 45604 to 45515. Both plausible dates; original intent not proved. Preserved.</t>
  </si>
  <si>
    <t>Existing user edit changed raw serial 45840 to 45695. Both plausible dates; original intent not proved. Preserved.</t>
  </si>
  <si>
    <t>Existing user edit changed raw serial 45870 to 45665. Both plausible dates; original intent not proved. Preserved.</t>
  </si>
  <si>
    <t>Existing user edit changed raw serial 45483 to 45572. Both plausible dates; original intent not proved. Preserved.</t>
  </si>
  <si>
    <t>Existing user edit changed raw serial 45477 to 45389. Both plausible dates; original intent not proved. Preserved.</t>
  </si>
  <si>
    <t>Existing user edit changed raw serial 45787 to 45935. Both plausible dates; original intent not proved. Preserved.</t>
  </si>
  <si>
    <t>Existing user edit changed raw serial 45815 to 45844. Both plausible dates; original intent not proved. Preserved.</t>
  </si>
  <si>
    <t>Existing user edit changed raw serial 45176 to 45116. Both plausible dates; original intent not proved. Preserved.</t>
  </si>
  <si>
    <t>Outside global or same-product 1.5×IQR fences; global [-207691.36, 676864.68]; product [45281.50, 548669.45]; n=16. Price unchanged.</t>
  </si>
  <si>
    <t>Existing user edit changed raw serial 45999 to 45881. Both plausible dates; original intent not proved. Preserved.</t>
  </si>
  <si>
    <t>Existing user edit changed raw serial 45879 to 45938. Both plausible dates; original intent not proved. Preserved.</t>
  </si>
  <si>
    <t>Existing user edit changed raw serial 45902 to 45697. Both plausible dates; original intent not proved. Preserved.</t>
  </si>
  <si>
    <t>Existing user edit changed raw serial 45420 to 45509. Both plausible dates; original intent not proved. Preserved.</t>
  </si>
  <si>
    <t>Existing user edit changed raw serial 45089 to 45266. Both plausible dates; original intent not proved. Preserved.</t>
  </si>
  <si>
    <t>Outside global or same-product 1.5×IQR fences; global [-207691.36, 676864.68]; product [-86577.53, 651149.70]; n=17. Price unchanged.</t>
  </si>
  <si>
    <t>Raw text 03/10/2023 supports two day/month interpretations. Existing user correction preserved.</t>
  </si>
  <si>
    <t>Existing user edit changed raw serial 45933 to 45726. Both plausible dates; original intent not proved. Preserved.</t>
  </si>
  <si>
    <t>Existing user edit changed raw serial 45329 to 45475. Both plausible dates; original intent not proved. Preserved.</t>
  </si>
  <si>
    <t>Existing user edit changed raw serial 45385 to 45355. Both plausible dates; original intent not proved. Preserved.</t>
  </si>
  <si>
    <t>Existing user edit changed raw serial 45783 to 45813. Both plausible dates; original intent not proved. Preserved.</t>
  </si>
  <si>
    <t>Existing user edit changed raw serial 45298 to 45474. Both plausible dates; original intent not proved. Preserved.</t>
  </si>
  <si>
    <t>Existing user edit changed raw serial 45608 to 45637. Both plausible dates; original intent not proved. Preserved.</t>
  </si>
  <si>
    <t>Existing user edit changed raw serial 45901 to 45666. Both plausible dates; original intent not proved. Preserved.</t>
  </si>
  <si>
    <t>Outside global or same-product 1.5×IQR fences; global [-207691.36, 676864.68]; product [-74105.93, 524241.48]; n=13. Price unchanged.</t>
  </si>
  <si>
    <t>Existing user edit changed raw serial 45268 to 45150. Both plausible dates; original intent not proved. Preserved.</t>
  </si>
  <si>
    <t>Existing user edit changed raw serial 45236 to 45088. Both plausible dates; original intent not proved. Preserved.</t>
  </si>
  <si>
    <t>Existing user edit changed raw serial 45788 to 45966. Both plausible dates; original intent not proved. Preserved.</t>
  </si>
  <si>
    <t>Existing user edit changed raw serial 45111 to 45023. Both plausible dates; original intent not proved. Preserved.</t>
  </si>
  <si>
    <t>Existing user edit changed raw serial 45445 to 45328. Both plausible dates; original intent not proved. Preserved.</t>
  </si>
  <si>
    <t>Existing user edit changed raw serial 45759 to 45995. Both plausible dates; original intent not proved. Preserved.</t>
  </si>
  <si>
    <t>Existing user edit changed raw serial 45174 to 45055. Both plausible dates; original intent not proved. Preserved.</t>
  </si>
  <si>
    <t>Existing user edit changed raw serial 45937 to 45848. Both plausible dates; original intent not proved. Preserved.</t>
  </si>
  <si>
    <t>Existing user edit changed raw serial 45210 to 45240. Both plausible dates; original intent not proved. Preserved.</t>
  </si>
  <si>
    <t>Existing user edit changed raw serial 45938 to 45879. Both plausible dates; original intent not proved. Preserved.</t>
  </si>
  <si>
    <t>Existing user edit changed raw serial 45240 to 45210. Both plausible dates; original intent not proved. Preserved.</t>
  </si>
  <si>
    <t>Existing user edit changed raw serial 45693 to 45779. Both plausible dates; original intent not proved. Preserved.</t>
  </si>
  <si>
    <t>Existing user edit changed raw serial 45756 to 45904. Both plausible dates; original intent not proved. Preserved.</t>
  </si>
  <si>
    <t>Existing user edit changed raw serial 45024 to 45142. Both plausible dates; original intent not proved. Preserved.</t>
  </si>
  <si>
    <t>Existing user edit changed raw serial 44992 to 45110. Both plausible dates; original intent not proved. Preserved.</t>
  </si>
  <si>
    <t>Raw text 03-10-2024 supports two day/month interpretations. Existing user correction preserved.</t>
  </si>
  <si>
    <t>Existing user edit changed raw serial 45115 to 45145. Both plausible dates; original intent not proved. Preserved.</t>
  </si>
  <si>
    <t>Existing user edit changed raw serial 45239 to 45180. Both plausible dates; original intent not proved. Preserved.</t>
  </si>
  <si>
    <t>Outside global or same-product 1.5×IQR fences; global [-207691.36, 676864.68]; product [-41299.40, 341618.74]; n=18. Price unchanged.</t>
  </si>
  <si>
    <t>Existing user edit changed raw serial 45509 to 45420. Both plausible dates; original intent not proved. Preserved.</t>
  </si>
  <si>
    <t>Outside global or same-product 1.5×IQR fences; global [-207691.36, 676864.68]; product [-229209.59, 775752.65]; n=20. Price unchanged.</t>
  </si>
  <si>
    <t>Existing user edit changed raw serial 45967 to 45819. Both plausible dates; original intent not proved. Preserved.</t>
  </si>
  <si>
    <t>Existing user edit changed raw serial 45785 to 45874. Both plausible dates; original intent not proved. Preserved.</t>
  </si>
  <si>
    <t>Existing user edit changed raw serial 45326 to 45384. Both plausible dates; original intent not proved. Preserved.</t>
  </si>
  <si>
    <t>Existing user edit changed raw serial 44936 to 45200. Both plausible dates; original intent not proved. Preserved.</t>
  </si>
  <si>
    <t>Raw text 09/10/2025 supports two day/month interpretations. Existing user correction preserved.</t>
  </si>
  <si>
    <t>Existing user edit changed raw serial 45547 to 45635. Both plausible dates; original intent not proved. Preserved.</t>
  </si>
  <si>
    <t>Existing user edit changed raw serial 45297 to 45444. Both plausible dates; original intent not proved. Preserved.</t>
  </si>
  <si>
    <t>Outside global or same-product 1.5×IQR fences; global [-207691.36, 676864.68]; product [-180803.34, 556346.99]; n=24. Price unchanged.</t>
  </si>
  <si>
    <t>Existing user edit changed raw serial 45356 to 45415. Both plausible dates; original intent not proved. Preserved.</t>
  </si>
  <si>
    <t>Existing user edit changed raw serial 45447 to 45388. Both plausible dates; original intent not proved. Preserved.</t>
  </si>
  <si>
    <t>Existing user edit changed raw serial 45511 to 45481. Both plausible dates; original intent not proved. Preserved.</t>
  </si>
  <si>
    <t>Existing user edit changed raw serial 45632 to 45455. Both plausible dates; original intent not proved. Preserved.</t>
  </si>
  <si>
    <t>Existing user edit changed raw serial 45424 to 45631. Both plausible dates; original intent not proved. Preserved.</t>
  </si>
  <si>
    <t>Existing user edit changed raw serial 45232 to 44968. Both plausible dates; original intent not proved. Preserved.</t>
  </si>
  <si>
    <t>Existing user edit changed raw serial 45181 to 45269. Both plausible dates; original intent not proved. Preserved.</t>
  </si>
  <si>
    <t>Raw text 12/02/2024 supports two day/month interpretations. Existing user correction preserved.</t>
  </si>
  <si>
    <t>Existing user edit changed raw serial 44995 to 45202. Both plausible dates; original intent not proved. Preserved.</t>
  </si>
  <si>
    <t>Existing user edit changed raw serial 45748 to 45661. Both plausible dates; original intent not proved. Preserved.</t>
  </si>
  <si>
    <t>Existing user edit changed raw serial 45455 to 45632. Both plausible dates; original intent not proved. Preserved.</t>
  </si>
  <si>
    <t>Raw text 09-04-2023 supports two day/month interpretations. Existing user correction preserved.</t>
  </si>
  <si>
    <t>Existing user edit changed raw serial 45269 to 45181. Both plausible dates; original intent not proved. Preserved.</t>
  </si>
  <si>
    <t>Outside global or same-product 1.5×IQR fences; global [-207691.36, 676864.68]; product [-188999.20, 621214.38]; n=27. Price unchanged.</t>
  </si>
  <si>
    <t>Existing user edit changed raw serial 45875 to 45816. Both plausible dates; original intent not proved. Preserved.</t>
  </si>
  <si>
    <t>Existing user edit changed raw serial 45332 to 45567. Both plausible dates; original intent not proved. Preserved.</t>
  </si>
  <si>
    <t>Existing user edit changed raw serial 45541 to 45452. Both plausible dates; original intent not proved. Preserved.</t>
  </si>
  <si>
    <t>Existing user edit changed raw serial 45907 to 45847. Both plausible dates; original intent not proved. Preserved.</t>
  </si>
  <si>
    <t>Existing user edit changed raw serial 45697 to 45902. Both plausible dates; original intent not proved. Preserved.</t>
  </si>
  <si>
    <t>Existing user edit changed raw serial 45568 to 45361. Both plausible dates; original intent not proved. Preserved.</t>
  </si>
  <si>
    <t>Existing user edit changed raw serial 45780 to 45721. Both plausible dates; original intent not proved. Preserved.</t>
  </si>
  <si>
    <t>Existing user edit changed raw serial 45850 to 45998. Both plausible dates; original intent not proved. Preserved.</t>
  </si>
  <si>
    <t>Existing user edit changed raw serial 45423 to 45601. Both plausible dates; original intent not proved. Preserved.</t>
  </si>
  <si>
    <t>Outside global or same-product 1.5×IQR fences; global [-207691.36, 676864.68]; product [-315509.59, 719221.61]; n=20. Price unchanged.</t>
  </si>
  <si>
    <t>Existing user edit changed raw serial 45078 to 44932. Both plausible dates; original intent not proved. Preserved.</t>
  </si>
  <si>
    <t>Existing user edit changed raw serial 45117 to 45206. Both plausible dates; original intent not proved. Preserved.</t>
  </si>
  <si>
    <t>Existing user edit changed raw serial 45333 to 45598. Both plausible dates; original intent not proved. Preserved.</t>
  </si>
  <si>
    <t>Existing user edit changed raw serial 45143 to 45054. Both plausible dates; original intent not proved. Preserved.</t>
  </si>
  <si>
    <t>Existing user edit changed raw serial 45633 to 45485. Both plausible dates; original intent not proved. Preserved.</t>
  </si>
  <si>
    <t>Existing user edit changed raw serial 45515 to 45604. Both plausible dates; original intent not proved. Preserved.</t>
  </si>
  <si>
    <t>Existing user edit changed raw serial 45109 to 44964. Both plausible dates; original intent not proved. Preserved.</t>
  </si>
  <si>
    <t>Existing user edit changed raw serial 45302 to 45597. Both plausible dates; original intent not proved. Preserved.</t>
  </si>
  <si>
    <t>Existing user edit changed raw serial 45754 to 45842. Both plausible dates; original intent not proved. Preserved.</t>
  </si>
  <si>
    <t>Existing user edit changed raw serial 46001 to 45942. Both plausible dates; original intent not proved. Preserved.</t>
  </si>
  <si>
    <t>Existing user edit changed raw serial 45880 to 45969. Both plausible dates; original intent not proved. Preserved.</t>
  </si>
  <si>
    <t>Existing user edit changed raw serial 45699 to 45963. Both plausible dates; original intent not proved. Preserved.</t>
  </si>
  <si>
    <t>Existing user edit changed raw serial 45781 to 45752. Both plausible dates; original intent not proved. Preserved.</t>
  </si>
  <si>
    <t>Existing user edit changed raw serial 45997 to 45820. Both plausible dates; original intent not proved. Preserved.</t>
  </si>
  <si>
    <t>Existing user edit changed raw serial 45262 to 44969. Both plausible dates; original intent not proved. Preserved.</t>
  </si>
  <si>
    <t>Existing user edit changed raw serial 44938 to 45261. Both plausible dates; original intent not proved. Preserved.</t>
  </si>
  <si>
    <t>Raw text 09-04-2024 supports two day/month interpretations. Existing user correction preserved.</t>
  </si>
  <si>
    <t>Existing user edit changed raw serial 45839 to 45664. Both plausible dates; original intent not proved. Preserved.</t>
  </si>
  <si>
    <t>Existing user edit changed raw serial 45047 to 44931. Both plausible dates; original intent not proved. Preserved.</t>
  </si>
  <si>
    <t>Existing user edit changed raw serial 45812 to 45753. Both plausible dates; original intent not proved. Preserved.</t>
  </si>
  <si>
    <t>Existing user edit changed raw serial 45421 to 45540. Both plausible dates; original intent not proved. Preserved.</t>
  </si>
  <si>
    <t>Existing user edit changed raw serial 45177 to 45147. Both plausible dates; original intent not proved. Preserved.</t>
  </si>
  <si>
    <t>Existing user edit changed raw serial 45452 to 45541. Both plausible dates; original intent not proved. Preserved.</t>
  </si>
  <si>
    <t>Existing user edit changed raw serial 45841 to 45723. Both plausible dates; original intent not proved. Preserved.</t>
  </si>
  <si>
    <t>Existing user edit changed raw serial 45572 to 45483. Both plausible dates; original intent not proved. Preserved.</t>
  </si>
  <si>
    <t>Existing user edit changed raw serial 45749 to 45692. Both plausible dates; original intent not proved. Preserved.</t>
  </si>
  <si>
    <t>Existing user edit changed raw serial 45204 to 45056. Both plausible dates; original intent not proved. Preserved.</t>
  </si>
  <si>
    <t>Existing user edit changed raw serial 45722 to 45811. Both plausible dates; original intent not proved. Preserved.</t>
  </si>
  <si>
    <t>Existing user edit changed raw serial 45600 to 45393. Both plausible dates; original intent not proved. Preserved.</t>
  </si>
  <si>
    <t>Existing user edit changed raw serial 45507 to 45359. Both plausible dates; original intent not proved. Preserved.</t>
  </si>
  <si>
    <t>Outside global or same-product 1.5×IQR fences; global [-207691.36, 676864.68]; product [-232391.72, 691801.80]; n=17. Price unchanged.</t>
  </si>
  <si>
    <t>Existing user edit changed raw serial 45906 to 45817. Both plausible dates; original intent not proved. Preserved.</t>
  </si>
  <si>
    <t>Existing user edit changed raw serial 45478 to 45419. Both plausible dates; original intent not proved. Preserved.</t>
  </si>
  <si>
    <t>Raw text 09/11/2025 supports two day/month interpretations. Existing user correction preserved.</t>
  </si>
  <si>
    <t>Existing user edit changed raw serial 45597 to 45302. Both plausible dates; original intent not proved. Preserved.</t>
  </si>
  <si>
    <t>Existing user edit changed raw serial 45389 to 45477. Both plausible dates; original intent not proved. Preserved.</t>
  </si>
  <si>
    <t>Existing user edit changed raw serial 46002 to 45973. Both plausible dates; original intent not proved. Preserved.</t>
  </si>
  <si>
    <t>Raw text 08/12/2023 supports two day/month interpretations. Existing user correction preserved.</t>
  </si>
  <si>
    <t>Existing user edit changed raw serial 45476 to 45358. Both plausible dates; original intent not proved. Preserved.</t>
  </si>
  <si>
    <t>Existing user edit changed raw serial 45750 to 45720. Both plausible dates; original intent not proved. Preserved.</t>
  </si>
  <si>
    <t>Existing user edit changed raw serial 45941 to 45971. Both plausible dates; original intent not proved. Preserved.</t>
  </si>
  <si>
    <t>Existing user edit changed raw serial 45726 to 45933. Both plausible dates; original intent not proved. Preserved.</t>
  </si>
  <si>
    <t>Outside global or same-product 1.5×IQR fences; global [-207691.36, 676864.68]; product [-427380.94, 864716.42]; n=9. Price unchanged.</t>
  </si>
  <si>
    <t>Existing user edit changed raw serial 45482 to 45542. Both plausible dates; original intent not proved. Preserved.</t>
  </si>
  <si>
    <t>Existing user edit changed raw serial 45903 to 45725. Both plausible dates; original intent not proved. Preserved.</t>
  </si>
  <si>
    <t>Existing user edit changed raw serial 45536 to 45300. Both plausible dates; original intent not proved. Preserved.</t>
  </si>
  <si>
    <t>Existing user edit changed raw serial 45660 to 45717. Both plausible dates; original intent not proved. Preserved.</t>
  </si>
  <si>
    <t>Existing user edit changed raw serial 45878 to 45908. Both plausible dates; original intent not proved. Preserved.</t>
  </si>
  <si>
    <t>Issue counts</t>
  </si>
  <si>
    <t>Unique affected records</t>
  </si>
  <si>
    <t>Check</t>
  </si>
  <si>
    <t>Result</t>
  </si>
  <si>
    <t>Original Data unchanged</t>
  </si>
  <si>
    <t>Every raw value, formula and number format exactly matches baseline</t>
  </si>
  <si>
    <t>Record reconciliation</t>
  </si>
  <si>
    <t>609 − 9 verified exact duplicates = 600</t>
  </si>
  <si>
    <t>SourceRow unique</t>
  </si>
  <si>
    <t>600 static source references</t>
  </si>
  <si>
    <t>No exact duplicates</t>
  </si>
  <si>
    <t>All 14 original fields compared after cleaning</t>
  </si>
  <si>
    <t>OrderID repeats investigated</t>
  </si>
  <si>
    <t>600 distinct OrderIDs; no conflicting repeated IDs remain</t>
  </si>
  <si>
    <t>Quantity preserved</t>
  </si>
  <si>
    <t>No baseline quantity changed</t>
  </si>
  <si>
    <t>OrderDate preserved</t>
  </si>
  <si>
    <t>No baseline date value changed; display only standardized</t>
  </si>
  <si>
    <t>Quantity numeric/valid</t>
  </si>
  <si>
    <t>Sum = 2109</t>
  </si>
  <si>
    <t>UnitPrice_NGN numeric/positive</t>
  </si>
  <si>
    <t>Unit-price checksum = 205562482.02 NGN; not revenue</t>
  </si>
  <si>
    <t>Rating numeric or blank</t>
  </si>
  <si>
    <t>435 numeric ratings; 165 missing; sum = 1297</t>
  </si>
  <si>
    <t>Dates genuine Excel dates</t>
  </si>
  <si>
    <t>600 numeric serials with yyyy-mm-dd display</t>
  </si>
  <si>
    <t>Formula/conversion/code errors</t>
  </si>
  <si>
    <t>All 9,000 retained cells scanned</t>
  </si>
  <si>
    <t>Tail cleared</t>
  </si>
  <si>
    <t>A602:O610 empty</t>
  </si>
  <si>
    <t>Quantity SUM</t>
  </si>
  <si>
    <t>Numeric reconciliation</t>
  </si>
  <si>
    <t>UnitPrice_NGN SUM</t>
  </si>
  <si>
    <t>Checksum only; not order value/revenue/cash</t>
  </si>
  <si>
    <t>CustomerRating SUM</t>
  </si>
  <si>
    <t>Missing values excluded</t>
  </si>
  <si>
    <t>Date serial min/max</t>
  </si>
  <si>
    <t>Missing emails</t>
  </si>
  <si>
    <t>Retained usable orders</t>
  </si>
  <si>
    <t>CLEANING LOG — COMPLETE AUDIT</t>
  </si>
  <si>
    <t>Dataset</t>
  </si>
  <si>
    <t>Workings</t>
  </si>
  <si>
    <t>Raw source</t>
  </si>
  <si>
    <t>Original Data — unchanged</t>
  </si>
  <si>
    <t>PASS — safe cleaning complete; unresolved values preserved and highlighted amber</t>
  </si>
  <si>
    <t>Records: raw / before / after</t>
  </si>
  <si>
    <t>Exact duplicate removals</t>
  </si>
  <si>
    <t>Original / retained fields</t>
  </si>
  <si>
    <t>Inspected original data cells</t>
  </si>
  <si>
    <t>New corrections</t>
  </si>
  <si>
    <t>Names</t>
  </si>
  <si>
    <t>Categories</t>
  </si>
  <si>
    <t>Cities</t>
  </si>
  <si>
    <t>Prior user edits — preserved</t>
  </si>
  <si>
    <t>Outstanding review</t>
  </si>
  <si>
    <t>205 date-provenance exceptions; 15 price outliers; 14 malformed emails</t>
  </si>
  <si>
    <t>Genuine missing values</t>
  </si>
  <si>
    <t>16 emails; 165 ratings. Orders retained; blanks not replaced by zero.</t>
  </si>
  <si>
    <t>Issue entries / affected records</t>
  </si>
  <si>
    <t>Includes 181 missing-value entries</t>
  </si>
  <si>
    <t>Reconciliation</t>
  </si>
  <si>
    <t>609 − 9 = 600; 600 distinct OrderIDs; zero remaining exact duplicates</t>
  </si>
  <si>
    <t>Verification</t>
  </si>
  <si>
    <t>Every retained data cell checked; numeric/date types valid; no formula/conversion errors</t>
  </si>
  <si>
    <t>Exact values, formulas and number formats compared against baseline for all 8,540 cells including headers</t>
  </si>
  <si>
    <t>Source matching</t>
  </si>
  <si>
    <t>All 609 baseline records matched on 12 unchanged fields; Quantity/OrderDate differences are prior work</t>
  </si>
  <si>
    <t>Coverage</t>
  </si>
  <si>
    <t>Full ranges used: includes hidden/filtered records; no sampling, no sorting</t>
  </si>
  <si>
    <t>Legend</t>
  </si>
  <si>
    <t>Amber Workings cells = retained exception; detailed reasons and analysis impact below</t>
  </si>
  <si>
    <t>A. DATASET AUDIT — BEFORE AND AFTER</t>
  </si>
  <si>
    <t>B. COLUMN-BY-COLUMN CLEANING RECORD</t>
  </si>
  <si>
    <t>Column</t>
  </si>
  <si>
    <t>Issue observed</t>
  </si>
  <si>
    <t>Correction / verification actually performed</t>
  </si>
  <si>
    <t>Why it matters</t>
  </si>
  <si>
    <t>Resulting type</t>
  </si>
  <si>
    <t>Prior user edits</t>
  </si>
  <si>
    <t>Duplicate OrderIDs and identifier syntax</t>
  </si>
  <si>
    <t>Preserved identifier text; only full 14-field exact duplicates removed</t>
  </si>
  <si>
    <t>Retains legitimate order lines and identifier spelling</t>
  </si>
  <si>
    <t>Case and leading/trailing whitespace variants</t>
  </si>
  <si>
    <t>Trimmed/collapsed spaces; proper case at word/hyphen boundaries</t>
  </si>
  <si>
    <t>Prevents artificial customer grouping splits</t>
  </si>
  <si>
    <t>16 missing and 14 malformed emails</t>
  </si>
  <si>
    <t>Whitespace checked; no email values needed cleaning; malformed addresses flagged without guessing</t>
  </si>
  <si>
    <t>Contactable population is smaller than order population</t>
  </si>
  <si>
    <t>38 original label variants including typos</t>
  </si>
  <si>
    <t>Standardized to 8 canonical labels using same-product evidence; all mappings recorded</t>
  </si>
  <si>
    <t>Enables consistent category aggregation</t>
  </si>
  <si>
    <t>37 products with models/units</t>
  </si>
  <si>
    <t>Whitespace checked; no changes required; preserved 4L, 50kg, 128GB, mAh, apostrophes and model casing</t>
  </si>
  <si>
    <t>Avoids unit/model corruption</t>
  </si>
  <si>
    <t>Earlier sign corrections already present</t>
  </si>
  <si>
    <t>Verified all 600 retained quantities numeric, positive integers; preserved earlier corrections</t>
  </si>
  <si>
    <t>Quantity can be summed without overwriting prior work</t>
  </si>
  <si>
    <t>Number; genuine blanks allowed</t>
  </si>
  <si>
    <t>15 high-price statistical outliers; no invalid prices</t>
  </si>
  <si>
    <t>All prices numeric/positive; only flagged IQR exceptions; no caps or replacements</t>
  </si>
  <si>
    <t>Outliers influence future totals/means; not proven errors</t>
  </si>
  <si>
    <t>Earlier date conversions/changes; ambiguous provenance</t>
  </si>
  <si>
    <t>Preserved every value; yyyy-mm-dd display; flagged 194 prior numeric-date edits and 11 ambiguous text sources</t>
  </si>
  <si>
    <t>Valid date types do not guarantee correct month/day assignment</t>
  </si>
  <si>
    <t>Excel numeric date, yyyy-mm-dd</t>
  </si>
  <si>
    <t>Five canonical labels already consistent</t>
  </si>
  <si>
    <t>Validated labels; preserved USSD abbreviation; identity mappings recorded</t>
  </si>
  <si>
    <t>Avoids splitting payment groups</t>
  </si>
  <si>
    <t>59 case/space variants</t>
  </si>
  <si>
    <t>Standardized to 15 city names; checked observed city/state pairs</t>
  </si>
  <si>
    <t>Consistent geographic aggregation</t>
  </si>
  <si>
    <t>15 observed states including FCT</t>
  </si>
  <si>
    <t>No changes needed; FCT abbreviation preserved; internally consistent city pairs</t>
  </si>
  <si>
    <t>No unsupported geographic corrections</t>
  </si>
  <si>
    <t>Three consistent channel labels</t>
  </si>
  <si>
    <t>Validated In-Store, Online, Mobile App; no value changes</t>
  </si>
  <si>
    <t>Consistent channel segmentation</t>
  </si>
  <si>
    <t>Five consistent statuses</t>
  </si>
  <si>
    <t>Validated labels; no status changes or helper count columns</t>
  </si>
  <si>
    <t>Does not imply payment collection or recognized revenue</t>
  </si>
  <si>
    <t>168 missing before, 165 after duplicate removal</t>
  </si>
  <si>
    <t>Retained genuine blanks; 435 numeric ratings are integers 1–5; no imputation</t>
  </si>
  <si>
    <t>Averages must exclude missing values, not treat as zero</t>
  </si>
  <si>
    <t>Traceability after removing duplicates</t>
  </si>
  <si>
    <t>Added static original Workings worksheet row before compaction</t>
  </si>
  <si>
    <t>Links surviving rows, removals and exceptions back to original record</t>
  </si>
  <si>
    <t>Integer</t>
  </si>
  <si>
    <t>D. REPORT NOTES / METHODS / LIMITATIONS</t>
  </si>
  <si>
    <t>Dataset scope</t>
  </si>
  <si>
    <t>609 baseline records × 14 original fields; all 8,526 data cells inspected. Header names retained. 600 records retained in Workings!A2:O601. A602:O610 explicitly cleared.</t>
  </si>
  <si>
    <t>Whitespace transformation</t>
  </si>
  <si>
    <t>NBSP U+00A0 → normal space; zero-width U+200B–U+200D and BOM U+FEFF removed; controls U+0000–U+001F and U+007F → space; all repeated whitespace collapsed; trim.</t>
  </si>
  <si>
    <t>Casing transformation</t>
  </si>
  <si>
    <t>CustomerName and City: lowercase then capitalize letters at start, space or hyphen boundaries. No spelling invention. ProductName, OrderID, email casing, model names, abbreviations and units preserved. State values already consistent.</t>
  </si>
  <si>
    <t>Supported category typos</t>
  </si>
  <si>
    <t>Beauty Care / beauty care → Beauty &amp; Personal Care; Fashon → Fashion; Grocery (including padded uppercase) → Groceries; Home and Kitchen → Home &amp; Kitchen; Electronic → Electronics. Same products otherwise carry unique canonical categories.</t>
  </si>
  <si>
    <t>Numeric text</t>
  </si>
  <si>
    <t>All baseline Quantity, UnitPrice_NGN and populated CustomerRating values were already genuine numbers; no numeric-text conversion claimed or needed. Identifiers remain text.</t>
  </si>
  <si>
    <t>Prior changes</t>
  </si>
  <si>
    <t>11 earlier Quantity sign changes and 291 earlier OrderDate changes documented separately. Existing corrected values were preserved on all retained records. Exact duplicate removal does not reverse earlier corrections.</t>
  </si>
  <si>
    <t>Date check</t>
  </si>
  <si>
    <t>Raw dot dates parsed as YYYY.MM.DD; slash as DD/MM/YYYY and hyphen as MM-DD-YYYY when unambiguous; month names explicitly parsed. Both-orders-possible strings flagged rather than assumed. No current dates changed.</t>
  </si>
  <si>
    <t>Date provenance</t>
  </si>
  <si>
    <t>194 retained dates differ from raw numeric dates; both dates plausible, intention unverified. 11 text sources have ambiguous day/month order. No unambiguous text-to-current mismatch found. Time-based analysis requires source confirmation.</t>
  </si>
  <si>
    <t>Missingness</t>
  </si>
  <si>
    <t>Missing emails and ratings remain true empty cells; not zeros or text placeholders. No missing email or rating caused order deletion. Three missing ratings disappeared only with exact duplicate rows.</t>
  </si>
  <si>
    <t>Email rule</t>
  </si>
  <si>
    <t>Syntax-only address check; missing @, invalid domain/local syntax or double dots flagged; 14 retained malformed addresses. No mailbox deliverability test; no invented replacements.</t>
  </si>
  <si>
    <t>Price outlier rule</t>
  </si>
  <si>
    <t>Global and per-product (n≥8) 1.5×IQR fences. Quartiles use PERCENTILE.INC-equivalent interpolation: position=(n−1)p. Global Q1=124,017.155; Q3=345,156.165; lower=−207,691.36; upper=676,864.68 NGN.</t>
  </si>
  <si>
    <t>Price treatment</t>
  </si>
  <si>
    <t>15 positive price outliers flagged; none capped, deleted, rounded or replaced. Thresholds are statistical, not external market-price evidence.</t>
  </si>
  <si>
    <t>Consistency</t>
  </si>
  <si>
    <t>37 products each match one internally observed canonical category; 15 cities each match one observed state. No mismatches found. Internal agreement is not independent external verification.</t>
  </si>
  <si>
    <t>Duplicate method</t>
  </si>
  <si>
    <t>Exact equality over the 14 pre-audit fields; SourceRow excluded; first occurrence kept. Removed SourceRows 289, 422, 446, 543, 550, 594, 601, 608, 609. Removed record snapshots retained below.</t>
  </si>
  <si>
    <t>OrderID investigation</t>
  </si>
  <si>
    <t>Nine repeated baseline OrderIDs were exact duplicate pairs; after removal, 600 retained records have 600 unique OrderIDs. No deletion merely for matching OrderID.</t>
  </si>
  <si>
    <t>Helper purpose</t>
  </si>
  <si>
    <t>Future analysis effects</t>
  </si>
  <si>
    <t>Missing/malformed emails limit contact analysis; missing ratings reduce rated sample; unresolved date provenance affects month/day grouping; extreme prices may dominate value totals/means.</t>
  </si>
  <si>
    <t>Formula / errors</t>
  </si>
  <si>
    <t>No formulas were needed for cleaning; no error-to-zero replacements or IFERROR masks. Calculated order values not introduced. All numeric columns remain summable.</t>
  </si>
  <si>
    <t>Audit evidence storage</t>
  </si>
  <si>
    <t>Temporary complete before/after/raw snapshots were used to verify every original cell, then cleared to avoid duplicating the entire dataset in the final log. Detailed prior edits, new changes and removed rows remain.</t>
  </si>
  <si>
    <t>Formatting</t>
  </si>
  <si>
    <t>Workings original structure/styles preserved; OrderDate display standardized, price displayed with two decimals, SourceRow styled from adjacent header. Amber marks unresolved values, including true blank cells. No charts, pivots, dashboards or extra helpers created.</t>
  </si>
  <si>
    <t>D1. CONFIRMED CATEGORY MAPPINGS — COMPLETE ORIGINAL LABEL LIST</t>
  </si>
  <si>
    <t>D2. PAYMENT / CHANNEL / DELIVERY LABEL VALIDATION</t>
  </si>
  <si>
    <t>Observed label</t>
  </si>
  <si>
    <t>Identity mapping; already consistent; no change</t>
  </si>
  <si>
    <t>D3. OBSERVED CITY / STATE EVIDENCE</t>
  </si>
  <si>
    <t>Cleaned city</t>
  </si>
  <si>
    <t>Observed state</t>
  </si>
  <si>
    <t>One observed state per normalized city; no external inference</t>
  </si>
  <si>
    <t>D4. OBSERVED PRODUCT / CATEGORY EVIDENCE</t>
  </si>
  <si>
    <t>Canonical category</t>
  </si>
  <si>
    <t>One canonical category per product; model/unit preserved</t>
  </si>
  <si>
    <t>A4. FINAL VERIFICATION — COMPLETE DATASET</t>
  </si>
  <si>
    <t>A5. REMAINING UNRESOLVED EXCEPTIONS — VALUES RETAINED</t>
  </si>
  <si>
    <t>C. TRACEABLE PRIOR EDITS, NEW CHANGES AND REMOVED RECORDS</t>
  </si>
  <si>
    <t>Trace value types</t>
  </si>
  <si>
    <t>Original text date strings in prior-edit details are explicitly stored as text; numeric raw dates remain numeric serials.</t>
  </si>
  <si>
    <t>EXPLORATORY ANALYSIS — CALCULATIONS</t>
  </si>
  <si>
    <t>All 600 cleaned records, including hidden/filtered rows; no dashboard or PivotTables.</t>
  </si>
  <si>
    <t>Quantity × UnitPrice_NGN across all statuses. Not recognized revenue or cash collected.</t>
  </si>
  <si>
    <t>Limitations</t>
  </si>
  <si>
    <t>205 date-provenance exceptions and 15 price outliers remain unresolved. Monthly results are provisional; extremes remain included.</t>
  </si>
  <si>
    <t>Data coverage</t>
  </si>
  <si>
    <t>16 emails and 165 ratings are missing. Rating averages use numeric ratings only. Source ranges fixed to rows 2:601; extend if records are added.</t>
  </si>
  <si>
    <t>Helper</t>
  </si>
  <si>
    <t>Location</t>
  </si>
  <si>
    <t>Workings!P2:P601</t>
  </si>
  <si>
    <t>NUMERIC DESCRIPTIVE STATISTICS — ALL ORDER STATUSES</t>
  </si>
  <si>
    <t>Statistic</t>
  </si>
  <si>
    <t>Interpretation</t>
  </si>
  <si>
    <t>Numeric count</t>
  </si>
  <si>
    <t>Numeric observations only</t>
  </si>
  <si>
    <t>Missing count</t>
  </si>
  <si>
    <t>Genuine missing values, not zero</t>
  </si>
  <si>
    <t>Sum</t>
  </si>
  <si>
    <t>Unit-price/rating sums are checksums, not business revenue</t>
  </si>
  <si>
    <t>Mean</t>
  </si>
  <si>
    <t>Unweighted arithmetic mean; missing ratings excluded</t>
  </si>
  <si>
    <t>Median</t>
  </si>
  <si>
    <t>Robust centre for skewed distributions</t>
  </si>
  <si>
    <t>Minimum</t>
  </si>
  <si>
    <t>Smallest observed value</t>
  </si>
  <si>
    <t>25th percentile</t>
  </si>
  <si>
    <t>Inclusive first quartile</t>
  </si>
  <si>
    <t>75th percentile</t>
  </si>
  <si>
    <t>Inclusive third quartile</t>
  </si>
  <si>
    <t>Maximum</t>
  </si>
  <si>
    <t>Largest observed value</t>
  </si>
  <si>
    <t>Sample standard deviation</t>
  </si>
  <si>
    <t>Spread, using n−1 denominator</t>
  </si>
  <si>
    <t>Interquartile range</t>
  </si>
  <si>
    <t>Q3 minus Q1</t>
  </si>
  <si>
    <t>Lower 1.5×IQR fence</t>
  </si>
  <si>
    <t>Review threshold, not a cap</t>
  </si>
  <si>
    <t>Upper 1.5×IQR fence</t>
  </si>
  <si>
    <t>Below lower fence</t>
  </si>
  <si>
    <t>Global fences only; prior product-based flags remain in Cleaning Log</t>
  </si>
  <si>
    <t>Above upper fence</t>
  </si>
  <si>
    <t>Outliers retained unchanged; do not equate statistical flags with errors</t>
  </si>
  <si>
    <t>COVERAGE AND DATE RANGE</t>
  </si>
  <si>
    <t>Order records</t>
  </si>
  <si>
    <t>Distinct OrderID count previously verified = record count</t>
  </si>
  <si>
    <t>First recorded date</t>
  </si>
  <si>
    <t>Date interpretations remain subject to Cleaning Log exceptions</t>
  </si>
  <si>
    <t>Last recorded date</t>
  </si>
  <si>
    <t>No additional date helper columns created</t>
  </si>
  <si>
    <t>Rating coverage</t>
  </si>
  <si>
    <t>Share of orders with a numeric rating</t>
  </si>
  <si>
    <t>Missing email share</t>
  </si>
  <si>
    <t>Malformed emails are separate; see Cleaning Log</t>
  </si>
  <si>
    <t>Quantity-weighted unit price</t>
  </si>
  <si>
    <t>Total order value ÷ total units; not the simple mean unit price</t>
  </si>
  <si>
    <t>PRODUCT CATEGORY DISTRIBUTION</t>
  </si>
  <si>
    <t>Group</t>
  </si>
  <si>
    <t>Order share</t>
  </si>
  <si>
    <t>Order value (NGN)</t>
  </si>
  <si>
    <t>Value share</t>
  </si>
  <si>
    <t>Mean order value</t>
  </si>
  <si>
    <t>Rated orders</t>
  </si>
  <si>
    <t>Mean rating</t>
  </si>
  <si>
    <t>TOTAL</t>
  </si>
  <si>
    <t>DELIVERY STATUS DISTRIBUTION — NOT PAYMENT COLLECTION</t>
  </si>
  <si>
    <t>CHANNEL DISTRIBUTION</t>
  </si>
  <si>
    <t>PAYMENT METHOD DISTRIBUTION — METHOD DOES NOT PROVE COLLECTION</t>
  </si>
  <si>
    <t>CITY DISTRIBUTION</t>
  </si>
  <si>
    <t>STATE DISTRIBUTION</t>
  </si>
  <si>
    <t>PRODUCT DISTRIBUTION — MODEL / UNITS PRESERVED</t>
  </si>
  <si>
    <t>RATING DISTRIBUTION — MISSING IS A SEPARATE GROUP</t>
  </si>
  <si>
    <t>Rating</t>
  </si>
  <si>
    <t>Share of all orders</t>
  </si>
  <si>
    <t>Share of rated orders</t>
  </si>
  <si>
    <t>Missing</t>
  </si>
  <si>
    <t>ANNUAL DISTRIBUTION — PROVISIONAL DATES</t>
  </si>
  <si>
    <t>MONTHLY DISTRIBUTION — PROVISIONAL: 205 DATE EXCEPTIONS</t>
  </si>
  <si>
    <t>RECONCILIATION CHECKS — ALL SHOULD BE ZERO</t>
  </si>
  <si>
    <t>Difference</t>
  </si>
  <si>
    <t>Meaning</t>
  </si>
  <si>
    <t>PRODUCT CATEGORY DISTRIBUTION — orders</t>
  </si>
  <si>
    <t>Zero means every order belongs to exactly one group</t>
  </si>
  <si>
    <t>PRODUCT CATEGORY DISTRIBUTION — order value</t>
  </si>
  <si>
    <t>Floating point differences below 0.01 NGN are immaterial</t>
  </si>
  <si>
    <t>DELIVERY STATUS DISTRIBUTION — NOT PAYMENT COLLECTION — orders</t>
  </si>
  <si>
    <t>DELIVERY STATUS DISTRIBUTION — NOT PAYMENT COLLECTION — order value</t>
  </si>
  <si>
    <t>CHANNEL DISTRIBUTION — orders</t>
  </si>
  <si>
    <t>CHANNEL DISTRIBUTION — order value</t>
  </si>
  <si>
    <t>PAYMENT METHOD DISTRIBUTION — METHOD DOES NOT PROVE COLLECTION — orders</t>
  </si>
  <si>
    <t>PAYMENT METHOD DISTRIBUTION — METHOD DOES NOT PROVE COLLECTION — order value</t>
  </si>
  <si>
    <t>CITY DISTRIBUTION — orders</t>
  </si>
  <si>
    <t>CITY DISTRIBUTION — order value</t>
  </si>
  <si>
    <t>STATE DISTRIBUTION — orders</t>
  </si>
  <si>
    <t>STATE DISTRIBUTION — order value</t>
  </si>
  <si>
    <t>PRODUCT DISTRIBUTION — MODEL / UNITS PRESERVED — orders</t>
  </si>
  <si>
    <t>PRODUCT DISTRIBUTION — MODEL / UNITS PRESERVED — order value</t>
  </si>
  <si>
    <t>ANNUAL DISTRIBUTION — PROVISIONAL DATES — orders</t>
  </si>
  <si>
    <t>ANNUAL DISTRIBUTION — PROVISIONAL DATES — order value</t>
  </si>
  <si>
    <t>MONTHLY DISTRIBUTION — PROVISIONAL: 205 DATE EXCEPTIONS — orders</t>
  </si>
  <si>
    <t>MONTHLY DISTRIBUTION — PROVISIONAL: 205 DATE EXCEPTIONS — order value</t>
  </si>
  <si>
    <t>Rating groups — orders</t>
  </si>
  <si>
    <t>Missing ratings included as a separate group</t>
  </si>
  <si>
    <t>Rating groups — order value</t>
  </si>
  <si>
    <t>Zero / less than 0.01 NGN tolerance</t>
  </si>
  <si>
    <t>Order value numeric count</t>
  </si>
  <si>
    <t>Zero confirms numeric output for every retained record</t>
  </si>
  <si>
    <t>EDA CALCULATIONS ADDED — 2026-10-19</t>
  </si>
  <si>
    <t>Transformation</t>
  </si>
  <si>
    <t>Quantity × UnitPrice_NGN; formula starts =F2*G2</t>
  </si>
  <si>
    <t>Purpose</t>
  </si>
  <si>
    <t>Numeric order-value exploration</t>
  </si>
  <si>
    <t>Workings!R1:AB242</t>
  </si>
  <si>
    <t>Formula source</t>
  </si>
  <si>
    <t>Rows 2:601; includes hidden/filtered records</t>
  </si>
  <si>
    <t>Output</t>
  </si>
  <si>
    <t>Descriptive stats, category/status/channel/payment/city/state/product/rating/annual/monthly distributions</t>
  </si>
  <si>
    <t>All statuses included; not revenue/cash; outliers retained; date trends provisional; blanks not imputed.</t>
  </si>
  <si>
    <t>Missing handling</t>
  </si>
  <si>
    <t>Row inputs all numeric/available; P is a direct numeric product. Rating means ignore missing; missing ratings are counted separately.</t>
  </si>
  <si>
    <t>Preservation</t>
  </si>
  <si>
    <t>No changes to A:O or Original Data; no charts, dashboard, PivotTables, date helpers or eligibility flags added.</t>
  </si>
  <si>
    <t>EDA validation</t>
  </si>
  <si>
    <t>Records checked</t>
  </si>
  <si>
    <t>Order-value formula errors</t>
  </si>
  <si>
    <t>Summary error count</t>
  </si>
  <si>
    <t>All segment, rating, annual and monthly totals reconcile; numerical tolerance 0.01 NGN.</t>
  </si>
  <si>
    <t>Helper values numeric</t>
  </si>
  <si>
    <t>Formula summaries</t>
  </si>
  <si>
    <t>Original Data</t>
  </si>
  <si>
    <t>Untouched</t>
  </si>
  <si>
    <t>Reporting cautions</t>
  </si>
  <si>
    <t>Order value includes cancelled/returned/pending orders; date trends provisional; no profit, tax, cash, delivery-time or customer-repeat measures inferred from unavailable inputs.</t>
  </si>
  <si>
    <t>Value definition</t>
  </si>
  <si>
    <t>Helpers retained</t>
  </si>
  <si>
    <t>SourceRow = original source row; OrderValue_NGN = Quantity × UnitPrice_NGN (EDA addition).</t>
  </si>
  <si>
    <t>SourceRow: static original worksheet row, not a re-numbered index; matches Original Data row through verified baseline matching. OrderValue_NGN was subsequently added for EDA; see addendum at row 1442.</t>
  </si>
  <si>
    <t>OrderValue_NGN — EDA addition</t>
  </si>
  <si>
    <t>Added Workings!P2:P601 for requested EDA. Formula starts =F2*G2 and translates per record: Quantity × UnitPrice_NGN. All 600 outputs numeric. Includes all statuses; not recognized revenue or cash collected. No missing inputs imputed.</t>
  </si>
  <si>
    <t>Count of OrderID</t>
  </si>
  <si>
    <t>All</t>
  </si>
  <si>
    <t>Delivered Order Value</t>
  </si>
  <si>
    <t>Delivered Orders</t>
  </si>
  <si>
    <t>Delivered Units</t>
  </si>
  <si>
    <t>Average Delivered-Order Rating</t>
  </si>
  <si>
    <t>Total Orders</t>
  </si>
  <si>
    <t>Grand Total</t>
  </si>
  <si>
    <t>2023</t>
  </si>
  <si>
    <t>2024</t>
  </si>
  <si>
    <t>2025</t>
  </si>
  <si>
    <t>Order Value</t>
  </si>
  <si>
    <t>Category performance</t>
  </si>
  <si>
    <t>OrderValue %</t>
  </si>
  <si>
    <t>Top 10 products</t>
  </si>
  <si>
    <t>Location performance</t>
  </si>
  <si>
    <t>Channel performance</t>
  </si>
  <si>
    <t>Delivery-status overview</t>
  </si>
  <si>
    <t>Order Share</t>
  </si>
  <si>
    <t>Payment-method performance</t>
  </si>
  <si>
    <t>OrderValue</t>
  </si>
  <si>
    <t>CustomerRating → Count</t>
  </si>
  <si>
    <t>CustomerRating → Average</t>
  </si>
  <si>
    <t>Ratings by category</t>
  </si>
  <si>
    <t>Delivery outcomes by channel</t>
  </si>
  <si>
    <t>Annual delivered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</si>
</sst>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yyyy\-mm\-dd"/>
    <numFmt numFmtId="165" formatCode="0.0%"/>
    <numFmt numFmtId="166" formatCode="[$₦-468]\ #,##0"/>
    <numFmt numFmtId="167" formatCode="dd\-mmm\-yyyy"/>
    <numFmt numFmtId="168" formatCode="yyyy\-mm\-dd;@"/>
    <numFmt numFmtId="169" formatCode="yyyy"/>
    <numFmt numFmtId="170" formatCode="yyyy\-mm"/>
    <numFmt numFmtId="171" formatCode="#,##0.000000"/>
  </numFmts>
  <fonts count="14" x14ac:knownFonts="1">
    <font>
      <sz val="11"/>
      <color theme="1"/>
      <name val="Calibri"/>
      <family val="2"/>
      <scheme val="minor"/>
    </font>
    <font>
      <b/>
      <sz val="11"/>
      <color rgb="FFFFFFFF"/>
      <name val="Arial"/>
      <family val="2"/>
    </font>
    <font>
      <sz val="10"/>
      <name val="Arial"/>
      <family val="2"/>
    </font>
    <font>
      <b/>
      <sz val="14"/>
      <color rgb="FF1F4E5F"/>
      <name val="Arial"/>
      <family val="2"/>
    </font>
    <font>
      <b/>
      <sz val="10"/>
      <name val="Arial"/>
      <family val="2"/>
    </font>
    <font>
      <b/>
      <sz val="12"/>
      <color rgb="FF1F4E5F"/>
      <name val="Arial"/>
      <family val="2"/>
    </font>
    <font>
      <b/>
      <sz val="11"/>
      <color theme="1"/>
      <name val="Calibri"/>
      <family val="2"/>
      <scheme val="minor"/>
    </font>
    <font>
      <b/>
      <sz val="11"/>
      <color rgb="FFFFFFFF"/>
      <name val="Calibri"/>
      <family val="2"/>
      <scheme val="minor"/>
    </font>
    <font>
      <b/>
      <sz val="14"/>
      <color rgb="FFFFFFFF"/>
      <name val="Calibri"/>
      <family val="2"/>
      <scheme val="minor"/>
    </font>
    <font>
      <sz val="11"/>
      <color rgb="FF222222"/>
      <name val="Calibri"/>
      <family val="2"/>
      <scheme val="minor"/>
    </font>
    <font>
      <b/>
      <sz val="14"/>
      <color rgb="FFFFFFFF"/>
      <name val="Times New Roman"/>
      <family val="1"/>
    </font>
    <font>
      <sz val="14"/>
      <color theme="1"/>
      <name val="Times New Roman"/>
      <family val="1"/>
    </font>
    <font>
      <b/>
      <sz val="14"/>
      <color theme="1" tint="4.9989318521683403E-2"/>
      <name val="Times New Roman"/>
      <family val="1"/>
    </font>
    <font>
      <b/>
      <sz val="11"/>
      <color theme="1"/>
      <name val="Times New Roman"/>
      <family val="1"/>
    </font>
  </fonts>
  <fills count="12">
    <fill>
      <patternFill patternType="none"/>
    </fill>
    <fill>
      <patternFill patternType="gray125"/>
    </fill>
    <fill>
      <patternFill patternType="solid">
        <fgColor rgb="FF1F4E5F"/>
        <bgColor rgb="FF1F4E5F"/>
      </patternFill>
    </fill>
    <fill>
      <patternFill patternType="solid">
        <fgColor rgb="FFFFF2CC"/>
        <bgColor indexed="64"/>
      </patternFill>
    </fill>
    <fill>
      <patternFill patternType="solid">
        <fgColor rgb="FFD9E2F3"/>
        <bgColor indexed="64"/>
      </patternFill>
    </fill>
    <fill>
      <patternFill patternType="solid">
        <fgColor rgb="FF222B45"/>
        <bgColor indexed="64"/>
      </patternFill>
    </fill>
    <fill>
      <patternFill patternType="solid">
        <fgColor rgb="FFE2F0D9"/>
        <bgColor indexed="64"/>
      </patternFill>
    </fill>
    <fill>
      <patternFill patternType="solid">
        <fgColor rgb="FF1F4E61"/>
        <bgColor indexed="64"/>
      </patternFill>
    </fill>
    <fill>
      <patternFill patternType="solid">
        <fgColor rgb="FFDDEBF7"/>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2" tint="-9.9978637043366805E-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3">
    <xf numFmtId="0" fontId="0" fillId="0" borderId="0" xfId="0"/>
    <xf numFmtId="0" fontId="3" fillId="0" borderId="0" xfId="0" applyFont="1"/>
    <xf numFmtId="0" fontId="4" fillId="0" borderId="0" xfId="0" applyFont="1" applyAlignment="1">
      <alignment vertical="top" wrapText="1"/>
    </xf>
    <xf numFmtId="0" fontId="2" fillId="0" borderId="0" xfId="0" applyFont="1" applyAlignment="1">
      <alignment vertical="top" wrapText="1"/>
    </xf>
    <xf numFmtId="0" fontId="5" fillId="0" borderId="0" xfId="0" applyFont="1"/>
    <xf numFmtId="0" fontId="1" fillId="2" borderId="1" xfId="0" applyFont="1" applyFill="1" applyBorder="1" applyAlignment="1">
      <alignment horizontal="center" vertical="center"/>
    </xf>
    <xf numFmtId="0" fontId="2" fillId="0" borderId="1" xfId="0" applyFont="1" applyBorder="1"/>
    <xf numFmtId="164" fontId="0" fillId="0" borderId="0" xfId="0" applyNumberFormat="1"/>
    <xf numFmtId="0" fontId="0" fillId="0" borderId="0" xfId="0" applyAlignment="1">
      <alignment wrapText="1"/>
    </xf>
    <xf numFmtId="3" fontId="6" fillId="0" borderId="0" xfId="0" applyNumberFormat="1" applyFont="1"/>
    <xf numFmtId="0" fontId="6" fillId="0" borderId="0" xfId="0" applyFont="1"/>
    <xf numFmtId="3" fontId="0" fillId="0" borderId="0" xfId="0" applyNumberFormat="1"/>
    <xf numFmtId="2" fontId="0" fillId="0" borderId="0" xfId="0" applyNumberFormat="1"/>
    <xf numFmtId="165" fontId="0" fillId="0" borderId="0" xfId="0" applyNumberFormat="1"/>
    <xf numFmtId="166" fontId="0" fillId="0" borderId="0" xfId="0" applyNumberFormat="1"/>
    <xf numFmtId="167" fontId="2" fillId="0" borderId="1" xfId="0" applyNumberFormat="1" applyFont="1" applyBorder="1"/>
    <xf numFmtId="4" fontId="2" fillId="0" borderId="1" xfId="0" applyNumberFormat="1" applyFont="1" applyBorder="1"/>
    <xf numFmtId="0" fontId="2" fillId="3" borderId="1" xfId="0" applyFont="1" applyFill="1" applyBorder="1"/>
    <xf numFmtId="4" fontId="2" fillId="3" borderId="1" xfId="0" applyNumberFormat="1" applyFont="1" applyFill="1" applyBorder="1"/>
    <xf numFmtId="0" fontId="8" fillId="5" borderId="0" xfId="0" applyFont="1" applyFill="1" applyAlignment="1">
      <alignment vertical="top"/>
    </xf>
    <xf numFmtId="0" fontId="0" fillId="0" borderId="0" xfId="0" applyAlignment="1">
      <alignment vertical="top" wrapText="1"/>
    </xf>
    <xf numFmtId="0" fontId="6" fillId="0" borderId="0" xfId="0" applyFont="1" applyAlignment="1">
      <alignment vertical="top" wrapText="1"/>
    </xf>
    <xf numFmtId="0" fontId="6" fillId="4" borderId="0" xfId="0" applyFont="1" applyFill="1" applyAlignment="1">
      <alignment vertical="top"/>
    </xf>
    <xf numFmtId="49" fontId="0" fillId="0" borderId="0" xfId="0" applyNumberFormat="1" applyAlignment="1">
      <alignment vertical="top" wrapText="1"/>
    </xf>
    <xf numFmtId="164" fontId="0" fillId="0" borderId="0" xfId="0" applyNumberFormat="1" applyAlignment="1">
      <alignment vertical="top" wrapText="1"/>
    </xf>
    <xf numFmtId="4" fontId="0" fillId="0" borderId="0" xfId="0" applyNumberFormat="1" applyAlignment="1">
      <alignment vertical="top" wrapText="1"/>
    </xf>
    <xf numFmtId="168" fontId="2" fillId="3" borderId="1" xfId="0" applyNumberFormat="1" applyFont="1" applyFill="1" applyBorder="1"/>
    <xf numFmtId="168" fontId="2" fillId="0" borderId="1" xfId="0" applyNumberFormat="1" applyFont="1" applyBorder="1"/>
    <xf numFmtId="168" fontId="0" fillId="0" borderId="0" xfId="0" applyNumberFormat="1"/>
    <xf numFmtId="4" fontId="0" fillId="0" borderId="0" xfId="0" applyNumberFormat="1"/>
    <xf numFmtId="165" fontId="6" fillId="0" borderId="0" xfId="0" applyNumberFormat="1" applyFont="1"/>
    <xf numFmtId="4" fontId="6" fillId="0" borderId="0" xfId="0" applyNumberFormat="1" applyFont="1"/>
    <xf numFmtId="2" fontId="6" fillId="0" borderId="0" xfId="0" applyNumberFormat="1" applyFont="1"/>
    <xf numFmtId="169" fontId="0" fillId="0" borderId="0" xfId="0" applyNumberFormat="1"/>
    <xf numFmtId="170" fontId="0" fillId="0" borderId="0" xfId="0" applyNumberFormat="1"/>
    <xf numFmtId="171" fontId="0" fillId="0" borderId="0" xfId="0" applyNumberFormat="1"/>
    <xf numFmtId="0" fontId="6" fillId="8" borderId="0" xfId="0" applyFont="1" applyFill="1" applyAlignment="1">
      <alignment wrapText="1"/>
    </xf>
    <xf numFmtId="166" fontId="9" fillId="0" borderId="0" xfId="0" applyNumberFormat="1" applyFont="1"/>
    <xf numFmtId="0" fontId="10" fillId="2" borderId="1" xfId="0" applyFont="1" applyFill="1" applyBorder="1" applyAlignment="1">
      <alignment horizontal="center"/>
    </xf>
    <xf numFmtId="168" fontId="10" fillId="2" borderId="1" xfId="0" applyNumberFormat="1" applyFont="1" applyFill="1" applyBorder="1" applyAlignment="1">
      <alignment horizontal="center"/>
    </xf>
    <xf numFmtId="166" fontId="10" fillId="2" borderId="1" xfId="0" applyNumberFormat="1" applyFont="1" applyFill="1" applyBorder="1" applyAlignment="1">
      <alignment horizontal="center"/>
    </xf>
    <xf numFmtId="0" fontId="11" fillId="0" borderId="0" xfId="0" applyFont="1" applyAlignment="1">
      <alignment horizontal="center"/>
    </xf>
    <xf numFmtId="0" fontId="0" fillId="0" borderId="0" xfId="0" pivotButton="1"/>
    <xf numFmtId="0" fontId="0" fillId="9" borderId="0" xfId="0" applyFill="1" applyAlignment="1">
      <alignment horizontal="center"/>
    </xf>
    <xf numFmtId="0" fontId="6" fillId="9" borderId="0" xfId="0" applyFont="1" applyFill="1" applyAlignment="1">
      <alignment horizontal="center"/>
    </xf>
    <xf numFmtId="0" fontId="0" fillId="0" borderId="0" xfId="0" applyAlignment="1">
      <alignment horizontal="left"/>
    </xf>
    <xf numFmtId="1" fontId="0" fillId="0" borderId="0" xfId="0" applyNumberFormat="1"/>
    <xf numFmtId="1" fontId="0" fillId="9" borderId="0" xfId="0" applyNumberFormat="1" applyFill="1" applyAlignment="1">
      <alignment horizontal="center"/>
    </xf>
    <xf numFmtId="0" fontId="12" fillId="0" borderId="0" xfId="0" applyFont="1"/>
    <xf numFmtId="0" fontId="13" fillId="9" borderId="0" xfId="0" applyFont="1" applyFill="1" applyAlignment="1">
      <alignment horizontal="center"/>
    </xf>
    <xf numFmtId="1" fontId="13" fillId="9" borderId="0" xfId="0" applyNumberFormat="1" applyFont="1" applyFill="1" applyAlignment="1">
      <alignment horizontal="center"/>
    </xf>
    <xf numFmtId="9" fontId="0" fillId="0" borderId="0" xfId="0" applyNumberFormat="1"/>
    <xf numFmtId="0" fontId="13" fillId="10" borderId="0" xfId="0" applyFont="1" applyFill="1" applyAlignment="1">
      <alignment horizontal="center"/>
    </xf>
    <xf numFmtId="0" fontId="12" fillId="0" borderId="0" xfId="0" applyFont="1" applyAlignment="1">
      <alignment wrapText="1"/>
    </xf>
    <xf numFmtId="0" fontId="13" fillId="9" borderId="0" xfId="0" applyFont="1" applyFill="1" applyAlignment="1">
      <alignment horizontal="left"/>
    </xf>
    <xf numFmtId="0" fontId="0" fillId="11" borderId="0" xfId="0" applyFill="1"/>
    <xf numFmtId="0" fontId="0" fillId="0" borderId="0" xfId="0" applyAlignment="1">
      <alignment wrapText="1"/>
    </xf>
    <xf numFmtId="0" fontId="10" fillId="7" borderId="0" xfId="0" applyFont="1" applyFill="1" applyAlignment="1">
      <alignment horizontal="center"/>
    </xf>
    <xf numFmtId="0" fontId="7" fillId="7" borderId="0" xfId="0" applyFont="1" applyFill="1"/>
    <xf numFmtId="0" fontId="0" fillId="0" borderId="0" xfId="0" applyAlignment="1">
      <alignment vertical="top" wrapText="1"/>
    </xf>
    <xf numFmtId="0" fontId="6" fillId="6" borderId="0" xfId="0" applyFont="1" applyFill="1" applyAlignment="1">
      <alignment vertical="top" wrapText="1"/>
    </xf>
    <xf numFmtId="0" fontId="0" fillId="0" borderId="0" xfId="0" applyNumberFormat="1"/>
    <xf numFmtId="0" fontId="11" fillId="0" borderId="0" xfId="0" applyNumberFormat="1" applyFont="1" applyAlignment="1">
      <alignment horizontal="center"/>
    </xf>
  </cellXfs>
  <cellStyles count="1">
    <cellStyle name="Normal" xfId="0" builtinId="0"/>
  </cellStyles>
  <dxfs count="469">
    <dxf>
      <numFmt numFmtId="166" formatCode="[$₦-468]\ #,##0"/>
    </dxf>
    <dxf>
      <alignment horizontal="center"/>
    </dxf>
    <dxf>
      <fill>
        <patternFill patternType="solid">
          <bgColor theme="3" tint="0.39997558519241921"/>
        </patternFill>
      </fill>
    </dxf>
    <dxf>
      <font>
        <b/>
      </font>
    </dxf>
    <dxf>
      <numFmt numFmtId="166" formatCode="[$₦-468]\ #,##0"/>
    </dxf>
    <dxf>
      <alignment horizontal="center"/>
    </dxf>
    <dxf>
      <fill>
        <patternFill patternType="solid">
          <bgColor theme="3" tint="0.39997558519241921"/>
        </patternFill>
      </fill>
    </dxf>
    <dxf>
      <font>
        <b/>
      </font>
    </dxf>
    <dxf>
      <alignment horizontal="center"/>
    </dxf>
    <dxf>
      <fill>
        <patternFill patternType="solid">
          <bgColor theme="3" tint="0.39997558519241921"/>
        </patternFill>
      </fill>
    </dxf>
    <dxf>
      <numFmt numFmtId="1" formatCode="0"/>
    </dxf>
    <dxf>
      <alignment horizontal="center"/>
    </dxf>
    <dxf>
      <font>
        <b/>
      </font>
    </dxf>
    <dxf>
      <font>
        <name val="Times New Roman"/>
        <family val="1"/>
        <scheme val="none"/>
      </font>
    </dxf>
    <dxf>
      <fill>
        <patternFill>
          <bgColor theme="3" tint="0.39997558519241921"/>
        </patternFill>
      </fill>
    </dxf>
    <dxf>
      <fill>
        <patternFill>
          <bgColor theme="3" tint="0.39997558519241921"/>
        </patternFill>
      </fill>
    </dxf>
    <dxf>
      <alignment horizontal="center"/>
    </dxf>
    <dxf>
      <alignment horizontal="center"/>
    </dxf>
    <dxf>
      <numFmt numFmtId="166" formatCode="[$₦-468]\ #,##0"/>
    </dxf>
    <dxf>
      <alignment horizontal="center"/>
    </dxf>
    <dxf>
      <fill>
        <patternFill patternType="solid">
          <bgColor theme="3" tint="0.39997558519241921"/>
        </patternFill>
      </fill>
    </dxf>
    <dxf>
      <font>
        <b/>
      </font>
    </dxf>
    <dxf>
      <numFmt numFmtId="1" formatCode="0"/>
    </dxf>
    <dxf>
      <numFmt numFmtId="1" formatCode="0"/>
    </dxf>
    <dxf>
      <alignment horizontal="center"/>
    </dxf>
    <dxf>
      <fill>
        <patternFill patternType="solid">
          <bgColor theme="3" tint="0.39997558519241921"/>
        </patternFill>
      </fill>
    </dxf>
    <dxf>
      <numFmt numFmtId="1" formatCode="0"/>
    </dxf>
    <dxf>
      <alignment horizontal="center"/>
    </dxf>
    <dxf>
      <alignment horizontal="center"/>
    </dxf>
    <dxf>
      <font>
        <b/>
      </font>
    </dxf>
    <dxf>
      <font>
        <b/>
      </font>
    </dxf>
    <dxf>
      <font>
        <name val="Times New Roman"/>
        <family val="1"/>
        <scheme val="none"/>
      </font>
    </dxf>
    <dxf>
      <font>
        <name val="Times New Roman"/>
        <family val="1"/>
        <scheme val="none"/>
      </font>
    </dxf>
    <dxf>
      <fill>
        <patternFill>
          <bgColor theme="3" tint="0.39997558519241921"/>
        </patternFill>
      </fill>
    </dxf>
    <dxf>
      <fill>
        <patternFill>
          <bgColor theme="3" tint="0.39997558519241921"/>
        </patternFill>
      </fill>
    </dxf>
    <dxf>
      <numFmt numFmtId="14" formatCode="0.00%"/>
    </dxf>
    <dxf>
      <numFmt numFmtId="13" formatCode="0%"/>
    </dxf>
    <dxf>
      <numFmt numFmtId="13" formatCode="0%"/>
    </dxf>
    <dxf>
      <fill>
        <patternFill patternType="solid">
          <bgColor theme="3" tint="0.39997558519241921"/>
        </patternFill>
      </fill>
    </dxf>
    <dxf>
      <font>
        <b/>
      </font>
    </dxf>
    <dxf>
      <font>
        <name val="Times New Roman"/>
        <family val="1"/>
        <scheme val="none"/>
      </font>
    </dxf>
    <dxf>
      <alignment horizontal="center"/>
    </dxf>
    <dxf>
      <numFmt numFmtId="13" formatCode="0%"/>
    </dxf>
    <dxf>
      <numFmt numFmtId="166" formatCode="[$₦-468]\ #,##0"/>
    </dxf>
    <dxf>
      <alignment horizontal="center"/>
    </dxf>
    <dxf>
      <fill>
        <patternFill patternType="solid">
          <bgColor theme="3" tint="0.39997558519241921"/>
        </patternFill>
      </fill>
    </dxf>
    <dxf>
      <font>
        <b/>
      </font>
    </dxf>
    <dxf>
      <numFmt numFmtId="1" formatCode="0"/>
    </dxf>
    <dxf>
      <numFmt numFmtId="1" formatCode="0"/>
    </dxf>
    <dxf>
      <alignment horizontal="center"/>
    </dxf>
    <dxf>
      <alignment horizontal="center"/>
    </dxf>
    <dxf>
      <fill>
        <patternFill patternType="solid">
          <bgColor theme="3" tint="0.39997558519241921"/>
        </patternFill>
      </fill>
    </dxf>
    <dxf>
      <fill>
        <patternFill patternType="solid">
          <bgColor theme="3" tint="0.39997558519241921"/>
        </patternFill>
      </fill>
    </dxf>
    <dxf>
      <font>
        <b/>
      </font>
    </dxf>
    <dxf>
      <fill>
        <patternFill patternType="solid">
          <bgColor theme="3" tint="0.39997558519241921"/>
        </patternFill>
      </fill>
    </dxf>
    <dxf>
      <alignment horizontal="center"/>
    </dxf>
    <dxf>
      <numFmt numFmtId="2" formatCode="0.00"/>
    </dxf>
    <dxf>
      <fill>
        <patternFill patternType="solid">
          <bgColor theme="3" tint="0.39997558519241921"/>
        </patternFill>
      </fill>
    </dxf>
    <dxf>
      <font>
        <b/>
      </font>
    </dxf>
    <dxf>
      <alignment horizontal="center"/>
    </dxf>
    <dxf>
      <alignment horizontal="center"/>
    </dxf>
    <dxf>
      <fill>
        <patternFill patternType="solid">
          <bgColor theme="3" tint="0.39997558519241921"/>
        </patternFill>
      </fill>
    </dxf>
    <dxf>
      <font>
        <b/>
      </font>
    </dxf>
    <dxf>
      <fill>
        <patternFill patternType="solid">
          <bgColor theme="3" tint="0.39997558519241921"/>
        </patternFill>
      </fill>
    </dxf>
    <dxf>
      <alignment horizontal="center"/>
    </dxf>
    <dxf>
      <font>
        <b/>
      </font>
    </dxf>
    <dxf>
      <alignment horizontal="center"/>
    </dxf>
    <dxf>
      <fill>
        <patternFill patternType="solid">
          <bgColor theme="3" tint="0.39997558519241921"/>
        </patternFill>
      </fill>
    </dxf>
    <dxf>
      <font>
        <b/>
      </font>
    </dxf>
    <dxf>
      <fill>
        <patternFill>
          <bgColor theme="3" tint="0.39997558519241921"/>
        </patternFill>
      </fill>
    </dxf>
    <dxf>
      <alignment horizontal="center"/>
    </dxf>
    <dxf>
      <numFmt numFmtId="1" formatCode="0"/>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alignment horizontal="left"/>
    </dxf>
    <dxf>
      <alignment horizontal="left"/>
    </dxf>
    <dxf>
      <alignment horizontal="left"/>
    </dxf>
    <dxf>
      <alignment horizontal="left"/>
    </dxf>
    <dxf>
      <alignment horizontal="left"/>
    </dxf>
    <dxf>
      <alignment horizontal="left"/>
    </dxf>
    <dxf>
      <alignment horizontal="center"/>
    </dxf>
    <dxf>
      <fill>
        <patternFill patternType="solid">
          <bgColor theme="3" tint="0.39997558519241921"/>
        </patternFill>
      </fill>
    </dxf>
    <dxf>
      <font>
        <b/>
      </font>
    </dxf>
    <dxf>
      <fill>
        <patternFill>
          <bgColor theme="3" tint="0.39997558519241921"/>
        </patternFill>
      </fill>
    </dxf>
    <dxf>
      <alignment horizontal="center"/>
    </dxf>
    <dxf>
      <fill>
        <patternFill>
          <bgColor theme="3" tint="0.39997558519241921"/>
        </patternFill>
      </fill>
    </dxf>
    <dxf>
      <font>
        <b/>
      </font>
    </dxf>
    <dxf>
      <font>
        <name val="Times New Roman"/>
        <family val="1"/>
        <scheme val="none"/>
      </font>
    </dxf>
    <dxf>
      <alignment horizontal="center"/>
    </dxf>
    <dxf>
      <numFmt numFmtId="1" formatCode="0"/>
    </dxf>
    <dxf>
      <alignment horizontal="center"/>
    </dxf>
    <dxf>
      <alignment horizontal="center"/>
    </dxf>
    <dxf>
      <font>
        <b/>
      </font>
    </dxf>
    <dxf>
      <font>
        <b/>
      </font>
    </dxf>
    <dxf>
      <fill>
        <patternFill patternType="solid">
          <bgColor theme="3" tint="0.39997558519241921"/>
        </patternFill>
      </fill>
    </dxf>
    <dxf>
      <fill>
        <patternFill patternType="solid">
          <bgColor theme="3" tint="0.39997558519241921"/>
        </patternFill>
      </fill>
    </dxf>
    <dxf>
      <fill>
        <patternFill>
          <bgColor theme="3" tint="0.79998168889431442"/>
        </patternFill>
      </fill>
    </dxf>
    <dxf>
      <numFmt numFmtId="166" formatCode="[$₦-468]\ #,##0"/>
    </dxf>
    <dxf>
      <alignment horizontal="center"/>
    </dxf>
    <dxf>
      <fill>
        <patternFill patternType="solid">
          <bgColor theme="3" tint="0.39997558519241921"/>
        </patternFill>
      </fill>
    </dxf>
    <dxf>
      <font>
        <b/>
      </font>
    </dxf>
    <dxf>
      <fill>
        <patternFill>
          <bgColor theme="3" tint="0.39997558519241921"/>
        </patternFill>
      </fill>
    </dxf>
    <dxf>
      <alignment horizontal="center"/>
    </dxf>
    <dxf>
      <fill>
        <patternFill>
          <bgColor theme="3" tint="0.39997558519241921"/>
        </patternFill>
      </fill>
    </dxf>
    <dxf>
      <font>
        <b/>
      </font>
    </dxf>
    <dxf>
      <font>
        <name val="Times New Roman"/>
        <family val="1"/>
        <scheme val="none"/>
      </font>
    </dxf>
    <dxf>
      <numFmt numFmtId="1" formatCode="0"/>
    </dxf>
    <dxf>
      <numFmt numFmtId="1" formatCode="0"/>
    </dxf>
    <dxf>
      <alignment horizontal="center"/>
    </dxf>
    <dxf>
      <fill>
        <patternFill>
          <bgColor theme="3" tint="0.39997558519241921"/>
        </patternFill>
      </fill>
    </dxf>
    <dxf>
      <font>
        <b/>
      </font>
    </dxf>
    <dxf>
      <font>
        <name val="Times New Roman"/>
        <family val="1"/>
        <scheme val="none"/>
      </font>
    </dxf>
    <dxf>
      <alignment horizontal="center"/>
    </dxf>
    <dxf>
      <fill>
        <patternFill>
          <bgColor theme="3" tint="0.39997558519241921"/>
        </patternFill>
      </fill>
    </dxf>
    <dxf>
      <fill>
        <patternFill>
          <bgColor theme="3" tint="0.39997558519241921"/>
        </patternFill>
      </fill>
    </dxf>
    <dxf>
      <font>
        <b/>
      </font>
    </dxf>
    <dxf>
      <font>
        <b/>
      </font>
    </dxf>
    <dxf>
      <font>
        <name val="Times New Roman"/>
        <family val="1"/>
        <scheme val="none"/>
      </font>
    </dxf>
    <dxf>
      <font>
        <name val="Times New Roman"/>
        <family val="1"/>
        <scheme val="none"/>
      </font>
    </dxf>
    <dxf>
      <alignment horizontal="center"/>
    </dxf>
    <dxf>
      <alignment horizontal="center"/>
    </dxf>
    <dxf>
      <fill>
        <patternFill>
          <bgColor theme="3" tint="0.39997558519241921"/>
        </patternFill>
      </fill>
    </dxf>
    <dxf>
      <fill>
        <patternFill>
          <bgColor theme="3" tint="0.39997558519241921"/>
        </patternFill>
      </fill>
    </dxf>
    <dxf>
      <alignment horizontal="center"/>
    </dxf>
    <dxf>
      <alignment horizontal="center"/>
    </dxf>
    <dxf>
      <font>
        <b/>
      </font>
    </dxf>
    <dxf>
      <font>
        <b/>
      </font>
    </dxf>
    <dxf>
      <font>
        <name val="Times New Roman"/>
        <family val="1"/>
        <scheme val="none"/>
      </font>
    </dxf>
    <dxf>
      <font>
        <name val="Times New Roman"/>
        <family val="1"/>
        <scheme val="none"/>
      </font>
    </dxf>
    <dxf>
      <fill>
        <patternFill>
          <bgColor theme="3" tint="0.79998168889431442"/>
        </patternFill>
      </fill>
    </dxf>
    <dxf>
      <numFmt numFmtId="166" formatCode="[$₦-468]\ #,##0"/>
    </dxf>
    <dxf>
      <alignment horizontal="center"/>
    </dxf>
    <dxf>
      <fill>
        <patternFill patternType="solid">
          <bgColor theme="3" tint="0.39997558519241921"/>
        </patternFill>
      </fill>
    </dxf>
    <dxf>
      <font>
        <b/>
      </font>
    </dxf>
    <dxf>
      <fill>
        <patternFill>
          <bgColor theme="3" tint="0.39997558519241921"/>
        </patternFill>
      </fill>
    </dxf>
    <dxf>
      <alignment horizontal="center"/>
    </dxf>
    <dxf>
      <fill>
        <patternFill>
          <bgColor theme="3" tint="0.39997558519241921"/>
        </patternFill>
      </fill>
    </dxf>
    <dxf>
      <font>
        <b/>
      </font>
    </dxf>
    <dxf>
      <font>
        <name val="Times New Roman"/>
        <family val="1"/>
        <scheme val="none"/>
      </font>
    </dxf>
    <dxf>
      <numFmt numFmtId="1" formatCode="0"/>
    </dxf>
    <dxf>
      <numFmt numFmtId="1" formatCode="0"/>
    </dxf>
    <dxf>
      <alignment horizontal="center"/>
    </dxf>
    <dxf>
      <fill>
        <patternFill>
          <bgColor theme="3" tint="0.39997558519241921"/>
        </patternFill>
      </fill>
    </dxf>
    <dxf>
      <font>
        <b/>
      </font>
    </dxf>
    <dxf>
      <font>
        <name val="Times New Roman"/>
        <family val="1"/>
        <scheme val="none"/>
      </font>
    </dxf>
    <dxf>
      <alignment horizontal="center"/>
    </dxf>
    <dxf>
      <numFmt numFmtId="14" formatCode="0.00%"/>
    </dxf>
    <dxf>
      <numFmt numFmtId="13" formatCode="0%"/>
    </dxf>
    <dxf>
      <fill>
        <patternFill>
          <bgColor theme="3" tint="0.39997558519241921"/>
        </patternFill>
      </fill>
    </dxf>
    <dxf>
      <fill>
        <patternFill>
          <bgColor theme="3" tint="0.39997558519241921"/>
        </patternFill>
      </fill>
    </dxf>
    <dxf>
      <font>
        <b/>
      </font>
    </dxf>
    <dxf>
      <font>
        <b/>
      </font>
    </dxf>
    <dxf>
      <font>
        <name val="Times New Roman"/>
        <family val="1"/>
        <scheme val="none"/>
      </font>
    </dxf>
    <dxf>
      <font>
        <name val="Times New Roman"/>
        <family val="1"/>
        <scheme val="none"/>
      </font>
    </dxf>
    <dxf>
      <alignment horizontal="center"/>
    </dxf>
    <dxf>
      <alignment horizontal="center"/>
    </dxf>
    <dxf>
      <numFmt numFmtId="166" formatCode="[$₦-468]\ #,##0"/>
    </dxf>
    <dxf>
      <alignment horizontal="center"/>
    </dxf>
    <dxf>
      <fill>
        <patternFill patternType="solid">
          <bgColor theme="3" tint="0.39997558519241921"/>
        </patternFill>
      </fill>
    </dxf>
    <dxf>
      <font>
        <b/>
      </font>
    </dxf>
    <dxf>
      <alignment horizontal="center"/>
    </dxf>
    <dxf>
      <fill>
        <patternFill patternType="solid">
          <bgColor theme="3" tint="0.39997558519241921"/>
        </patternFill>
      </fill>
    </dxf>
    <dxf>
      <alignment horizontal="center"/>
    </dxf>
    <dxf>
      <font>
        <b/>
      </font>
    </dxf>
    <dxf>
      <font>
        <name val="Times New Roman"/>
        <family val="1"/>
        <scheme val="none"/>
      </font>
    </dxf>
    <dxf>
      <fill>
        <patternFill>
          <bgColor theme="3" tint="0.39997558519241921"/>
        </patternFill>
      </fill>
    </dxf>
    <dxf>
      <fill>
        <patternFill>
          <bgColor theme="3" tint="0.39997558519241921"/>
        </patternFill>
      </fill>
    </dxf>
    <dxf>
      <alignment horizontal="center"/>
    </dxf>
    <dxf>
      <alignment horizontal="center"/>
    </dxf>
    <dxf>
      <fill>
        <patternFill>
          <bgColor theme="3" tint="0.39997558519241921"/>
        </patternFill>
      </fill>
    </dxf>
    <dxf>
      <font>
        <b/>
      </font>
    </dxf>
    <dxf>
      <font>
        <name val="Times New Roman"/>
        <family val="1"/>
        <scheme val="none"/>
      </font>
    </dxf>
    <dxf>
      <numFmt numFmtId="1" formatCode="0"/>
    </dxf>
    <dxf>
      <numFmt numFmtId="1" formatCode="0"/>
    </dxf>
    <dxf>
      <alignment horizontal="center"/>
    </dxf>
    <dxf>
      <numFmt numFmtId="1" formatCode="0"/>
    </dxf>
    <dxf>
      <fill>
        <patternFill>
          <bgColor theme="3" tint="0.39997558519241921"/>
        </patternFill>
      </fill>
    </dxf>
    <dxf>
      <fill>
        <patternFill>
          <bgColor theme="3" tint="0.39997558519241921"/>
        </patternFill>
      </fill>
    </dxf>
    <dxf>
      <font>
        <b/>
      </font>
    </dxf>
    <dxf>
      <font>
        <b/>
      </font>
    </dxf>
    <dxf>
      <font>
        <name val="Times New Roman"/>
        <family val="1"/>
        <scheme val="none"/>
      </font>
    </dxf>
    <dxf>
      <font>
        <name val="Times New Roman"/>
        <family val="1"/>
        <scheme val="none"/>
      </font>
    </dxf>
    <dxf>
      <alignment horizontal="center"/>
    </dxf>
    <dxf>
      <alignment horizontal="center"/>
    </dxf>
    <dxf>
      <numFmt numFmtId="166" formatCode="[$₦-468]\ #,##0"/>
    </dxf>
    <dxf>
      <alignment horizontal="center"/>
    </dxf>
    <dxf>
      <fill>
        <patternFill patternType="solid">
          <bgColor theme="3" tint="0.39997558519241921"/>
        </patternFill>
      </fill>
    </dxf>
    <dxf>
      <font>
        <b/>
      </font>
    </dxf>
    <dxf>
      <alignment horizontal="center"/>
    </dxf>
    <dxf>
      <fill>
        <patternFill patternType="solid">
          <bgColor theme="3" tint="0.39997558519241921"/>
        </patternFill>
      </fill>
    </dxf>
    <dxf>
      <alignment horizontal="center"/>
    </dxf>
    <dxf>
      <font>
        <b/>
      </font>
    </dxf>
    <dxf>
      <font>
        <name val="Times New Roman"/>
        <family val="1"/>
        <scheme val="none"/>
      </font>
    </dxf>
    <dxf>
      <fill>
        <patternFill>
          <bgColor theme="3" tint="0.39997558519241921"/>
        </patternFill>
      </fill>
    </dxf>
    <dxf>
      <fill>
        <patternFill>
          <bgColor theme="3" tint="0.39997558519241921"/>
        </patternFill>
      </fill>
    </dxf>
    <dxf>
      <alignment horizontal="center"/>
    </dxf>
    <dxf>
      <alignment horizontal="center"/>
    </dxf>
    <dxf>
      <fill>
        <patternFill>
          <bgColor theme="3" tint="0.39997558519241921"/>
        </patternFill>
      </fill>
    </dxf>
    <dxf>
      <fill>
        <patternFill>
          <bgColor theme="3" tint="0.39997558519241921"/>
        </patternFill>
      </fill>
    </dxf>
    <dxf>
      <fill>
        <patternFill>
          <bgColor theme="3" tint="0.39997558519241921"/>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 formatCode="0"/>
    </dxf>
    <dxf>
      <numFmt numFmtId="1" formatCode="0"/>
    </dxf>
    <dxf>
      <alignment horizontal="center"/>
    </dxf>
    <dxf>
      <alignment horizontal="center"/>
    </dxf>
    <dxf>
      <alignment horizontal="center"/>
    </dxf>
    <dxf>
      <numFmt numFmtId="166" formatCode="[$₦-468]\ #,##0"/>
    </dxf>
    <dxf>
      <alignment horizontal="center"/>
    </dxf>
    <dxf>
      <fill>
        <patternFill patternType="solid">
          <bgColor theme="3" tint="0.39997558519241921"/>
        </patternFill>
      </fill>
    </dxf>
    <dxf>
      <font>
        <b/>
      </font>
    </dxf>
    <dxf>
      <alignment horizontal="center"/>
    </dxf>
    <dxf>
      <fill>
        <patternFill patternType="solid">
          <bgColor theme="3" tint="0.39997558519241921"/>
        </patternFill>
      </fill>
    </dxf>
    <dxf>
      <numFmt numFmtId="1" formatCode="0"/>
    </dxf>
    <dxf>
      <alignment horizontal="center"/>
    </dxf>
    <dxf>
      <font>
        <b/>
      </font>
    </dxf>
    <dxf>
      <font>
        <name val="Times New Roman"/>
        <family val="1"/>
        <scheme val="none"/>
      </font>
    </dxf>
    <dxf>
      <fill>
        <patternFill>
          <bgColor theme="3" tint="0.39997558519241921"/>
        </patternFill>
      </fill>
    </dxf>
    <dxf>
      <fill>
        <patternFill>
          <bgColor theme="3" tint="0.39997558519241921"/>
        </patternFill>
      </fill>
    </dxf>
    <dxf>
      <alignment horizontal="center"/>
    </dxf>
    <dxf>
      <alignment horizontal="center"/>
    </dxf>
    <dxf>
      <alignment horizontal="center"/>
    </dxf>
    <dxf>
      <alignment horizontal="center"/>
    </dxf>
    <dxf>
      <fill>
        <patternFill>
          <bgColor theme="3" tint="0.39997558519241921"/>
        </patternFill>
      </fill>
    </dxf>
    <dxf>
      <fill>
        <patternFill>
          <bgColor theme="3" tint="0.39997558519241921"/>
        </patternFill>
      </fill>
    </dxf>
    <dxf>
      <font>
        <name val="Times New Roman"/>
        <family val="1"/>
        <scheme val="none"/>
      </font>
    </dxf>
    <dxf>
      <font>
        <b/>
      </font>
    </dxf>
    <dxf>
      <alignment horizontal="center"/>
    </dxf>
    <dxf>
      <numFmt numFmtId="1" formatCode="0"/>
    </dxf>
    <dxf>
      <fill>
        <patternFill patternType="solid">
          <bgColor theme="3" tint="0.39997558519241921"/>
        </patternFill>
      </fill>
    </dxf>
    <dxf>
      <alignment horizontal="center"/>
    </dxf>
    <dxf>
      <font>
        <b/>
      </font>
    </dxf>
    <dxf>
      <fill>
        <patternFill patternType="solid">
          <bgColor theme="3" tint="0.39997558519241921"/>
        </patternFill>
      </fill>
    </dxf>
    <dxf>
      <alignment horizontal="center"/>
    </dxf>
    <dxf>
      <numFmt numFmtId="166" formatCode="[$₦-468]\ #,##0"/>
    </dxf>
    <dxf>
      <alignment horizontal="center"/>
    </dxf>
    <dxf>
      <alignment horizontal="center"/>
    </dxf>
    <dxf>
      <alignment horizontal="center"/>
    </dxf>
    <dxf>
      <numFmt numFmtId="1" formatCode="0"/>
    </dxf>
    <dxf>
      <numFmt numFmtId="1" formatCode="0"/>
    </dxf>
    <dxf>
      <font>
        <name val="Times New Roman"/>
        <family val="1"/>
        <scheme val="none"/>
      </font>
    </dxf>
    <dxf>
      <font>
        <name val="Times New Roman"/>
        <family val="1"/>
        <scheme val="none"/>
      </font>
    </dxf>
    <dxf>
      <font>
        <name val="Times New Roman"/>
        <family val="1"/>
        <scheme val="none"/>
      </font>
    </dxf>
    <dxf>
      <font>
        <b/>
      </font>
    </dxf>
    <dxf>
      <font>
        <b/>
      </font>
    </dxf>
    <dxf>
      <font>
        <b/>
      </font>
    </dxf>
    <dxf>
      <fill>
        <patternFill>
          <bgColor theme="3" tint="0.39997558519241921"/>
        </patternFill>
      </fill>
    </dxf>
    <dxf>
      <fill>
        <patternFill>
          <bgColor theme="3" tint="0.39997558519241921"/>
        </patternFill>
      </fill>
    </dxf>
    <dxf>
      <fill>
        <patternFill>
          <bgColor theme="3" tint="0.39997558519241921"/>
        </patternFill>
      </fill>
    </dxf>
    <dxf>
      <alignment horizontal="center"/>
    </dxf>
    <dxf>
      <alignment horizontal="center"/>
    </dxf>
    <dxf>
      <fill>
        <patternFill>
          <bgColor theme="3" tint="0.39997558519241921"/>
        </patternFill>
      </fill>
    </dxf>
    <dxf>
      <fill>
        <patternFill>
          <bgColor theme="3" tint="0.39997558519241921"/>
        </patternFill>
      </fill>
    </dxf>
    <dxf>
      <font>
        <name val="Times New Roman"/>
        <family val="1"/>
        <scheme val="none"/>
      </font>
    </dxf>
    <dxf>
      <font>
        <b/>
      </font>
    </dxf>
    <dxf>
      <alignment horizontal="center"/>
    </dxf>
    <dxf>
      <fill>
        <patternFill patternType="solid">
          <bgColor theme="3" tint="0.39997558519241921"/>
        </patternFill>
      </fill>
    </dxf>
    <dxf>
      <alignment horizontal="center"/>
    </dxf>
    <dxf>
      <font>
        <b/>
      </font>
    </dxf>
    <dxf>
      <fill>
        <patternFill patternType="solid">
          <bgColor theme="3" tint="0.39997558519241921"/>
        </patternFill>
      </fill>
    </dxf>
    <dxf>
      <alignment horizontal="center"/>
    </dxf>
    <dxf>
      <numFmt numFmtId="166" formatCode="[$₦-468]\ #,##0"/>
    </dxf>
    <dxf>
      <fill>
        <patternFill>
          <bgColor theme="3" tint="0.79998168889431442"/>
        </patternFill>
      </fill>
    </dxf>
    <dxf>
      <fill>
        <patternFill patternType="solid">
          <bgColor theme="3" tint="0.39997558519241921"/>
        </patternFill>
      </fill>
    </dxf>
    <dxf>
      <fill>
        <patternFill patternType="solid">
          <bgColor theme="3" tint="0.39997558519241921"/>
        </patternFill>
      </fill>
    </dxf>
    <dxf>
      <font>
        <b/>
      </font>
    </dxf>
    <dxf>
      <font>
        <b/>
      </font>
    </dxf>
    <dxf>
      <alignment horizontal="center"/>
    </dxf>
    <dxf>
      <alignment horizontal="center"/>
    </dxf>
    <dxf>
      <numFmt numFmtId="1" formatCode="0"/>
    </dxf>
    <dxf>
      <alignment horizontal="center"/>
    </dxf>
    <dxf>
      <font>
        <name val="Times New Roman"/>
        <family val="1"/>
        <scheme val="none"/>
      </font>
    </dxf>
    <dxf>
      <font>
        <b/>
      </font>
    </dxf>
    <dxf>
      <fill>
        <patternFill>
          <bgColor theme="3" tint="0.39997558519241921"/>
        </patternFill>
      </fill>
    </dxf>
    <dxf>
      <alignment horizontal="center"/>
    </dxf>
    <dxf>
      <fill>
        <patternFill>
          <bgColor theme="3" tint="0.39997558519241921"/>
        </patternFill>
      </fill>
    </dxf>
    <dxf>
      <font>
        <b/>
      </font>
    </dxf>
    <dxf>
      <fill>
        <patternFill patternType="solid">
          <bgColor theme="3" tint="0.39997558519241921"/>
        </patternFill>
      </fill>
    </dxf>
    <dxf>
      <alignment horizontal="center"/>
    </dxf>
    <dxf>
      <alignment horizontal="center"/>
    </dxf>
    <dxf>
      <alignment horizontal="center"/>
    </dxf>
    <dxf>
      <font>
        <name val="Times New Roman"/>
        <family val="1"/>
        <scheme val="none"/>
      </font>
    </dxf>
    <dxf>
      <font>
        <name val="Times New Roman"/>
        <family val="1"/>
        <scheme val="none"/>
      </font>
    </dxf>
    <dxf>
      <font>
        <b/>
      </font>
    </dxf>
    <dxf>
      <font>
        <b/>
      </font>
    </dxf>
    <dxf>
      <fill>
        <patternFill>
          <bgColor theme="3" tint="0.39997558519241921"/>
        </patternFill>
      </fill>
    </dxf>
    <dxf>
      <fill>
        <patternFill>
          <bgColor theme="3" tint="0.39997558519241921"/>
        </patternFill>
      </fill>
    </dxf>
    <dxf>
      <numFmt numFmtId="1" formatCode="0"/>
    </dxf>
    <dxf>
      <alignment horizontal="center"/>
    </dxf>
    <dxf>
      <numFmt numFmtId="1" formatCode="0"/>
    </dxf>
    <dxf>
      <numFmt numFmtId="1" formatCode="0"/>
    </dxf>
    <dxf>
      <font>
        <name val="Times New Roman"/>
        <family val="1"/>
        <scheme val="none"/>
      </font>
    </dxf>
    <dxf>
      <font>
        <b/>
      </font>
    </dxf>
    <dxf>
      <fill>
        <patternFill>
          <bgColor theme="3" tint="0.39997558519241921"/>
        </patternFill>
      </fill>
    </dxf>
    <dxf>
      <alignment horizontal="center"/>
    </dxf>
    <dxf>
      <alignment horizontal="center"/>
    </dxf>
    <dxf>
      <fill>
        <patternFill>
          <bgColor theme="3" tint="0.39997558519241921"/>
        </patternFill>
      </fill>
    </dxf>
    <dxf>
      <fill>
        <patternFill>
          <bgColor theme="3" tint="0.39997558519241921"/>
        </patternFill>
      </fill>
    </dxf>
    <dxf>
      <font>
        <name val="Times New Roman"/>
        <family val="1"/>
        <scheme val="none"/>
      </font>
    </dxf>
    <dxf>
      <font>
        <b/>
      </font>
    </dxf>
    <dxf>
      <alignment horizontal="center"/>
    </dxf>
    <dxf>
      <fill>
        <patternFill patternType="solid">
          <bgColor theme="3" tint="0.39997558519241921"/>
        </patternFill>
      </fill>
    </dxf>
    <dxf>
      <alignment horizontal="center"/>
    </dxf>
    <dxf>
      <font>
        <b/>
      </font>
    </dxf>
    <dxf>
      <fill>
        <patternFill patternType="solid">
          <bgColor theme="3" tint="0.39997558519241921"/>
        </patternFill>
      </fill>
    </dxf>
    <dxf>
      <alignment horizontal="center"/>
    </dxf>
    <dxf>
      <numFmt numFmtId="166" formatCode="[$₦-468]\ #,##0"/>
    </dxf>
    <dxf>
      <numFmt numFmtId="13" formatCode="0%"/>
    </dxf>
    <dxf>
      <alignment horizontal="center"/>
    </dxf>
    <dxf>
      <font>
        <name val="Times New Roman"/>
        <family val="1"/>
        <scheme val="none"/>
      </font>
    </dxf>
    <dxf>
      <font>
        <b/>
      </font>
    </dxf>
    <dxf>
      <fill>
        <patternFill patternType="solid">
          <bgColor theme="3" tint="0.39997558519241921"/>
        </patternFill>
      </fill>
    </dxf>
    <dxf>
      <numFmt numFmtId="13" formatCode="0%"/>
    </dxf>
    <dxf>
      <numFmt numFmtId="13" formatCode="0%"/>
    </dxf>
    <dxf>
      <numFmt numFmtId="14" formatCode="0.00%"/>
    </dxf>
    <dxf>
      <fill>
        <patternFill>
          <bgColor theme="3" tint="0.39997558519241921"/>
        </patternFill>
      </fill>
    </dxf>
    <dxf>
      <fill>
        <patternFill>
          <bgColor theme="3" tint="0.39997558519241921"/>
        </patternFill>
      </fill>
    </dxf>
    <dxf>
      <font>
        <name val="Times New Roman"/>
        <family val="1"/>
        <scheme val="none"/>
      </font>
    </dxf>
    <dxf>
      <font>
        <name val="Times New Roman"/>
        <family val="1"/>
        <scheme val="none"/>
      </font>
    </dxf>
    <dxf>
      <font>
        <b/>
      </font>
    </dxf>
    <dxf>
      <font>
        <b/>
      </font>
    </dxf>
    <dxf>
      <alignment horizontal="center"/>
    </dxf>
    <dxf>
      <alignment horizontal="center"/>
    </dxf>
    <dxf>
      <numFmt numFmtId="1" formatCode="0"/>
    </dxf>
    <dxf>
      <fill>
        <patternFill patternType="solid">
          <bgColor theme="3" tint="0.39997558519241921"/>
        </patternFill>
      </fill>
    </dxf>
    <dxf>
      <alignment horizontal="center"/>
    </dxf>
    <dxf>
      <numFmt numFmtId="1" formatCode="0"/>
    </dxf>
    <dxf>
      <numFmt numFmtId="1" formatCode="0"/>
    </dxf>
    <dxf>
      <font>
        <b/>
      </font>
    </dxf>
    <dxf>
      <fill>
        <patternFill patternType="solid">
          <bgColor theme="3" tint="0.39997558519241921"/>
        </patternFill>
      </fill>
    </dxf>
    <dxf>
      <alignment horizontal="center"/>
    </dxf>
    <dxf>
      <numFmt numFmtId="166" formatCode="[$₦-468]\ #,##0"/>
    </dxf>
    <dxf>
      <alignment horizontal="center"/>
    </dxf>
    <dxf>
      <alignment horizontal="center"/>
    </dxf>
    <dxf>
      <font>
        <name val="Times New Roman"/>
        <family val="1"/>
        <scheme val="none"/>
      </font>
    </dxf>
    <dxf>
      <font>
        <name val="Times New Roman"/>
        <family val="1"/>
        <scheme val="none"/>
      </font>
    </dxf>
    <dxf>
      <font>
        <b/>
      </font>
    </dxf>
    <dxf>
      <font>
        <b/>
      </font>
    </dxf>
    <dxf>
      <fill>
        <patternFill>
          <bgColor theme="3" tint="0.39997558519241921"/>
        </patternFill>
      </fill>
    </dxf>
    <dxf>
      <fill>
        <patternFill>
          <bgColor theme="3" tint="0.39997558519241921"/>
        </patternFill>
      </fill>
    </dxf>
    <dxf>
      <numFmt numFmtId="13" formatCode="0%"/>
    </dxf>
    <dxf>
      <numFmt numFmtId="14" formatCode="0.00%"/>
    </dxf>
    <dxf>
      <alignment horizontal="center"/>
    </dxf>
    <dxf>
      <font>
        <name val="Times New Roman"/>
        <family val="1"/>
        <scheme val="none"/>
      </font>
    </dxf>
    <dxf>
      <font>
        <b/>
      </font>
    </dxf>
    <dxf>
      <fill>
        <patternFill>
          <bgColor theme="3" tint="0.39997558519241921"/>
        </patternFill>
      </fill>
    </dxf>
    <dxf>
      <alignment horizontal="center"/>
    </dxf>
    <dxf>
      <numFmt numFmtId="1" formatCode="0"/>
    </dxf>
    <dxf>
      <numFmt numFmtId="1" formatCode="0"/>
    </dxf>
    <dxf>
      <font>
        <name val="Times New Roman"/>
        <family val="1"/>
        <scheme val="none"/>
      </font>
    </dxf>
    <dxf>
      <font>
        <b/>
      </font>
    </dxf>
    <dxf>
      <fill>
        <patternFill>
          <bgColor theme="3" tint="0.39997558519241921"/>
        </patternFill>
      </fill>
    </dxf>
    <dxf>
      <alignment horizontal="center"/>
    </dxf>
    <dxf>
      <fill>
        <patternFill>
          <bgColor theme="3" tint="0.39997558519241921"/>
        </patternFill>
      </fill>
    </dxf>
    <dxf>
      <font>
        <b/>
      </font>
    </dxf>
    <dxf>
      <fill>
        <patternFill patternType="solid">
          <bgColor theme="3" tint="0.39997558519241921"/>
        </patternFill>
      </fill>
    </dxf>
    <dxf>
      <alignment horizontal="center"/>
    </dxf>
    <dxf>
      <numFmt numFmtId="166" formatCode="[$₦-468]\ #,##0"/>
    </dxf>
    <dxf>
      <alignment horizontal="left"/>
    </dxf>
    <dxf>
      <alignment horizontal="left"/>
    </dxf>
    <dxf>
      <alignment horizontal="left"/>
    </dxf>
    <dxf>
      <alignment horizontal="left"/>
    </dxf>
    <dxf>
      <alignment horizontal="left"/>
    </dxf>
    <dxf>
      <alignment horizontal="left"/>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numFmt numFmtId="1" formatCode="0"/>
    </dxf>
    <dxf>
      <alignment horizontal="center"/>
    </dxf>
    <dxf>
      <fill>
        <patternFill>
          <bgColor theme="3" tint="0.39997558519241921"/>
        </patternFill>
      </fill>
    </dxf>
    <dxf>
      <font>
        <b/>
      </font>
    </dxf>
    <dxf>
      <fill>
        <patternFill patternType="solid">
          <bgColor theme="3" tint="0.39997558519241921"/>
        </patternFill>
      </fill>
    </dxf>
    <dxf>
      <alignment horizontal="center"/>
    </dxf>
    <dxf>
      <font>
        <b/>
      </font>
    </dxf>
    <dxf>
      <fill>
        <patternFill patternType="solid">
          <bgColor theme="3" tint="0.39997558519241921"/>
        </patternFill>
      </fill>
    </dxf>
    <dxf>
      <alignment horizontal="center"/>
    </dxf>
    <dxf>
      <numFmt numFmtId="166" formatCode="[$₦-468]\ #,##0"/>
    </dxf>
    <dxf>
      <alignment horizontal="center"/>
    </dxf>
    <dxf>
      <font>
        <b/>
      </font>
    </dxf>
    <dxf>
      <fill>
        <patternFill patternType="solid">
          <bgColor theme="3" tint="0.39997558519241921"/>
        </patternFill>
      </fill>
    </dxf>
    <dxf>
      <numFmt numFmtId="2" formatCode="0.00"/>
    </dxf>
    <dxf>
      <font>
        <b/>
      </font>
    </dxf>
    <dxf>
      <alignment horizontal="center"/>
    </dxf>
    <dxf>
      <fill>
        <patternFill patternType="solid">
          <bgColor theme="3" tint="0.39997558519241921"/>
        </patternFill>
      </fill>
    </dxf>
    <dxf>
      <alignment horizontal="center"/>
    </dxf>
    <dxf>
      <fill>
        <patternFill patternType="solid">
          <bgColor theme="3" tint="0.39997558519241921"/>
        </patternFill>
      </fill>
    </dxf>
    <dxf>
      <font>
        <b/>
      </font>
    </dxf>
    <dxf>
      <fill>
        <patternFill>
          <bgColor theme="3" tint="0.79998168889431442"/>
        </patternFill>
      </fill>
    </dxf>
    <dxf>
      <font>
        <name val="Times New Roman"/>
        <family val="1"/>
        <scheme val="none"/>
      </font>
    </dxf>
    <dxf>
      <font>
        <name val="Times New Roman"/>
        <family val="1"/>
        <scheme val="none"/>
      </font>
    </dxf>
    <dxf>
      <font>
        <b/>
      </font>
    </dxf>
    <dxf>
      <font>
        <b/>
      </font>
    </dxf>
    <dxf>
      <alignment horizontal="center"/>
    </dxf>
    <dxf>
      <alignment horizontal="center"/>
    </dxf>
    <dxf>
      <fill>
        <patternFill>
          <bgColor theme="3" tint="0.39997558519241921"/>
        </patternFill>
      </fill>
    </dxf>
    <dxf>
      <fill>
        <patternFill>
          <bgColor theme="3" tint="0.39997558519241921"/>
        </patternFill>
      </fill>
    </dxf>
    <dxf>
      <alignment horizontal="center"/>
    </dxf>
    <dxf>
      <alignment horizontal="center"/>
    </dxf>
    <dxf>
      <font>
        <name val="Times New Roman"/>
        <family val="1"/>
        <scheme val="none"/>
      </font>
    </dxf>
    <dxf>
      <font>
        <name val="Times New Roman"/>
        <family val="1"/>
        <scheme val="none"/>
      </font>
    </dxf>
    <dxf>
      <font>
        <b/>
      </font>
    </dxf>
    <dxf>
      <font>
        <b/>
      </font>
    </dxf>
    <dxf>
      <fill>
        <patternFill>
          <bgColor theme="3" tint="0.39997558519241921"/>
        </patternFill>
      </fill>
    </dxf>
    <dxf>
      <fill>
        <patternFill>
          <bgColor theme="3" tint="0.39997558519241921"/>
        </patternFill>
      </fill>
    </dxf>
    <dxf>
      <alignment horizontal="center"/>
    </dxf>
    <dxf>
      <font>
        <name val="Times New Roman"/>
        <family val="1"/>
        <scheme val="none"/>
      </font>
    </dxf>
    <dxf>
      <font>
        <b/>
      </font>
    </dxf>
    <dxf>
      <fill>
        <patternFill>
          <bgColor theme="3" tint="0.39997558519241921"/>
        </patternFill>
      </fill>
    </dxf>
    <dxf>
      <alignment horizontal="center"/>
    </dxf>
    <dxf>
      <numFmt numFmtId="1" formatCode="0"/>
    </dxf>
    <dxf>
      <numFmt numFmtId="1" formatCode="0"/>
    </dxf>
    <dxf>
      <font>
        <name val="Times New Roman"/>
        <family val="1"/>
        <scheme val="none"/>
      </font>
    </dxf>
    <dxf>
      <font>
        <b/>
      </font>
    </dxf>
    <dxf>
      <fill>
        <patternFill>
          <bgColor theme="3" tint="0.39997558519241921"/>
        </patternFill>
      </fill>
    </dxf>
    <dxf>
      <alignment horizontal="center"/>
    </dxf>
    <dxf>
      <fill>
        <patternFill>
          <bgColor theme="3" tint="0.39997558519241921"/>
        </patternFill>
      </fill>
    </dxf>
    <dxf>
      <font>
        <b/>
      </font>
    </dxf>
    <dxf>
      <fill>
        <patternFill patternType="solid">
          <bgColor theme="3" tint="0.39997558519241921"/>
        </patternFill>
      </fill>
    </dxf>
    <dxf>
      <alignment horizontal="center"/>
    </dxf>
    <dxf>
      <numFmt numFmtId="166" formatCode="[$₦-468]\ #,##0"/>
    </dxf>
    <dxf>
      <font>
        <b/>
      </font>
    </dxf>
    <dxf>
      <fill>
        <patternFill patternType="solid">
          <bgColor theme="3" tint="0.39997558519241921"/>
        </patternFill>
      </fill>
    </dxf>
    <dxf>
      <alignment horizontal="center"/>
    </dxf>
    <dxf>
      <fill>
        <patternFill patternType="solid">
          <bgColor theme="3" tint="0.39997558519241921"/>
        </patternFill>
      </fill>
    </dxf>
    <dxf>
      <fill>
        <patternFill patternType="solid">
          <bgColor theme="3" tint="0.39997558519241921"/>
        </patternFill>
      </fill>
    </dxf>
    <dxf>
      <alignment horizontal="center"/>
    </dxf>
    <dxf>
      <alignment horizontal="center"/>
    </dxf>
    <dxf>
      <numFmt numFmtId="1" formatCode="0"/>
    </dxf>
    <dxf>
      <numFmt numFmtId="1" formatCode="0"/>
    </dxf>
    <dxf>
      <font>
        <b/>
      </font>
    </dxf>
    <dxf>
      <fill>
        <patternFill patternType="solid">
          <bgColor theme="3" tint="0.39997558519241921"/>
        </patternFill>
      </fill>
    </dxf>
    <dxf>
      <alignment horizontal="center"/>
    </dxf>
    <dxf>
      <numFmt numFmtId="166" formatCode="[$₦-468]\ #,##0"/>
    </dxf>
    <dxf>
      <font>
        <color theme="6" tint="0.39994506668294322"/>
      </font>
    </dxf>
  </dxfs>
  <tableStyles count="1" defaultTableStyle="TableStyleMedium9" defaultPivotStyle="PivotStyleLight16">
    <tableStyle name="Slicer Style 1" pivot="0" table="0" count="1" xr9:uid="{FD56FB49-BFEF-479A-82AE-405EDA237AA5}">
      <tableStyleElement type="wholeTable" dxfId="46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4.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3.xml"/><Relationship Id="rId33" Type="http://schemas.openxmlformats.org/officeDocument/2006/relationships/powerPivotData" Target="model/item.data"/><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2.xml"/><Relationship Id="rId32" Type="http://schemas.openxmlformats.org/officeDocument/2006/relationships/sheetMetadata" Target="metadata.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customXml" Target="../customXml/item2.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[Retail_Ecommerce dataset - Copy (version 2).xlsx]Pivot Analysis!PivotTable7</c:name>
    <c:fmtId val="5"/>
  </c:pivotSource>
  <c:chart>
    <c:title>
      <c:tx>
        <c:rich>
          <a:bodyPr rot="0" spcFirstLastPara="1" vertOverflow="ellipsis" vert="horz" wrap="square" anchor="ctr" anchorCtr="1"/>
          <a:lstStyle/>
          <a:p>
            <a:pPr algn="ctr">
              <a:defRPr sz="1400" b="1" i="0" u="none" strike="noStrike" kern="1200" spc="0" baseline="0">
                <a:solidFill>
                  <a:srgbClr val="17324D"/>
                </a:solidFill>
                <a:latin typeface="Aptos"/>
                <a:ea typeface="Aptos"/>
                <a:cs typeface="Aptos"/>
              </a:defRPr>
            </a:pPr>
            <a:r>
              <a:rPr lang="en-US"/>
              <a:t>Annual Delivered Order Value</a:t>
            </a: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rgbClr val="17324D"/>
              </a:solidFill>
              <a:latin typeface="Aptos"/>
              <a:ea typeface="Aptos"/>
              <a:cs typeface="Aptos"/>
            </a:defRPr>
          </a:pPr>
          <a:endParaRPr lang="en-US"/>
        </a:p>
      </c:txPr>
    </c:title>
    <c:autoTitleDeleted val="0"/>
    <c:pivotFmts>
      <c:pivotFmt>
        <c:idx val="0"/>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8AAA7"/>
            </a:solidFill>
            <a:prstDash val="solid"/>
            <a:round/>
          </a:ln>
          <a:effectLst/>
        </c:spPr>
        <c:marker>
          <c:symbol val="circle"/>
          <c:size val="3"/>
          <c:spPr>
            <a:solidFill>
              <a:srgbClr val="68AAA7"/>
            </a:solidFill>
            <a:ln w="9525">
              <a:solidFill>
                <a:srgbClr val="FFFFFF"/>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26477"/>
                  </a:solidFill>
                  <a:latin typeface="Aptos"/>
                  <a:ea typeface="Aptos"/>
                  <a:cs typeface="Apto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0655086848635235"/>
                  <c:h val="0.12689814814814815"/>
                </c:manualLayout>
              </c15:layout>
            </c:ext>
          </c:extLst>
        </c:dLbl>
      </c:pivotFmt>
      <c:pivotFmt>
        <c:idx val="3"/>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5287014061207613"/>
                  <c:h val="0.12689814814814815"/>
                </c:manualLayout>
              </c15:layout>
            </c:ext>
          </c:extLst>
        </c:dLbl>
      </c:pivotFmt>
      <c:pivotFmt>
        <c:idx val="4"/>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1647642679900744"/>
                  <c:h val="0.10375"/>
                </c:manualLayout>
              </c15:layout>
            </c:ext>
          </c:extLst>
        </c:dLbl>
      </c:pivotFmt>
      <c:pivotFmt>
        <c:idx val="5"/>
        <c:spPr>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5287014061207613"/>
                  <c:h val="0.12689814814814815"/>
                </c:manualLayout>
              </c15:layout>
            </c:ext>
          </c:extLst>
        </c:dLbl>
      </c:pivotFmt>
      <c:pivotFmt>
        <c:idx val="7"/>
        <c:spPr>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1647642679900744"/>
                  <c:h val="0.10375"/>
                </c:manualLayout>
              </c15:layout>
            </c:ext>
          </c:extLst>
        </c:dLbl>
      </c:pivotFmt>
      <c:pivotFmt>
        <c:idx val="8"/>
        <c:spPr>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0655086848635235"/>
                  <c:h val="0.12689814814814815"/>
                </c:manualLayout>
              </c15:layout>
            </c:ext>
          </c:extLst>
        </c:dLbl>
      </c:pivotFmt>
      <c:pivotFmt>
        <c:idx val="9"/>
        <c:spPr>
          <a:ln w="28575" cap="rnd">
            <a:solidFill>
              <a:srgbClr val="68AAA7"/>
            </a:solidFill>
            <a:prstDash val="solid"/>
            <a:round/>
          </a:ln>
          <a:effectLst/>
        </c:spPr>
        <c:marker>
          <c:symbol val="circle"/>
          <c:size val="3"/>
          <c:spPr>
            <a:solidFill>
              <a:srgbClr val="68AAA7"/>
            </a:solidFill>
            <a:ln w="9525">
              <a:solidFill>
                <a:srgbClr val="FFFFFF"/>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26477"/>
                  </a:solidFill>
                  <a:latin typeface="Aptos"/>
                  <a:ea typeface="Aptos"/>
                  <a:cs typeface="Apto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Analysis'!$G$9</c:f>
              <c:strCache>
                <c:ptCount val="1"/>
                <c:pt idx="0">
                  <c:v>Order Value</c:v>
                </c:pt>
              </c:strCache>
            </c:strRef>
          </c:tx>
          <c:spPr>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Pt>
            <c:idx val="0"/>
            <c:marker>
              <c:symbol val="circle"/>
              <c:size val="4"/>
              <c:spPr>
                <a:solidFill>
                  <a:srgbClr val="168F89"/>
                </a:solidFill>
                <a:ln w="9525">
                  <a:solidFill>
                    <a:srgbClr val="FFFFFF"/>
                  </a:solidFill>
                  <a:prstDash val="solid"/>
                </a:ln>
                <a:effectLst/>
              </c:spPr>
            </c:marker>
            <c:bubble3D val="0"/>
            <c:extLst>
              <c:ext xmlns:c16="http://schemas.microsoft.com/office/drawing/2014/chart" uri="{C3380CC4-5D6E-409C-BE32-E72D297353CC}">
                <c16:uniqueId val="{00000000-EC4C-4656-B314-F32E93E93B56}"/>
              </c:ext>
            </c:extLst>
          </c:dPt>
          <c:dPt>
            <c:idx val="1"/>
            <c:marker>
              <c:symbol val="circle"/>
              <c:size val="4"/>
              <c:spPr>
                <a:solidFill>
                  <a:srgbClr val="168F89"/>
                </a:solidFill>
                <a:ln w="9525">
                  <a:solidFill>
                    <a:srgbClr val="FFFFFF"/>
                  </a:solidFill>
                  <a:prstDash val="solid"/>
                </a:ln>
                <a:effectLst/>
              </c:spPr>
            </c:marker>
            <c:bubble3D val="0"/>
            <c:extLst>
              <c:ext xmlns:c16="http://schemas.microsoft.com/office/drawing/2014/chart" uri="{C3380CC4-5D6E-409C-BE32-E72D297353CC}">
                <c16:uniqueId val="{00000001-EC4C-4656-B314-F32E93E93B56}"/>
              </c:ext>
            </c:extLst>
          </c:dPt>
          <c:dPt>
            <c:idx val="2"/>
            <c:marker>
              <c:symbol val="circle"/>
              <c:size val="4"/>
              <c:spPr>
                <a:solidFill>
                  <a:srgbClr val="168F89"/>
                </a:solidFill>
                <a:ln w="9525">
                  <a:solidFill>
                    <a:srgbClr val="FFFFFF"/>
                  </a:solidFill>
                  <a:prstDash val="solid"/>
                </a:ln>
                <a:effectLst/>
              </c:spPr>
            </c:marker>
            <c:bubble3D val="0"/>
            <c:extLst>
              <c:ext xmlns:c16="http://schemas.microsoft.com/office/drawing/2014/chart" uri="{C3380CC4-5D6E-409C-BE32-E72D297353CC}">
                <c16:uniqueId val="{00000002-EC4C-4656-B314-F32E93E93B56}"/>
              </c:ext>
            </c:extLst>
          </c:dPt>
          <c:dLbls>
            <c:dLbl>
              <c:idx val="0"/>
              <c:dLblPos val="t"/>
              <c:showLegendKey val="0"/>
              <c:showVal val="1"/>
              <c:showCatName val="0"/>
              <c:showSerName val="0"/>
              <c:showPercent val="0"/>
              <c:showBubbleSize val="0"/>
              <c:extLst>
                <c:ext xmlns:c15="http://schemas.microsoft.com/office/drawing/2012/chart" uri="{CE6537A1-D6FC-4f65-9D91-7224C49458BB}">
                  <c15:layout>
                    <c:manualLayout>
                      <c:w val="0.25287014061207613"/>
                      <c:h val="0.12689814814814815"/>
                    </c:manualLayout>
                  </c15:layout>
                </c:ext>
                <c:ext xmlns:c16="http://schemas.microsoft.com/office/drawing/2014/chart" uri="{C3380CC4-5D6E-409C-BE32-E72D297353CC}">
                  <c16:uniqueId val="{00000000-EC4C-4656-B314-F32E93E93B56}"/>
                </c:ext>
              </c:extLst>
            </c:dLbl>
            <c:dLbl>
              <c:idx val="1"/>
              <c:numFmt formatCode="\₦0.0,,&quot;M&quot;"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1647642679900744"/>
                      <c:h val="0.10375"/>
                    </c:manualLayout>
                  </c15:layout>
                </c:ext>
                <c:ext xmlns:c16="http://schemas.microsoft.com/office/drawing/2014/chart" uri="{C3380CC4-5D6E-409C-BE32-E72D297353CC}">
                  <c16:uniqueId val="{00000001-EC4C-4656-B314-F32E93E93B56}"/>
                </c:ext>
              </c:extLst>
            </c:dLbl>
            <c:dLbl>
              <c:idx val="2"/>
              <c:dLblPos val="t"/>
              <c:showLegendKey val="0"/>
              <c:showVal val="1"/>
              <c:showCatName val="0"/>
              <c:showSerName val="0"/>
              <c:showPercent val="0"/>
              <c:showBubbleSize val="0"/>
              <c:extLst>
                <c:ext xmlns:c15="http://schemas.microsoft.com/office/drawing/2012/chart" uri="{CE6537A1-D6FC-4f65-9D91-7224C49458BB}">
                  <c15:layout>
                    <c:manualLayout>
                      <c:w val="0.20655086848635235"/>
                      <c:h val="0.12689814814814815"/>
                    </c:manualLayout>
                  </c15:layout>
                </c:ext>
                <c:ext xmlns:c16="http://schemas.microsoft.com/office/drawing/2014/chart" uri="{C3380CC4-5D6E-409C-BE32-E72D297353CC}">
                  <c16:uniqueId val="{00000002-EC4C-4656-B314-F32E93E93B56}"/>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Analysis'!$F$10:$F$13</c:f>
              <c:strCache>
                <c:ptCount val="3"/>
                <c:pt idx="0">
                  <c:v>2023</c:v>
                </c:pt>
                <c:pt idx="1">
                  <c:v>2024</c:v>
                </c:pt>
                <c:pt idx="2">
                  <c:v>2025</c:v>
                </c:pt>
              </c:strCache>
            </c:strRef>
          </c:cat>
          <c:val>
            <c:numRef>
              <c:f>'Pivot Analysis'!$G$10:$G$13</c:f>
              <c:numCache>
                <c:formatCode>[$₦-468]\ #,##0</c:formatCode>
                <c:ptCount val="3"/>
                <c:pt idx="0">
                  <c:v>38876385.630000003</c:v>
                </c:pt>
                <c:pt idx="1">
                  <c:v>51363506.25</c:v>
                </c:pt>
                <c:pt idx="2">
                  <c:v>89099490.629999995</c:v>
                </c:pt>
              </c:numCache>
            </c:numRef>
          </c:val>
          <c:smooth val="0"/>
          <c:extLst>
            <c:ext xmlns:c16="http://schemas.microsoft.com/office/drawing/2014/chart" uri="{C3380CC4-5D6E-409C-BE32-E72D297353CC}">
              <c16:uniqueId val="{00000003-EC4C-4656-B314-F32E93E93B56}"/>
            </c:ext>
          </c:extLst>
        </c:ser>
        <c:ser>
          <c:idx val="1"/>
          <c:order val="1"/>
          <c:tx>
            <c:strRef>
              <c:f>'Pivot Analysis'!$H$9</c:f>
              <c:strCache>
                <c:ptCount val="1"/>
                <c:pt idx="0">
                  <c:v>OrderID</c:v>
                </c:pt>
              </c:strCache>
            </c:strRef>
          </c:tx>
          <c:spPr>
            <a:ln w="28575" cap="rnd">
              <a:solidFill>
                <a:srgbClr val="68AAA7"/>
              </a:solidFill>
              <a:prstDash val="solid"/>
              <a:round/>
            </a:ln>
            <a:effectLst/>
          </c:spPr>
          <c:marker>
            <c:symbol val="circle"/>
            <c:size val="3"/>
            <c:spPr>
              <a:solidFill>
                <a:srgbClr val="68AAA7"/>
              </a:solidFill>
              <a:ln w="9525">
                <a:solidFill>
                  <a:srgbClr val="FFFFFF"/>
                </a:solidFill>
                <a:prstDash val="solid"/>
              </a:ln>
              <a:effectLst/>
            </c:spPr>
          </c:marker>
          <c:cat>
            <c:strRef>
              <c:f>'Pivot Analysis'!$F$10:$F$13</c:f>
              <c:strCache>
                <c:ptCount val="3"/>
                <c:pt idx="0">
                  <c:v>2023</c:v>
                </c:pt>
                <c:pt idx="1">
                  <c:v>2024</c:v>
                </c:pt>
                <c:pt idx="2">
                  <c:v>2025</c:v>
                </c:pt>
              </c:strCache>
            </c:strRef>
          </c:cat>
          <c:val>
            <c:numRef>
              <c:f>'Pivot Analysis'!$H$10:$H$13</c:f>
              <c:numCache>
                <c:formatCode>0</c:formatCode>
                <c:ptCount val="3"/>
                <c:pt idx="0">
                  <c:v>44</c:v>
                </c:pt>
                <c:pt idx="1">
                  <c:v>33</c:v>
                </c:pt>
                <c:pt idx="2">
                  <c:v>48</c:v>
                </c:pt>
              </c:numCache>
            </c:numRef>
          </c:val>
          <c:smooth val="0"/>
          <c:extLst>
            <c:ext xmlns:c16="http://schemas.microsoft.com/office/drawing/2014/chart" uri="{C3380CC4-5D6E-409C-BE32-E72D297353CC}">
              <c16:uniqueId val="{00000004-EC4C-4656-B314-F32E93E93B56}"/>
            </c:ext>
          </c:extLst>
        </c:ser>
        <c:dLbls>
          <c:showLegendKey val="0"/>
          <c:showVal val="0"/>
          <c:showCatName val="0"/>
          <c:showSerName val="0"/>
          <c:showPercent val="0"/>
          <c:showBubbleSize val="0"/>
        </c:dLbls>
        <c:marker val="1"/>
        <c:smooth val="0"/>
        <c:axId val="623684832"/>
        <c:axId val="623685792"/>
      </c:lineChart>
      <c:catAx>
        <c:axId val="623684832"/>
        <c:scaling>
          <c:orientation val="minMax"/>
        </c:scaling>
        <c:delete val="0"/>
        <c:axPos val="b"/>
        <c:numFmt formatCode="General" sourceLinked="1"/>
        <c:majorTickMark val="none"/>
        <c:minorTickMark val="none"/>
        <c:tickLblPos val="nextTo"/>
        <c:spPr>
          <a:noFill/>
          <a:ln w="6350" cap="flat" cmpd="sng" algn="ctr">
            <a:solidFill>
              <a:srgbClr val="D7DEE5"/>
            </a:solidFill>
            <a:prstDash val="solid"/>
            <a:round/>
          </a:ln>
          <a:effectLst/>
        </c:spPr>
        <c:txPr>
          <a:bodyPr rot="-60000000" spcFirstLastPara="1" vertOverflow="ellipsis" vert="horz" wrap="square" anchor="ctr" anchorCtr="1"/>
          <a:lstStyle/>
          <a:p>
            <a:pPr>
              <a:defRPr sz="1000" b="0" i="0" u="none" strike="noStrike" kern="1200" baseline="0">
                <a:solidFill>
                  <a:srgbClr val="526171"/>
                </a:solidFill>
                <a:latin typeface="Aptos"/>
                <a:ea typeface="Aptos"/>
                <a:cs typeface="Aptos"/>
              </a:defRPr>
            </a:pPr>
            <a:endParaRPr lang="en-US"/>
          </a:p>
        </c:txPr>
        <c:crossAx val="623685792"/>
        <c:crosses val="autoZero"/>
        <c:auto val="1"/>
        <c:lblAlgn val="ctr"/>
        <c:lblOffset val="100"/>
        <c:noMultiLvlLbl val="0"/>
      </c:catAx>
      <c:valAx>
        <c:axId val="623685792"/>
        <c:scaling>
          <c:orientation val="minMax"/>
          <c:min val="0"/>
        </c:scaling>
        <c:delete val="1"/>
        <c:axPos val="l"/>
        <c:numFmt formatCode="[$₦-468]\ #,##0" sourceLinked="1"/>
        <c:majorTickMark val="none"/>
        <c:minorTickMark val="none"/>
        <c:tickLblPos val="nextTo"/>
        <c:crossAx val="623684832"/>
        <c:crosses val="autoZero"/>
        <c:crossBetween val="between"/>
      </c:valAx>
      <c:spPr>
        <a:solidFill>
          <a:srgbClr val="E7EDE2"/>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DE2"/>
    </a:solidFill>
    <a:ln w="6350" cap="flat" cmpd="sng" algn="ctr">
      <a:solidFill>
        <a:srgbClr val="CBD5C6"/>
      </a:solidFill>
      <a:prstDash val="solid"/>
      <a:round/>
    </a:ln>
    <a:effectLst/>
  </c:spPr>
  <c:txPr>
    <a:bodyPr/>
    <a:lstStyle/>
    <a:p>
      <a:pPr>
        <a:defRPr sz="1000">
          <a:solidFill>
            <a:srgbClr val="526477"/>
          </a:solidFill>
          <a:latin typeface="Aptos"/>
          <a:ea typeface="Aptos"/>
          <a:cs typeface="Apto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[Retail_Ecommerce dataset - Copy (version 2).xlsx]Pivot Analysis!PivotTable8</c:name>
    <c:fmtId val="3"/>
  </c:pivotSource>
  <c:chart>
    <c:title>
      <c:tx>
        <c:rich>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r>
              <a:rPr lang="en-US"/>
              <a:t>Delivered Order Value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endParaRPr lang="en-US"/>
        </a:p>
      </c:txPr>
    </c:title>
    <c:autoTitleDeleted val="0"/>
    <c:pivotFmts>
      <c:pivotFmt>
        <c:idx val="0"/>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Analysis'!$M$9</c:f>
              <c:strCache>
                <c:ptCount val="1"/>
                <c:pt idx="0">
                  <c:v>Order Value</c:v>
                </c:pt>
              </c:strCache>
            </c:strRef>
          </c:tx>
          <c:spPr>
            <a:solidFill>
              <a:srgbClr val="168F89"/>
            </a:solidFill>
            <a:ln w="6350">
              <a:solidFill>
                <a:srgbClr val="168F89"/>
              </a:solidFill>
              <a:prstDash val="solid"/>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Analysis'!$L$10:$L$18</c:f>
              <c:strCache>
                <c:ptCount val="8"/>
                <c:pt idx="0">
                  <c:v>Phones &amp; Tablets</c:v>
                </c:pt>
                <c:pt idx="1">
                  <c:v>Home &amp; Kitchen</c:v>
                </c:pt>
                <c:pt idx="2">
                  <c:v>Automotive Parts</c:v>
                </c:pt>
                <c:pt idx="3">
                  <c:v>Electronics</c:v>
                </c:pt>
                <c:pt idx="4">
                  <c:v>Beauty &amp; Personal Care</c:v>
                </c:pt>
                <c:pt idx="5">
                  <c:v>Baby Products</c:v>
                </c:pt>
                <c:pt idx="6">
                  <c:v>Groceries</c:v>
                </c:pt>
                <c:pt idx="7">
                  <c:v>Fashion</c:v>
                </c:pt>
              </c:strCache>
            </c:strRef>
          </c:cat>
          <c:val>
            <c:numRef>
              <c:f>'Pivot Analysis'!$M$10:$M$18</c:f>
              <c:numCache>
                <c:formatCode>[$₦-468]\ #,##0</c:formatCode>
                <c:ptCount val="8"/>
                <c:pt idx="0">
                  <c:v>63979219.079999998</c:v>
                </c:pt>
                <c:pt idx="1">
                  <c:v>33867572.060000002</c:v>
                </c:pt>
                <c:pt idx="2">
                  <c:v>22550251.420000002</c:v>
                </c:pt>
                <c:pt idx="3">
                  <c:v>18285372.740000006</c:v>
                </c:pt>
                <c:pt idx="4">
                  <c:v>14449238.710000001</c:v>
                </c:pt>
                <c:pt idx="5">
                  <c:v>11504581.759999998</c:v>
                </c:pt>
                <c:pt idx="6">
                  <c:v>9056523.3900000006</c:v>
                </c:pt>
                <c:pt idx="7">
                  <c:v>5646623.3500000006</c:v>
                </c:pt>
              </c:numCache>
            </c:numRef>
          </c:val>
          <c:extLst>
            <c:ext xmlns:c16="http://schemas.microsoft.com/office/drawing/2014/chart" uri="{C3380CC4-5D6E-409C-BE32-E72D297353CC}">
              <c16:uniqueId val="{00000000-E58F-47BA-81AA-CB55A2B88BD8}"/>
            </c:ext>
          </c:extLst>
        </c:ser>
        <c:ser>
          <c:idx val="1"/>
          <c:order val="1"/>
          <c:tx>
            <c:strRef>
              <c:f>'Pivot Analysis'!$N$9</c:f>
              <c:strCache>
                <c:ptCount val="1"/>
                <c:pt idx="0">
                  <c:v>OrderID</c:v>
                </c:pt>
              </c:strCache>
            </c:strRef>
          </c:tx>
          <c:spPr>
            <a:solidFill>
              <a:schemeClr val="accent2"/>
            </a:solidFill>
            <a:ln>
              <a:noFill/>
            </a:ln>
            <a:effectLst/>
          </c:spPr>
          <c:invertIfNegative val="0"/>
          <c:cat>
            <c:strRef>
              <c:f>'Pivot Analysis'!$L$10:$L$18</c:f>
              <c:strCache>
                <c:ptCount val="8"/>
                <c:pt idx="0">
                  <c:v>Phones &amp; Tablets</c:v>
                </c:pt>
                <c:pt idx="1">
                  <c:v>Home &amp; Kitchen</c:v>
                </c:pt>
                <c:pt idx="2">
                  <c:v>Automotive Parts</c:v>
                </c:pt>
                <c:pt idx="3">
                  <c:v>Electronics</c:v>
                </c:pt>
                <c:pt idx="4">
                  <c:v>Beauty &amp; Personal Care</c:v>
                </c:pt>
                <c:pt idx="5">
                  <c:v>Baby Products</c:v>
                </c:pt>
                <c:pt idx="6">
                  <c:v>Groceries</c:v>
                </c:pt>
                <c:pt idx="7">
                  <c:v>Fashion</c:v>
                </c:pt>
              </c:strCache>
            </c:strRef>
          </c:cat>
          <c:val>
            <c:numRef>
              <c:f>'Pivot Analysis'!$N$10:$N$18</c:f>
              <c:numCache>
                <c:formatCode>0</c:formatCode>
                <c:ptCount val="8"/>
                <c:pt idx="0">
                  <c:v>15</c:v>
                </c:pt>
                <c:pt idx="1">
                  <c:v>16</c:v>
                </c:pt>
                <c:pt idx="2">
                  <c:v>22</c:v>
                </c:pt>
                <c:pt idx="3">
                  <c:v>20</c:v>
                </c:pt>
                <c:pt idx="4">
                  <c:v>15</c:v>
                </c:pt>
                <c:pt idx="5">
                  <c:v>18</c:v>
                </c:pt>
                <c:pt idx="6">
                  <c:v>8</c:v>
                </c:pt>
                <c:pt idx="7">
                  <c:v>11</c:v>
                </c:pt>
              </c:numCache>
            </c:numRef>
          </c:val>
          <c:extLst>
            <c:ext xmlns:c16="http://schemas.microsoft.com/office/drawing/2014/chart" uri="{C3380CC4-5D6E-409C-BE32-E72D297353CC}">
              <c16:uniqueId val="{00000001-E58F-47BA-81AA-CB55A2B88BD8}"/>
            </c:ext>
          </c:extLst>
        </c:ser>
        <c:ser>
          <c:idx val="2"/>
          <c:order val="2"/>
          <c:tx>
            <c:strRef>
              <c:f>'Pivot Analysis'!$O$9</c:f>
              <c:strCache>
                <c:ptCount val="1"/>
                <c:pt idx="0">
                  <c:v>OrderValue %</c:v>
                </c:pt>
              </c:strCache>
            </c:strRef>
          </c:tx>
          <c:spPr>
            <a:solidFill>
              <a:schemeClr val="accent3"/>
            </a:solidFill>
            <a:ln>
              <a:noFill/>
            </a:ln>
            <a:effectLst/>
          </c:spPr>
          <c:invertIfNegative val="0"/>
          <c:cat>
            <c:strRef>
              <c:f>'Pivot Analysis'!$L$10:$L$18</c:f>
              <c:strCache>
                <c:ptCount val="8"/>
                <c:pt idx="0">
                  <c:v>Phones &amp; Tablets</c:v>
                </c:pt>
                <c:pt idx="1">
                  <c:v>Home &amp; Kitchen</c:v>
                </c:pt>
                <c:pt idx="2">
                  <c:v>Automotive Parts</c:v>
                </c:pt>
                <c:pt idx="3">
                  <c:v>Electronics</c:v>
                </c:pt>
                <c:pt idx="4">
                  <c:v>Beauty &amp; Personal Care</c:v>
                </c:pt>
                <c:pt idx="5">
                  <c:v>Baby Products</c:v>
                </c:pt>
                <c:pt idx="6">
                  <c:v>Groceries</c:v>
                </c:pt>
                <c:pt idx="7">
                  <c:v>Fashion</c:v>
                </c:pt>
              </c:strCache>
            </c:strRef>
          </c:cat>
          <c:val>
            <c:numRef>
              <c:f>'Pivot Analysis'!$O$10:$O$18</c:f>
              <c:numCache>
                <c:formatCode>0%</c:formatCode>
                <c:ptCount val="8"/>
                <c:pt idx="0">
                  <c:v>0.35674941100253033</c:v>
                </c:pt>
                <c:pt idx="1">
                  <c:v>0.18884626224310511</c:v>
                </c:pt>
                <c:pt idx="2">
                  <c:v>0.12574065497712189</c:v>
                </c:pt>
                <c:pt idx="3">
                  <c:v>0.10195960577136708</c:v>
                </c:pt>
                <c:pt idx="4">
                  <c:v>8.0569245347960908E-2</c:v>
                </c:pt>
                <c:pt idx="5">
                  <c:v>6.4149779033383814E-2</c:v>
                </c:pt>
                <c:pt idx="6">
                  <c:v>5.0499356378095071E-2</c:v>
                </c:pt>
                <c:pt idx="7">
                  <c:v>3.1485685246435725E-2</c:v>
                </c:pt>
              </c:numCache>
            </c:numRef>
          </c:val>
          <c:extLst>
            <c:ext xmlns:c16="http://schemas.microsoft.com/office/drawing/2014/chart" uri="{C3380CC4-5D6E-409C-BE32-E72D297353CC}">
              <c16:uniqueId val="{00000002-E58F-47BA-81AA-CB55A2B88BD8}"/>
            </c:ext>
          </c:extLst>
        </c:ser>
        <c:ser>
          <c:idx val="3"/>
          <c:order val="3"/>
          <c:tx>
            <c:strRef>
              <c:f>'Pivot Analysis'!$P$9</c:f>
              <c:strCache>
                <c:ptCount val="1"/>
                <c:pt idx="0">
                  <c:v>Quantity</c:v>
                </c:pt>
              </c:strCache>
            </c:strRef>
          </c:tx>
          <c:spPr>
            <a:solidFill>
              <a:schemeClr val="accent4"/>
            </a:solidFill>
            <a:ln>
              <a:noFill/>
            </a:ln>
            <a:effectLst/>
          </c:spPr>
          <c:invertIfNegative val="0"/>
          <c:cat>
            <c:strRef>
              <c:f>'Pivot Analysis'!$L$10:$L$18</c:f>
              <c:strCache>
                <c:ptCount val="8"/>
                <c:pt idx="0">
                  <c:v>Phones &amp; Tablets</c:v>
                </c:pt>
                <c:pt idx="1">
                  <c:v>Home &amp; Kitchen</c:v>
                </c:pt>
                <c:pt idx="2">
                  <c:v>Automotive Parts</c:v>
                </c:pt>
                <c:pt idx="3">
                  <c:v>Electronics</c:v>
                </c:pt>
                <c:pt idx="4">
                  <c:v>Beauty &amp; Personal Care</c:v>
                </c:pt>
                <c:pt idx="5">
                  <c:v>Baby Products</c:v>
                </c:pt>
                <c:pt idx="6">
                  <c:v>Groceries</c:v>
                </c:pt>
                <c:pt idx="7">
                  <c:v>Fashion</c:v>
                </c:pt>
              </c:strCache>
            </c:strRef>
          </c:cat>
          <c:val>
            <c:numRef>
              <c:f>'Pivot Analysis'!$P$10:$P$18</c:f>
              <c:numCache>
                <c:formatCode>0</c:formatCode>
                <c:ptCount val="8"/>
                <c:pt idx="0">
                  <c:v>64</c:v>
                </c:pt>
                <c:pt idx="1">
                  <c:v>53</c:v>
                </c:pt>
                <c:pt idx="2">
                  <c:v>91</c:v>
                </c:pt>
                <c:pt idx="3">
                  <c:v>74</c:v>
                </c:pt>
                <c:pt idx="4">
                  <c:v>57</c:v>
                </c:pt>
                <c:pt idx="5">
                  <c:v>46</c:v>
                </c:pt>
                <c:pt idx="6">
                  <c:v>30</c:v>
                </c:pt>
                <c:pt idx="7">
                  <c:v>33</c:v>
                </c:pt>
              </c:numCache>
            </c:numRef>
          </c:val>
          <c:extLst>
            <c:ext xmlns:c16="http://schemas.microsoft.com/office/drawing/2014/chart" uri="{C3380CC4-5D6E-409C-BE32-E72D297353CC}">
              <c16:uniqueId val="{00000003-E58F-47BA-81AA-CB55A2B88BD8}"/>
            </c:ext>
          </c:extLst>
        </c:ser>
        <c:dLbls>
          <c:showLegendKey val="0"/>
          <c:showVal val="0"/>
          <c:showCatName val="0"/>
          <c:showSerName val="0"/>
          <c:showPercent val="0"/>
          <c:showBubbleSize val="0"/>
        </c:dLbls>
        <c:gapWidth val="182"/>
        <c:axId val="623714592"/>
        <c:axId val="623713152"/>
      </c:barChart>
      <c:catAx>
        <c:axId val="623714592"/>
        <c:scaling>
          <c:orientation val="maxMin"/>
        </c:scaling>
        <c:delete val="0"/>
        <c:axPos val="l"/>
        <c:numFmt formatCode="General" sourceLinked="1"/>
        <c:majorTickMark val="none"/>
        <c:minorTickMark val="none"/>
        <c:tickLblPos val="nextTo"/>
        <c:spPr>
          <a:noFill/>
          <a:ln w="6350" cap="flat" cmpd="sng" algn="ctr">
            <a:solidFill>
              <a:srgbClr val="C8D3C6"/>
            </a:solidFill>
            <a:prstDash val="solid"/>
            <a:round/>
          </a:ln>
          <a:effectLst/>
        </c:spPr>
        <c:txPr>
          <a:bodyPr rot="-60000000" spcFirstLastPara="1" vertOverflow="ellipsis" vert="horz" wrap="square" anchor="ctr" anchorCtr="1"/>
          <a:lstStyle/>
          <a:p>
            <a:pPr>
              <a:defRPr sz="1000" b="0" i="0" u="none" strike="noStrike" kern="1200" baseline="0">
                <a:solidFill>
                  <a:srgbClr val="344B60"/>
                </a:solidFill>
                <a:latin typeface="Aptos"/>
                <a:ea typeface="Aptos"/>
                <a:cs typeface="Aptos"/>
              </a:defRPr>
            </a:pPr>
            <a:endParaRPr lang="en-US"/>
          </a:p>
        </c:txPr>
        <c:crossAx val="623713152"/>
        <c:crosses val="autoZero"/>
        <c:auto val="1"/>
        <c:lblAlgn val="ctr"/>
        <c:lblOffset val="100"/>
        <c:noMultiLvlLbl val="0"/>
      </c:catAx>
      <c:valAx>
        <c:axId val="623713152"/>
        <c:scaling>
          <c:orientation val="minMax"/>
          <c:min val="0"/>
        </c:scaling>
        <c:delete val="1"/>
        <c:axPos val="t"/>
        <c:numFmt formatCode="\₦0.0,,&quot;M&quot;" sourceLinked="0"/>
        <c:majorTickMark val="none"/>
        <c:minorTickMark val="none"/>
        <c:tickLblPos val="nextTo"/>
        <c:crossAx val="623714592"/>
        <c:crosses val="autoZero"/>
        <c:crossBetween val="between"/>
      </c:valAx>
      <c:spPr>
        <a:solidFill>
          <a:srgbClr val="E7ED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DE2"/>
    </a:solidFill>
    <a:ln w="6350" cap="flat" cmpd="sng" algn="ctr">
      <a:solidFill>
        <a:srgbClr val="CBD5C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[Retail_Ecommerce dataset - Copy (version 2).xlsx]Pivot Analysis!PivotTable9</c:name>
    <c:fmtId val="3"/>
  </c:pivotSource>
  <c:chart>
    <c:title>
      <c:tx>
        <c:rich>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r>
              <a:rPr lang="en-US"/>
              <a:t>Top 10 Products by Delivered Order Value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endParaRPr lang="en-US"/>
        </a:p>
      </c:txPr>
    </c:title>
    <c:autoTitleDeleted val="0"/>
    <c:pivotFmts>
      <c:pivotFmt>
        <c:idx val="0"/>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Analysis'!$T$9</c:f>
              <c:strCache>
                <c:ptCount val="1"/>
                <c:pt idx="0">
                  <c:v>Order Value</c:v>
                </c:pt>
              </c:strCache>
            </c:strRef>
          </c:tx>
          <c:spPr>
            <a:solidFill>
              <a:srgbClr val="168F89"/>
            </a:solidFill>
            <a:ln w="6350">
              <a:solidFill>
                <a:srgbClr val="168F89"/>
              </a:solidFill>
              <a:prstDash val="solid"/>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Analysis'!$S$10:$S$20</c:f>
              <c:strCache>
                <c:ptCount val="10"/>
                <c:pt idx="0">
                  <c:v>Screen Protector</c:v>
                </c:pt>
                <c:pt idx="1">
                  <c:v>Cabinet Shelf</c:v>
                </c:pt>
                <c:pt idx="2">
                  <c:v>Car Vacuum Cleaner</c:v>
                </c:pt>
                <c:pt idx="3">
                  <c:v>Engine Oil 4L</c:v>
                </c:pt>
                <c:pt idx="4">
                  <c:v>Skincare Set</c:v>
                </c:pt>
                <c:pt idx="5">
                  <c:v>Bluetooth Speaker</c:v>
                </c:pt>
                <c:pt idx="6">
                  <c:v>Microwave Oven</c:v>
                </c:pt>
                <c:pt idx="7">
                  <c:v>Tablet 10-inch</c:v>
                </c:pt>
                <c:pt idx="8">
                  <c:v>Car Battery</c:v>
                </c:pt>
                <c:pt idx="9">
                  <c:v>Blender</c:v>
                </c:pt>
              </c:strCache>
            </c:strRef>
          </c:cat>
          <c:val>
            <c:numRef>
              <c:f>'Pivot Analysis'!$T$10:$T$20</c:f>
              <c:numCache>
                <c:formatCode>[$₦-468]\ #,##0</c:formatCode>
                <c:ptCount val="10"/>
                <c:pt idx="0">
                  <c:v>53558966.5</c:v>
                </c:pt>
                <c:pt idx="1">
                  <c:v>24106192.949999999</c:v>
                </c:pt>
                <c:pt idx="2">
                  <c:v>7806710.8800000008</c:v>
                </c:pt>
                <c:pt idx="3">
                  <c:v>6829562.1500000004</c:v>
                </c:pt>
                <c:pt idx="4">
                  <c:v>6163646.5399999991</c:v>
                </c:pt>
                <c:pt idx="5">
                  <c:v>5371264.2800000003</c:v>
                </c:pt>
                <c:pt idx="6">
                  <c:v>5070340.3600000003</c:v>
                </c:pt>
                <c:pt idx="7">
                  <c:v>5047763.4700000007</c:v>
                </c:pt>
                <c:pt idx="8">
                  <c:v>5003777.4399999995</c:v>
                </c:pt>
                <c:pt idx="9">
                  <c:v>4566707.9799999995</c:v>
                </c:pt>
              </c:numCache>
            </c:numRef>
          </c:val>
          <c:extLst>
            <c:ext xmlns:c16="http://schemas.microsoft.com/office/drawing/2014/chart" uri="{C3380CC4-5D6E-409C-BE32-E72D297353CC}">
              <c16:uniqueId val="{00000000-6CD5-4DAE-AB47-71D360A870CE}"/>
            </c:ext>
          </c:extLst>
        </c:ser>
        <c:ser>
          <c:idx val="1"/>
          <c:order val="1"/>
          <c:tx>
            <c:strRef>
              <c:f>'Pivot Analysis'!$U$9</c:f>
              <c:strCache>
                <c:ptCount val="1"/>
                <c:pt idx="0">
                  <c:v>Quantity</c:v>
                </c:pt>
              </c:strCache>
            </c:strRef>
          </c:tx>
          <c:spPr>
            <a:solidFill>
              <a:schemeClr val="accent2"/>
            </a:solidFill>
            <a:ln>
              <a:noFill/>
            </a:ln>
            <a:effectLst/>
          </c:spPr>
          <c:invertIfNegative val="0"/>
          <c:cat>
            <c:strRef>
              <c:f>'Pivot Analysis'!$S$10:$S$20</c:f>
              <c:strCache>
                <c:ptCount val="10"/>
                <c:pt idx="0">
                  <c:v>Screen Protector</c:v>
                </c:pt>
                <c:pt idx="1">
                  <c:v>Cabinet Shelf</c:v>
                </c:pt>
                <c:pt idx="2">
                  <c:v>Car Vacuum Cleaner</c:v>
                </c:pt>
                <c:pt idx="3">
                  <c:v>Engine Oil 4L</c:v>
                </c:pt>
                <c:pt idx="4">
                  <c:v>Skincare Set</c:v>
                </c:pt>
                <c:pt idx="5">
                  <c:v>Bluetooth Speaker</c:v>
                </c:pt>
                <c:pt idx="6">
                  <c:v>Microwave Oven</c:v>
                </c:pt>
                <c:pt idx="7">
                  <c:v>Tablet 10-inch</c:v>
                </c:pt>
                <c:pt idx="8">
                  <c:v>Car Battery</c:v>
                </c:pt>
                <c:pt idx="9">
                  <c:v>Blender</c:v>
                </c:pt>
              </c:strCache>
            </c:strRef>
          </c:cat>
          <c:val>
            <c:numRef>
              <c:f>'Pivot Analysis'!$U$10:$U$20</c:f>
              <c:numCache>
                <c:formatCode>0</c:formatCode>
                <c:ptCount val="10"/>
                <c:pt idx="0">
                  <c:v>19</c:v>
                </c:pt>
                <c:pt idx="1">
                  <c:v>20</c:v>
                </c:pt>
                <c:pt idx="2">
                  <c:v>33</c:v>
                </c:pt>
                <c:pt idx="3">
                  <c:v>17</c:v>
                </c:pt>
                <c:pt idx="4">
                  <c:v>22</c:v>
                </c:pt>
                <c:pt idx="5">
                  <c:v>15</c:v>
                </c:pt>
                <c:pt idx="6">
                  <c:v>21</c:v>
                </c:pt>
                <c:pt idx="7">
                  <c:v>18</c:v>
                </c:pt>
                <c:pt idx="8">
                  <c:v>23</c:v>
                </c:pt>
                <c:pt idx="9">
                  <c:v>20</c:v>
                </c:pt>
              </c:numCache>
            </c:numRef>
          </c:val>
          <c:extLst>
            <c:ext xmlns:c16="http://schemas.microsoft.com/office/drawing/2014/chart" uri="{C3380CC4-5D6E-409C-BE32-E72D297353CC}">
              <c16:uniqueId val="{00000001-6CD5-4DAE-AB47-71D360A870CE}"/>
            </c:ext>
          </c:extLst>
        </c:ser>
        <c:dLbls>
          <c:showLegendKey val="0"/>
          <c:showVal val="0"/>
          <c:showCatName val="0"/>
          <c:showSerName val="0"/>
          <c:showPercent val="0"/>
          <c:showBubbleSize val="0"/>
        </c:dLbls>
        <c:gapWidth val="182"/>
        <c:axId val="623716512"/>
        <c:axId val="623715552"/>
      </c:barChart>
      <c:catAx>
        <c:axId val="623716512"/>
        <c:scaling>
          <c:orientation val="maxMin"/>
        </c:scaling>
        <c:delete val="0"/>
        <c:axPos val="l"/>
        <c:numFmt formatCode="General" sourceLinked="1"/>
        <c:majorTickMark val="none"/>
        <c:minorTickMark val="none"/>
        <c:tickLblPos val="nextTo"/>
        <c:spPr>
          <a:noFill/>
          <a:ln w="6350" cap="flat" cmpd="sng" algn="ctr">
            <a:solidFill>
              <a:srgbClr val="C8D3C6"/>
            </a:solidFill>
            <a:prstDash val="solid"/>
            <a:round/>
          </a:ln>
          <a:effectLst/>
        </c:spPr>
        <c:txPr>
          <a:bodyPr rot="-60000000" spcFirstLastPara="1" vertOverflow="ellipsis" vert="horz" wrap="square" anchor="ctr" anchorCtr="1"/>
          <a:lstStyle/>
          <a:p>
            <a:pPr>
              <a:defRPr sz="1000" b="0" i="0" u="none" strike="noStrike" kern="1200" baseline="0">
                <a:solidFill>
                  <a:srgbClr val="344B60"/>
                </a:solidFill>
                <a:latin typeface="Aptos"/>
                <a:ea typeface="Aptos"/>
                <a:cs typeface="Aptos"/>
              </a:defRPr>
            </a:pPr>
            <a:endParaRPr lang="en-US"/>
          </a:p>
        </c:txPr>
        <c:crossAx val="623715552"/>
        <c:crosses val="autoZero"/>
        <c:auto val="1"/>
        <c:lblAlgn val="ctr"/>
        <c:lblOffset val="100"/>
        <c:noMultiLvlLbl val="0"/>
      </c:catAx>
      <c:valAx>
        <c:axId val="623715552"/>
        <c:scaling>
          <c:orientation val="minMax"/>
          <c:min val="0"/>
        </c:scaling>
        <c:delete val="1"/>
        <c:axPos val="t"/>
        <c:numFmt formatCode="\₦0.0,,&quot;M&quot;" sourceLinked="0"/>
        <c:majorTickMark val="none"/>
        <c:minorTickMark val="none"/>
        <c:tickLblPos val="nextTo"/>
        <c:crossAx val="623716512"/>
        <c:crosses val="autoZero"/>
        <c:crossBetween val="between"/>
      </c:valAx>
      <c:spPr>
        <a:solidFill>
          <a:srgbClr val="E7ED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DE2"/>
    </a:solidFill>
    <a:ln w="6350" cap="flat" cmpd="sng" algn="ctr">
      <a:solidFill>
        <a:srgbClr val="CBD5C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r>
              <a:rPr lang="en-US"/>
              <a:t>Delivered Order Value by State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endParaRPr lang="en-US"/>
        </a:p>
      </c:txPr>
    </c:title>
    <c:autoTitleDeleted val="0"/>
    <c:pivotFmts>
      <c:pivotFmt>
        <c:idx val="0"/>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168F89"/>
            </a:solidFill>
            <a:ln w="6350">
              <a:solidFill>
                <a:srgbClr val="168F89"/>
              </a:solidFill>
              <a:prstDash val="solid"/>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Enugu</c:v>
              </c:pt>
              <c:pt idx="1">
                <c:v>Lagos</c:v>
              </c:pt>
              <c:pt idx="2">
                <c:v>Imo</c:v>
              </c:pt>
              <c:pt idx="3">
                <c:v>Cross River</c:v>
              </c:pt>
              <c:pt idx="4">
                <c:v>Edo</c:v>
              </c:pt>
              <c:pt idx="5">
                <c:v>Oyo</c:v>
              </c:pt>
              <c:pt idx="6">
                <c:v>Kaduna</c:v>
              </c:pt>
              <c:pt idx="7">
                <c:v>Rivers</c:v>
              </c:pt>
              <c:pt idx="8">
                <c:v>Ogun</c:v>
              </c:pt>
              <c:pt idx="9">
                <c:v>Delta</c:v>
              </c:pt>
              <c:pt idx="10">
                <c:v>Kwara</c:v>
              </c:pt>
              <c:pt idx="11">
                <c:v>Plateau</c:v>
              </c:pt>
              <c:pt idx="12">
                <c:v>Akwa Ibom</c:v>
              </c:pt>
              <c:pt idx="13">
                <c:v>Kano</c:v>
              </c:pt>
              <c:pt idx="14">
                <c:v>FCT</c:v>
              </c:pt>
            </c:strLit>
          </c:cat>
          <c:val>
            <c:numLit>
              <c:formatCode>General</c:formatCode>
              <c:ptCount val="15"/>
              <c:pt idx="0">
                <c:v>55200517.560000002</c:v>
              </c:pt>
              <c:pt idx="1">
                <c:v>29334788.009999998</c:v>
              </c:pt>
              <c:pt idx="2">
                <c:v>12938063.929999998</c:v>
              </c:pt>
              <c:pt idx="3">
                <c:v>9054807.5299999993</c:v>
              </c:pt>
              <c:pt idx="4">
                <c:v>9053493.3900000025</c:v>
              </c:pt>
              <c:pt idx="5">
                <c:v>8582862.4100000001</c:v>
              </c:pt>
              <c:pt idx="6">
                <c:v>7393489.9200000009</c:v>
              </c:pt>
              <c:pt idx="7">
                <c:v>7188438.9699999997</c:v>
              </c:pt>
              <c:pt idx="8">
                <c:v>7067640</c:v>
              </c:pt>
              <c:pt idx="9">
                <c:v>6382935.1399999997</c:v>
              </c:pt>
              <c:pt idx="10">
                <c:v>6263259.4900000002</c:v>
              </c:pt>
              <c:pt idx="11">
                <c:v>5971122.4399999995</c:v>
              </c:pt>
              <c:pt idx="12">
                <c:v>5834772.5600000005</c:v>
              </c:pt>
              <c:pt idx="13">
                <c:v>5828075.6099999994</c:v>
              </c:pt>
              <c:pt idx="14">
                <c:v>3245115.5500000003</c:v>
              </c:pt>
            </c:numLit>
          </c:val>
          <c:extLst>
            <c:ext xmlns:c16="http://schemas.microsoft.com/office/drawing/2014/chart" uri="{C3380CC4-5D6E-409C-BE32-E72D297353CC}">
              <c16:uniqueId val="{00000000-679B-41D0-95FE-77CC4F1D279A}"/>
            </c:ext>
          </c:extLst>
        </c:ser>
        <c:dLbls>
          <c:showLegendKey val="0"/>
          <c:showVal val="0"/>
          <c:showCatName val="0"/>
          <c:showSerName val="0"/>
          <c:showPercent val="0"/>
          <c:showBubbleSize val="0"/>
        </c:dLbls>
        <c:gapWidth val="182"/>
        <c:axId val="1256618336"/>
        <c:axId val="1256619776"/>
      </c:barChart>
      <c:catAx>
        <c:axId val="1256618336"/>
        <c:scaling>
          <c:orientation val="maxMin"/>
        </c:scaling>
        <c:delete val="0"/>
        <c:axPos val="l"/>
        <c:numFmt formatCode="General" sourceLinked="1"/>
        <c:majorTickMark val="none"/>
        <c:minorTickMark val="none"/>
        <c:tickLblPos val="nextTo"/>
        <c:spPr>
          <a:noFill/>
          <a:ln w="6350" cap="flat" cmpd="sng" algn="ctr">
            <a:solidFill>
              <a:srgbClr val="C8D3C6"/>
            </a:solidFill>
            <a:prstDash val="solid"/>
            <a:round/>
          </a:ln>
          <a:effectLst/>
        </c:spPr>
        <c:txPr>
          <a:bodyPr rot="-60000000" spcFirstLastPara="1" vertOverflow="ellipsis" vert="horz" wrap="square" anchor="ctr" anchorCtr="1"/>
          <a:lstStyle/>
          <a:p>
            <a:pPr>
              <a:defRPr sz="1000" b="0" i="0" u="none" strike="noStrike" kern="1200" baseline="0">
                <a:solidFill>
                  <a:srgbClr val="344B60"/>
                </a:solidFill>
                <a:latin typeface="Aptos"/>
                <a:ea typeface="Aptos"/>
                <a:cs typeface="Aptos"/>
              </a:defRPr>
            </a:pPr>
            <a:endParaRPr lang="en-US"/>
          </a:p>
        </c:txPr>
        <c:crossAx val="1256619776"/>
        <c:crosses val="autoZero"/>
        <c:auto val="1"/>
        <c:lblAlgn val="ctr"/>
        <c:lblOffset val="100"/>
        <c:noMultiLvlLbl val="0"/>
      </c:catAx>
      <c:valAx>
        <c:axId val="1256619776"/>
        <c:scaling>
          <c:orientation val="minMax"/>
          <c:min val="0"/>
        </c:scaling>
        <c:delete val="1"/>
        <c:axPos val="t"/>
        <c:numFmt formatCode="\₦0.0,,&quot;M&quot;" sourceLinked="0"/>
        <c:majorTickMark val="none"/>
        <c:minorTickMark val="none"/>
        <c:tickLblPos val="nextTo"/>
        <c:crossAx val="1256618336"/>
        <c:crosses val="autoZero"/>
        <c:crossBetween val="between"/>
      </c:valAx>
      <c:spPr>
        <a:solidFill>
          <a:srgbClr val="E7ED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DE2"/>
    </a:solidFill>
    <a:ln w="6350" cap="flat" cmpd="sng" algn="ctr">
      <a:solidFill>
        <a:srgbClr val="CBD5C6"/>
      </a:solidFill>
      <a:prstDash val="solid"/>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r>
              <a:rPr lang="en-US"/>
              <a:t>Delivered Order Value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endParaRPr lang="en-US"/>
        </a:p>
      </c:txPr>
    </c:title>
    <c:autoTitleDeleted val="0"/>
    <c:pivotFmts>
      <c:pivotFmt>
        <c:idx val="0"/>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168F89"/>
            </a:solidFill>
            <a:ln w="6350">
              <a:solidFill>
                <a:srgbClr val="168F89"/>
              </a:solidFill>
              <a:prstDash val="solid"/>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In-Store</c:v>
              </c:pt>
              <c:pt idx="1">
                <c:v>Online</c:v>
              </c:pt>
              <c:pt idx="2">
                <c:v>Mobile App</c:v>
              </c:pt>
            </c:strLit>
          </c:cat>
          <c:val>
            <c:numLit>
              <c:formatCode>General</c:formatCode>
              <c:ptCount val="3"/>
              <c:pt idx="0">
                <c:v>86836941.109999985</c:v>
              </c:pt>
              <c:pt idx="1">
                <c:v>57319124.789999999</c:v>
              </c:pt>
              <c:pt idx="2">
                <c:v>35183316.609999992</c:v>
              </c:pt>
            </c:numLit>
          </c:val>
          <c:extLst>
            <c:ext xmlns:c16="http://schemas.microsoft.com/office/drawing/2014/chart" uri="{C3380CC4-5D6E-409C-BE32-E72D297353CC}">
              <c16:uniqueId val="{00000000-E860-4ABB-BE71-9E29BBB6D028}"/>
            </c:ext>
          </c:extLst>
        </c:ser>
        <c:dLbls>
          <c:showLegendKey val="0"/>
          <c:showVal val="0"/>
          <c:showCatName val="0"/>
          <c:showSerName val="0"/>
          <c:showPercent val="0"/>
          <c:showBubbleSize val="0"/>
        </c:dLbls>
        <c:gapWidth val="219"/>
        <c:overlap val="-27"/>
        <c:axId val="1256580896"/>
        <c:axId val="1256574176"/>
      </c:barChart>
      <c:catAx>
        <c:axId val="1256580896"/>
        <c:scaling>
          <c:orientation val="minMax"/>
        </c:scaling>
        <c:delete val="0"/>
        <c:axPos val="b"/>
        <c:numFmt formatCode="General" sourceLinked="1"/>
        <c:majorTickMark val="none"/>
        <c:minorTickMark val="none"/>
        <c:tickLblPos val="nextTo"/>
        <c:spPr>
          <a:noFill/>
          <a:ln w="6350" cap="flat" cmpd="sng" algn="ctr">
            <a:solidFill>
              <a:srgbClr val="C8D3C6"/>
            </a:solidFill>
            <a:prstDash val="solid"/>
            <a:round/>
          </a:ln>
          <a:effectLst/>
        </c:spPr>
        <c:txPr>
          <a:bodyPr rot="-60000000" spcFirstLastPara="1" vertOverflow="ellipsis" vert="horz" wrap="square" anchor="ctr" anchorCtr="1"/>
          <a:lstStyle/>
          <a:p>
            <a:pPr>
              <a:defRPr sz="1100" b="0" i="0" u="none" strike="noStrike" kern="1200" baseline="0">
                <a:solidFill>
                  <a:srgbClr val="344B60"/>
                </a:solidFill>
                <a:latin typeface="Aptos"/>
                <a:ea typeface="Aptos"/>
                <a:cs typeface="Aptos"/>
              </a:defRPr>
            </a:pPr>
            <a:endParaRPr lang="en-US"/>
          </a:p>
        </c:txPr>
        <c:crossAx val="1256574176"/>
        <c:crosses val="autoZero"/>
        <c:auto val="1"/>
        <c:lblAlgn val="ctr"/>
        <c:lblOffset val="100"/>
        <c:noMultiLvlLbl val="0"/>
      </c:catAx>
      <c:valAx>
        <c:axId val="1256574176"/>
        <c:scaling>
          <c:orientation val="minMax"/>
          <c:max val="100000000"/>
          <c:min val="0"/>
        </c:scaling>
        <c:delete val="1"/>
        <c:axPos val="l"/>
        <c:numFmt formatCode="\₦0.0,,&quot;M&quot;" sourceLinked="0"/>
        <c:majorTickMark val="none"/>
        <c:minorTickMark val="none"/>
        <c:tickLblPos val="nextTo"/>
        <c:crossAx val="1256580896"/>
        <c:crosses val="autoZero"/>
        <c:crossBetween val="between"/>
      </c:valAx>
      <c:spPr>
        <a:solidFill>
          <a:srgbClr val="E7ED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DE2"/>
    </a:solidFill>
    <a:ln w="6350" cap="flat" cmpd="sng" algn="ctr">
      <a:solidFill>
        <a:srgbClr val="CBD5C6"/>
      </a:solidFill>
      <a:prstDash val="solid"/>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[Retail_Ecommerce dataset - Copy (version 2).xlsx]Pivot Analysis!PivotTable15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a:ea typeface="Aptos"/>
                <a:cs typeface="Aptos"/>
              </a:defRPr>
            </a:pPr>
            <a:r>
              <a:rPr lang="en-US" b="1">
                <a:solidFill>
                  <a:srgbClr val="002060"/>
                </a:solidFill>
                <a:latin typeface="Times New Roman" panose="02020603050405020304" pitchFamily="18" charset="0"/>
                <a:cs typeface="Times New Roman" panose="02020603050405020304" pitchFamily="18" charset="0"/>
              </a:rPr>
              <a:t>Delivery Outcomes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a:ea typeface="Aptos"/>
              <a:cs typeface="Aptos"/>
            </a:defRPr>
          </a:pPr>
          <a:endParaRPr lang="en-US"/>
        </a:p>
      </c:txPr>
    </c:title>
    <c:autoTitleDeleted val="0"/>
    <c:pivotFmts>
      <c:pivotFmt>
        <c:idx val="0"/>
        <c:spPr>
          <a:solidFill>
            <a:srgbClr val="BD6E7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8C8C"/>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79DB6"/>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AD52"/>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17354A"/>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B83AD"/>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D6E7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68C8C"/>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79DB6"/>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6AD52"/>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17354A"/>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B83AD"/>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Analysis'!$BB$9:$BB$10</c:f>
              <c:strCache>
                <c:ptCount val="1"/>
                <c:pt idx="0">
                  <c:v>Cancelled</c:v>
                </c:pt>
              </c:strCache>
            </c:strRef>
          </c:tx>
          <c:spPr>
            <a:solidFill>
              <a:srgbClr val="BD6E70"/>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Analysis'!$BA$11:$BA$14</c:f>
              <c:strCache>
                <c:ptCount val="3"/>
                <c:pt idx="0">
                  <c:v>In-Store</c:v>
                </c:pt>
                <c:pt idx="1">
                  <c:v>Mobile App</c:v>
                </c:pt>
                <c:pt idx="2">
                  <c:v>Online</c:v>
                </c:pt>
              </c:strCache>
            </c:strRef>
          </c:cat>
          <c:val>
            <c:numRef>
              <c:f>'Pivot Analysis'!$BB$11:$BB$14</c:f>
              <c:numCache>
                <c:formatCode>0</c:formatCode>
                <c:ptCount val="3"/>
                <c:pt idx="0">
                  <c:v>34</c:v>
                </c:pt>
                <c:pt idx="1">
                  <c:v>30</c:v>
                </c:pt>
                <c:pt idx="2">
                  <c:v>35</c:v>
                </c:pt>
              </c:numCache>
            </c:numRef>
          </c:val>
          <c:extLst>
            <c:ext xmlns:c16="http://schemas.microsoft.com/office/drawing/2014/chart" uri="{C3380CC4-5D6E-409C-BE32-E72D297353CC}">
              <c16:uniqueId val="{00000000-0BE1-4E29-A8CA-5582C4DF4D61}"/>
            </c:ext>
          </c:extLst>
        </c:ser>
        <c:ser>
          <c:idx val="1"/>
          <c:order val="1"/>
          <c:tx>
            <c:strRef>
              <c:f>'Pivot Analysis'!$BC$9:$BC$10</c:f>
              <c:strCache>
                <c:ptCount val="1"/>
                <c:pt idx="0">
                  <c:v>Delivered</c:v>
                </c:pt>
              </c:strCache>
            </c:strRef>
          </c:tx>
          <c:spPr>
            <a:solidFill>
              <a:srgbClr val="168C8C"/>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Analysis'!$BA$11:$BA$14</c:f>
              <c:strCache>
                <c:ptCount val="3"/>
                <c:pt idx="0">
                  <c:v>In-Store</c:v>
                </c:pt>
                <c:pt idx="1">
                  <c:v>Mobile App</c:v>
                </c:pt>
                <c:pt idx="2">
                  <c:v>Online</c:v>
                </c:pt>
              </c:strCache>
            </c:strRef>
          </c:cat>
          <c:val>
            <c:numRef>
              <c:f>'Pivot Analysis'!$BC$11:$BC$14</c:f>
              <c:numCache>
                <c:formatCode>0</c:formatCode>
                <c:ptCount val="3"/>
                <c:pt idx="0">
                  <c:v>39</c:v>
                </c:pt>
                <c:pt idx="1">
                  <c:v>44</c:v>
                </c:pt>
                <c:pt idx="2">
                  <c:v>42</c:v>
                </c:pt>
              </c:numCache>
            </c:numRef>
          </c:val>
          <c:extLst>
            <c:ext xmlns:c16="http://schemas.microsoft.com/office/drawing/2014/chart" uri="{C3380CC4-5D6E-409C-BE32-E72D297353CC}">
              <c16:uniqueId val="{00000001-0BE1-4E29-A8CA-5582C4DF4D61}"/>
            </c:ext>
          </c:extLst>
        </c:ser>
        <c:ser>
          <c:idx val="2"/>
          <c:order val="2"/>
          <c:tx>
            <c:strRef>
              <c:f>'Pivot Analysis'!$BD$9:$BD$10</c:f>
              <c:strCache>
                <c:ptCount val="1"/>
                <c:pt idx="0">
                  <c:v>In Transit</c:v>
                </c:pt>
              </c:strCache>
            </c:strRef>
          </c:tx>
          <c:spPr>
            <a:solidFill>
              <a:srgbClr val="779DB6"/>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Analysis'!$BA$11:$BA$14</c:f>
              <c:strCache>
                <c:ptCount val="3"/>
                <c:pt idx="0">
                  <c:v>In-Store</c:v>
                </c:pt>
                <c:pt idx="1">
                  <c:v>Mobile App</c:v>
                </c:pt>
                <c:pt idx="2">
                  <c:v>Online</c:v>
                </c:pt>
              </c:strCache>
            </c:strRef>
          </c:cat>
          <c:val>
            <c:numRef>
              <c:f>'Pivot Analysis'!$BD$11:$BD$14</c:f>
              <c:numCache>
                <c:formatCode>0</c:formatCode>
                <c:ptCount val="3"/>
                <c:pt idx="0">
                  <c:v>57</c:v>
                </c:pt>
                <c:pt idx="1">
                  <c:v>41</c:v>
                </c:pt>
                <c:pt idx="2">
                  <c:v>42</c:v>
                </c:pt>
              </c:numCache>
            </c:numRef>
          </c:val>
          <c:extLst>
            <c:ext xmlns:c16="http://schemas.microsoft.com/office/drawing/2014/chart" uri="{C3380CC4-5D6E-409C-BE32-E72D297353CC}">
              <c16:uniqueId val="{00000002-0BE1-4E29-A8CA-5582C4DF4D61}"/>
            </c:ext>
          </c:extLst>
        </c:ser>
        <c:ser>
          <c:idx val="3"/>
          <c:order val="3"/>
          <c:tx>
            <c:strRef>
              <c:f>'Pivot Analysis'!$BE$9:$BE$10</c:f>
              <c:strCache>
                <c:ptCount val="1"/>
                <c:pt idx="0">
                  <c:v>Pending</c:v>
                </c:pt>
              </c:strCache>
            </c:strRef>
          </c:tx>
          <c:spPr>
            <a:solidFill>
              <a:srgbClr val="D6AD52"/>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17354A"/>
                    </a:solidFill>
                    <a:latin typeface="Aptos"/>
                    <a:ea typeface="Aptos"/>
                    <a:cs typeface="Apto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Analysis'!$BA$11:$BA$14</c:f>
              <c:strCache>
                <c:ptCount val="3"/>
                <c:pt idx="0">
                  <c:v>In-Store</c:v>
                </c:pt>
                <c:pt idx="1">
                  <c:v>Mobile App</c:v>
                </c:pt>
                <c:pt idx="2">
                  <c:v>Online</c:v>
                </c:pt>
              </c:strCache>
            </c:strRef>
          </c:cat>
          <c:val>
            <c:numRef>
              <c:f>'Pivot Analysis'!$BE$11:$BE$14</c:f>
              <c:numCache>
                <c:formatCode>0</c:formatCode>
                <c:ptCount val="3"/>
                <c:pt idx="0">
                  <c:v>40</c:v>
                </c:pt>
                <c:pt idx="1">
                  <c:v>38</c:v>
                </c:pt>
                <c:pt idx="2">
                  <c:v>53</c:v>
                </c:pt>
              </c:numCache>
            </c:numRef>
          </c:val>
          <c:extLst>
            <c:ext xmlns:c16="http://schemas.microsoft.com/office/drawing/2014/chart" uri="{C3380CC4-5D6E-409C-BE32-E72D297353CC}">
              <c16:uniqueId val="{00000003-0BE1-4E29-A8CA-5582C4DF4D61}"/>
            </c:ext>
          </c:extLst>
        </c:ser>
        <c:ser>
          <c:idx val="4"/>
          <c:order val="4"/>
          <c:tx>
            <c:strRef>
              <c:f>'Pivot Analysis'!$BF$9:$BF$10</c:f>
              <c:strCache>
                <c:ptCount val="1"/>
                <c:pt idx="0">
                  <c:v>Returned</c:v>
                </c:pt>
              </c:strCache>
            </c:strRef>
          </c:tx>
          <c:spPr>
            <a:solidFill>
              <a:srgbClr val="9B83AD"/>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Analysis'!$BA$11:$BA$14</c:f>
              <c:strCache>
                <c:ptCount val="3"/>
                <c:pt idx="0">
                  <c:v>In-Store</c:v>
                </c:pt>
                <c:pt idx="1">
                  <c:v>Mobile App</c:v>
                </c:pt>
                <c:pt idx="2">
                  <c:v>Online</c:v>
                </c:pt>
              </c:strCache>
            </c:strRef>
          </c:cat>
          <c:val>
            <c:numRef>
              <c:f>'Pivot Analysis'!$BF$11:$BF$14</c:f>
              <c:numCache>
                <c:formatCode>0</c:formatCode>
                <c:ptCount val="3"/>
                <c:pt idx="0">
                  <c:v>40</c:v>
                </c:pt>
                <c:pt idx="1">
                  <c:v>30</c:v>
                </c:pt>
                <c:pt idx="2">
                  <c:v>35</c:v>
                </c:pt>
              </c:numCache>
            </c:numRef>
          </c:val>
          <c:extLst>
            <c:ext xmlns:c16="http://schemas.microsoft.com/office/drawing/2014/chart" uri="{C3380CC4-5D6E-409C-BE32-E72D297353CC}">
              <c16:uniqueId val="{00000004-0BE1-4E29-A8CA-5582C4DF4D61}"/>
            </c:ext>
          </c:extLst>
        </c:ser>
        <c:dLbls>
          <c:showLegendKey val="0"/>
          <c:showVal val="0"/>
          <c:showCatName val="0"/>
          <c:showSerName val="0"/>
          <c:showPercent val="0"/>
          <c:showBubbleSize val="0"/>
        </c:dLbls>
        <c:gapWidth val="85"/>
        <c:overlap val="100"/>
        <c:axId val="623709312"/>
        <c:axId val="623718432"/>
      </c:barChart>
      <c:catAx>
        <c:axId val="623709312"/>
        <c:scaling>
          <c:orientation val="minMax"/>
        </c:scaling>
        <c:delete val="0"/>
        <c:axPos val="b"/>
        <c:title>
          <c:tx>
            <c:rich>
              <a:bodyPr rot="0" spcFirstLastPara="1" vertOverflow="ellipsis" vert="horz" wrap="square" anchor="ctr" anchorCtr="1"/>
              <a:lstStyle/>
              <a:p>
                <a:pPr>
                  <a:defRPr sz="1100" b="0" i="0" u="none" strike="noStrike" kern="1200" baseline="0">
                    <a:solidFill>
                      <a:srgbClr val="17354A"/>
                    </a:solidFill>
                    <a:latin typeface="Aptos"/>
                    <a:ea typeface="Aptos"/>
                    <a:cs typeface="Aptos"/>
                  </a:defRPr>
                </a:pPr>
                <a:r>
                  <a:rPr lang="en-US"/>
                  <a:t>Channel</a:t>
                </a:r>
              </a:p>
            </c:rich>
          </c:tx>
          <c:overlay val="0"/>
          <c:spPr>
            <a:noFill/>
            <a:ln>
              <a:noFill/>
            </a:ln>
            <a:effectLst/>
          </c:spPr>
          <c:txPr>
            <a:bodyPr rot="0" spcFirstLastPara="1" vertOverflow="ellipsis" vert="horz" wrap="square" anchor="ctr" anchorCtr="1"/>
            <a:lstStyle/>
            <a:p>
              <a:pPr>
                <a:defRPr sz="1100" b="0" i="0" u="none" strike="noStrike" kern="1200" baseline="0">
                  <a:solidFill>
                    <a:srgbClr val="17354A"/>
                  </a:solidFill>
                  <a:latin typeface="Aptos"/>
                  <a:ea typeface="Aptos"/>
                  <a:cs typeface="Apto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100" b="0" i="0" u="none" strike="noStrike" kern="1200" baseline="0">
                <a:solidFill>
                  <a:srgbClr val="17354A"/>
                </a:solidFill>
                <a:latin typeface="Aptos"/>
                <a:ea typeface="Aptos"/>
                <a:cs typeface="Aptos"/>
              </a:defRPr>
            </a:pPr>
            <a:endParaRPr lang="en-US"/>
          </a:p>
        </c:txPr>
        <c:crossAx val="623718432"/>
        <c:crosses val="autoZero"/>
        <c:auto val="1"/>
        <c:lblAlgn val="ctr"/>
        <c:lblOffset val="100"/>
        <c:noMultiLvlLbl val="0"/>
      </c:catAx>
      <c:valAx>
        <c:axId val="623718432"/>
        <c:scaling>
          <c:orientation val="minMax"/>
          <c:min val="0"/>
        </c:scaling>
        <c:delete val="1"/>
        <c:axPos val="l"/>
        <c:numFmt formatCode="0" sourceLinked="0"/>
        <c:majorTickMark val="none"/>
        <c:minorTickMark val="none"/>
        <c:tickLblPos val="nextTo"/>
        <c:crossAx val="623709312"/>
        <c:crosses val="autoZero"/>
        <c:crossBetween val="between"/>
      </c:valAx>
      <c:spPr>
        <a:solidFill>
          <a:srgbClr val="E5EDE2"/>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17354A"/>
              </a:solidFill>
              <a:latin typeface="Aptos"/>
              <a:ea typeface="Aptos"/>
              <a:cs typeface="Apto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5EDE2"/>
    </a:solidFill>
    <a:ln w="9525" cap="flat" cmpd="sng" algn="ctr">
      <a:solidFill>
        <a:schemeClr val="tx1">
          <a:lumMod val="15000"/>
          <a:lumOff val="85000"/>
        </a:schemeClr>
      </a:solidFill>
      <a:round/>
    </a:ln>
    <a:effectLst/>
  </c:spPr>
  <c:txPr>
    <a:bodyPr/>
    <a:lstStyle/>
    <a:p>
      <a:pPr>
        <a:defRPr>
          <a:latin typeface="Aptos"/>
          <a:ea typeface="Aptos"/>
          <a:cs typeface="Apto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r>
              <a:rPr lang="en-US"/>
              <a:t>Orders by Delivery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B7575"/>
          </a:solidFill>
          <a:ln>
            <a:noFill/>
          </a:ln>
          <a:effectLst/>
        </c:spPr>
      </c:pivotFmt>
      <c:pivotFmt>
        <c:idx val="2"/>
        <c:spPr>
          <a:solidFill>
            <a:srgbClr val="168F89"/>
          </a:solidFill>
          <a:ln>
            <a:noFill/>
          </a:ln>
          <a:effectLst/>
        </c:spPr>
      </c:pivotFmt>
      <c:pivotFmt>
        <c:idx val="3"/>
        <c:spPr>
          <a:solidFill>
            <a:srgbClr val="6F92AB"/>
          </a:solidFill>
          <a:ln>
            <a:noFill/>
          </a:ln>
          <a:effectLst/>
        </c:spPr>
      </c:pivotFmt>
      <c:pivotFmt>
        <c:idx val="4"/>
        <c:spPr>
          <a:solidFill>
            <a:srgbClr val="D4AA4B"/>
          </a:solidFill>
          <a:ln>
            <a:noFill/>
          </a:ln>
          <a:effectLst/>
        </c:spPr>
      </c:pivotFmt>
      <c:pivotFmt>
        <c:idx val="5"/>
        <c:spPr>
          <a:solidFill>
            <a:srgbClr val="9B82AE"/>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B7575"/>
          </a:solidFill>
          <a:ln>
            <a:noFill/>
          </a:ln>
          <a:effectLst/>
        </c:spPr>
      </c:pivotFmt>
      <c:pivotFmt>
        <c:idx val="8"/>
        <c:spPr>
          <a:solidFill>
            <a:srgbClr val="168F89"/>
          </a:solidFill>
          <a:ln>
            <a:noFill/>
          </a:ln>
          <a:effectLst/>
        </c:spPr>
      </c:pivotFmt>
      <c:pivotFmt>
        <c:idx val="9"/>
        <c:spPr>
          <a:solidFill>
            <a:srgbClr val="6F92AB"/>
          </a:solidFill>
          <a:ln>
            <a:noFill/>
          </a:ln>
          <a:effectLst/>
        </c:spPr>
      </c:pivotFmt>
      <c:pivotFmt>
        <c:idx val="10"/>
        <c:spPr>
          <a:solidFill>
            <a:srgbClr val="D4AA4B"/>
          </a:solidFill>
          <a:ln>
            <a:noFill/>
          </a:ln>
          <a:effectLst/>
        </c:spPr>
      </c:pivotFmt>
      <c:pivotFmt>
        <c:idx val="11"/>
        <c:spPr>
          <a:solidFill>
            <a:srgbClr val="9B82AE"/>
          </a:solidFill>
          <a:ln>
            <a:noFill/>
          </a:ln>
          <a:effectLst/>
        </c:spPr>
      </c:pivotFmt>
    </c:pivotFmts>
    <c:plotArea>
      <c:layout/>
      <c:barChart>
        <c:barDir val="bar"/>
        <c:grouping val="clustered"/>
        <c:varyColors val="0"/>
        <c:ser>
          <c:idx val="0"/>
          <c:order val="0"/>
          <c:tx>
            <c:v>Total</c:v>
          </c:tx>
          <c:spPr>
            <a:solidFill>
              <a:schemeClr val="accent1"/>
            </a:solidFill>
            <a:ln>
              <a:noFill/>
            </a:ln>
            <a:effectLst/>
          </c:spPr>
          <c:invertIfNegative val="0"/>
          <c:dPt>
            <c:idx val="0"/>
            <c:invertIfNegative val="0"/>
            <c:bubble3D val="0"/>
            <c:spPr>
              <a:solidFill>
                <a:srgbClr val="BB7575"/>
              </a:solidFill>
              <a:ln>
                <a:noFill/>
              </a:ln>
              <a:effectLst/>
            </c:spPr>
            <c:extLst>
              <c:ext xmlns:c16="http://schemas.microsoft.com/office/drawing/2014/chart" uri="{C3380CC4-5D6E-409C-BE32-E72D297353CC}">
                <c16:uniqueId val="{00000001-6725-445A-B563-9D3A7356CBCA}"/>
              </c:ext>
            </c:extLst>
          </c:dPt>
          <c:dPt>
            <c:idx val="1"/>
            <c:invertIfNegative val="0"/>
            <c:bubble3D val="0"/>
            <c:spPr>
              <a:solidFill>
                <a:srgbClr val="168F89"/>
              </a:solidFill>
              <a:ln>
                <a:noFill/>
              </a:ln>
              <a:effectLst/>
            </c:spPr>
            <c:extLst>
              <c:ext xmlns:c16="http://schemas.microsoft.com/office/drawing/2014/chart" uri="{C3380CC4-5D6E-409C-BE32-E72D297353CC}">
                <c16:uniqueId val="{00000003-6725-445A-B563-9D3A7356CBCA}"/>
              </c:ext>
            </c:extLst>
          </c:dPt>
          <c:dPt>
            <c:idx val="2"/>
            <c:invertIfNegative val="0"/>
            <c:bubble3D val="0"/>
            <c:spPr>
              <a:solidFill>
                <a:srgbClr val="6F92AB"/>
              </a:solidFill>
              <a:ln>
                <a:noFill/>
              </a:ln>
              <a:effectLst/>
            </c:spPr>
            <c:extLst>
              <c:ext xmlns:c16="http://schemas.microsoft.com/office/drawing/2014/chart" uri="{C3380CC4-5D6E-409C-BE32-E72D297353CC}">
                <c16:uniqueId val="{00000005-6725-445A-B563-9D3A7356CBCA}"/>
              </c:ext>
            </c:extLst>
          </c:dPt>
          <c:dPt>
            <c:idx val="3"/>
            <c:invertIfNegative val="0"/>
            <c:bubble3D val="0"/>
            <c:spPr>
              <a:solidFill>
                <a:srgbClr val="D4AA4B"/>
              </a:solidFill>
              <a:ln>
                <a:noFill/>
              </a:ln>
              <a:effectLst/>
            </c:spPr>
            <c:extLst>
              <c:ext xmlns:c16="http://schemas.microsoft.com/office/drawing/2014/chart" uri="{C3380CC4-5D6E-409C-BE32-E72D297353CC}">
                <c16:uniqueId val="{00000007-6725-445A-B563-9D3A7356CBCA}"/>
              </c:ext>
            </c:extLst>
          </c:dPt>
          <c:dPt>
            <c:idx val="4"/>
            <c:invertIfNegative val="0"/>
            <c:bubble3D val="0"/>
            <c:spPr>
              <a:solidFill>
                <a:srgbClr val="9B82AE"/>
              </a:solidFill>
              <a:ln>
                <a:noFill/>
              </a:ln>
              <a:effectLst/>
            </c:spPr>
            <c:extLst>
              <c:ext xmlns:c16="http://schemas.microsoft.com/office/drawing/2014/chart" uri="{C3380CC4-5D6E-409C-BE32-E72D297353CC}">
                <c16:uniqueId val="{00000009-6725-445A-B563-9D3A7356CBC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Cancelled</c:v>
              </c:pt>
              <c:pt idx="1">
                <c:v>Delivered</c:v>
              </c:pt>
              <c:pt idx="2">
                <c:v>In Transit</c:v>
              </c:pt>
              <c:pt idx="3">
                <c:v>Pending</c:v>
              </c:pt>
              <c:pt idx="4">
                <c:v>Returned</c:v>
              </c:pt>
            </c:strLit>
          </c:cat>
          <c:val>
            <c:numLit>
              <c:formatCode>General</c:formatCode>
              <c:ptCount val="5"/>
              <c:pt idx="0">
                <c:v>99</c:v>
              </c:pt>
              <c:pt idx="1">
                <c:v>125</c:v>
              </c:pt>
              <c:pt idx="2">
                <c:v>140</c:v>
              </c:pt>
              <c:pt idx="3">
                <c:v>131</c:v>
              </c:pt>
              <c:pt idx="4">
                <c:v>105</c:v>
              </c:pt>
            </c:numLit>
          </c:val>
          <c:extLst>
            <c:ext xmlns:c16="http://schemas.microsoft.com/office/drawing/2014/chart" uri="{C3380CC4-5D6E-409C-BE32-E72D297353CC}">
              <c16:uniqueId val="{0000000A-6725-445A-B563-9D3A7356CBCA}"/>
            </c:ext>
          </c:extLst>
        </c:ser>
        <c:dLbls>
          <c:showLegendKey val="0"/>
          <c:showVal val="0"/>
          <c:showCatName val="0"/>
          <c:showSerName val="0"/>
          <c:showPercent val="0"/>
          <c:showBubbleSize val="0"/>
        </c:dLbls>
        <c:gapWidth val="182"/>
        <c:axId val="623692512"/>
        <c:axId val="623693952"/>
      </c:barChart>
      <c:catAx>
        <c:axId val="623692512"/>
        <c:scaling>
          <c:orientation val="maxMin"/>
        </c:scaling>
        <c:delete val="0"/>
        <c:axPos val="l"/>
        <c:numFmt formatCode="General" sourceLinked="1"/>
        <c:majorTickMark val="none"/>
        <c:minorTickMark val="none"/>
        <c:tickLblPos val="nextTo"/>
        <c:spPr>
          <a:noFill/>
          <a:ln w="6350" cap="flat" cmpd="sng" algn="ctr">
            <a:solidFill>
              <a:srgbClr val="C8D3C6"/>
            </a:solidFill>
            <a:prstDash val="solid"/>
            <a:round/>
          </a:ln>
          <a:effectLst/>
        </c:spPr>
        <c:txPr>
          <a:bodyPr rot="-60000000" spcFirstLastPara="1" vertOverflow="ellipsis" vert="horz" wrap="square" anchor="ctr" anchorCtr="1"/>
          <a:lstStyle/>
          <a:p>
            <a:pPr>
              <a:defRPr sz="1100" b="0" i="0" u="none" strike="noStrike" kern="1200" baseline="0">
                <a:solidFill>
                  <a:srgbClr val="344B60"/>
                </a:solidFill>
                <a:latin typeface="Aptos"/>
                <a:ea typeface="Aptos"/>
                <a:cs typeface="Aptos"/>
              </a:defRPr>
            </a:pPr>
            <a:endParaRPr lang="en-US"/>
          </a:p>
        </c:txPr>
        <c:crossAx val="623693952"/>
        <c:crosses val="autoZero"/>
        <c:auto val="1"/>
        <c:lblAlgn val="ctr"/>
        <c:lblOffset val="100"/>
        <c:noMultiLvlLbl val="0"/>
      </c:catAx>
      <c:valAx>
        <c:axId val="623693952"/>
        <c:scaling>
          <c:orientation val="minMax"/>
          <c:max val="160"/>
          <c:min val="0"/>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crossAx val="623692512"/>
        <c:crosses val="autoZero"/>
        <c:crossBetween val="between"/>
      </c:valAx>
      <c:spPr>
        <a:solidFill>
          <a:srgbClr val="E7ED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DE2"/>
    </a:solidFill>
    <a:ln w="6350" cap="flat" cmpd="sng" algn="ctr">
      <a:solidFill>
        <a:srgbClr val="CBD5C6"/>
      </a:solidFill>
      <a:prstDash val="solid"/>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r>
              <a:rPr lang="en-US"/>
              <a:t>Order Value by Payment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Aptos"/>
              <a:ea typeface="Aptos"/>
              <a:cs typeface="Aptos"/>
            </a:defRPr>
          </a:pPr>
          <a:endParaRPr lang="en-US"/>
        </a:p>
      </c:txPr>
    </c:title>
    <c:autoTitleDeleted val="0"/>
    <c:pivotFmts>
      <c:pivotFmt>
        <c:idx val="0"/>
        <c:spPr>
          <a:solidFill>
            <a:srgbClr val="168F89"/>
          </a:solidFill>
          <a:ln>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8F89"/>
          </a:solidFill>
          <a:ln>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168F89"/>
            </a:solidFill>
            <a:ln>
              <a:solidFill>
                <a:srgbClr val="168F89"/>
              </a:solidFill>
              <a:prstDash val="solid"/>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Card</c:v>
              </c:pt>
              <c:pt idx="1">
                <c:v>Bank Transfer</c:v>
              </c:pt>
              <c:pt idx="2">
                <c:v>Wallet</c:v>
              </c:pt>
              <c:pt idx="3">
                <c:v>USSD</c:v>
              </c:pt>
              <c:pt idx="4">
                <c:v>Cash on Delivery</c:v>
              </c:pt>
            </c:strLit>
          </c:cat>
          <c:val>
            <c:numLit>
              <c:formatCode>General</c:formatCode>
              <c:ptCount val="5"/>
              <c:pt idx="0">
                <c:v>91121535.659999996</c:v>
              </c:pt>
              <c:pt idx="1">
                <c:v>31288859.670000002</c:v>
              </c:pt>
              <c:pt idx="2">
                <c:v>22104981.619999997</c:v>
              </c:pt>
              <c:pt idx="3">
                <c:v>20249162.520000003</c:v>
              </c:pt>
              <c:pt idx="4">
                <c:v>14574843.040000001</c:v>
              </c:pt>
            </c:numLit>
          </c:val>
          <c:extLst>
            <c:ext xmlns:c16="http://schemas.microsoft.com/office/drawing/2014/chart" uri="{C3380CC4-5D6E-409C-BE32-E72D297353CC}">
              <c16:uniqueId val="{00000000-AFC4-410C-B59B-9F57E3EC3AB1}"/>
            </c:ext>
          </c:extLst>
        </c:ser>
        <c:dLbls>
          <c:showLegendKey val="0"/>
          <c:showVal val="0"/>
          <c:showCatName val="0"/>
          <c:showSerName val="0"/>
          <c:showPercent val="0"/>
          <c:showBubbleSize val="0"/>
        </c:dLbls>
        <c:gapWidth val="182"/>
        <c:axId val="1256582816"/>
        <c:axId val="1256571776"/>
      </c:barChart>
      <c:catAx>
        <c:axId val="1256582816"/>
        <c:scaling>
          <c:orientation val="maxMin"/>
        </c:scaling>
        <c:delete val="0"/>
        <c:axPos val="l"/>
        <c:numFmt formatCode="General" sourceLinked="1"/>
        <c:majorTickMark val="none"/>
        <c:minorTickMark val="none"/>
        <c:tickLblPos val="nextTo"/>
        <c:spPr>
          <a:noFill/>
          <a:ln w="6350" cap="flat" cmpd="sng" algn="ctr">
            <a:solidFill>
              <a:srgbClr val="C8D3C6"/>
            </a:solidFill>
            <a:prstDash val="solid"/>
            <a:round/>
          </a:ln>
          <a:effectLst/>
        </c:spPr>
        <c:txPr>
          <a:bodyPr rot="-60000000" spcFirstLastPara="1" vertOverflow="ellipsis" vert="horz" wrap="square" anchor="ctr" anchorCtr="1"/>
          <a:lstStyle/>
          <a:p>
            <a:pPr>
              <a:defRPr sz="1100" b="0" i="0" u="none" strike="noStrike" kern="1200" baseline="0">
                <a:solidFill>
                  <a:srgbClr val="344B60"/>
                </a:solidFill>
                <a:latin typeface="Aptos"/>
                <a:ea typeface="Aptos"/>
                <a:cs typeface="Aptos"/>
              </a:defRPr>
            </a:pPr>
            <a:endParaRPr lang="en-US"/>
          </a:p>
        </c:txPr>
        <c:crossAx val="1256571776"/>
        <c:crosses val="autoZero"/>
        <c:auto val="1"/>
        <c:lblAlgn val="ctr"/>
        <c:lblOffset val="100"/>
        <c:noMultiLvlLbl val="0"/>
      </c:catAx>
      <c:valAx>
        <c:axId val="1256571776"/>
        <c:scaling>
          <c:orientation val="minMax"/>
          <c:max val="105000000"/>
          <c:min val="0"/>
        </c:scaling>
        <c:delete val="1"/>
        <c:axPos val="t"/>
        <c:numFmt formatCode="\₦0.0,,&quot;M&quot;" sourceLinked="0"/>
        <c:majorTickMark val="none"/>
        <c:minorTickMark val="none"/>
        <c:tickLblPos val="nextTo"/>
        <c:crossAx val="1256582816"/>
        <c:crosses val="autoZero"/>
        <c:crossBetween val="between"/>
      </c:valAx>
      <c:spPr>
        <a:solidFill>
          <a:srgbClr val="E7ED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DE2"/>
    </a:solidFill>
    <a:ln w="6350" cap="flat" cmpd="sng" algn="ctr">
      <a:solidFill>
        <a:srgbClr val="CBD5C6"/>
      </a:solidFill>
      <a:prstDash val="solid"/>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54A"/>
                </a:solidFill>
                <a:latin typeface="Aptos"/>
                <a:ea typeface="Aptos"/>
                <a:cs typeface="Aptos"/>
              </a:defRPr>
            </a:pPr>
            <a:r>
              <a:rPr lang="en-US"/>
              <a:t>Average Order Rating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54A"/>
              </a:solidFill>
              <a:latin typeface="Aptos"/>
              <a:ea typeface="Aptos"/>
              <a:cs typeface="Aptos"/>
            </a:defRPr>
          </a:pPr>
          <a:endParaRPr lang="en-US"/>
        </a:p>
      </c:txPr>
    </c:title>
    <c:autoTitleDeleted val="0"/>
    <c:pivotFmts>
      <c:pivotFmt>
        <c:idx val="0"/>
        <c:spPr>
          <a:solidFill>
            <a:srgbClr val="168C8C"/>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7354A"/>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8C8C"/>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7354A"/>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168C8C"/>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7354A"/>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Groceries</c:v>
              </c:pt>
              <c:pt idx="1">
                <c:v>Home &amp; Kitchen</c:v>
              </c:pt>
              <c:pt idx="2">
                <c:v>Automotive Parts</c:v>
              </c:pt>
              <c:pt idx="3">
                <c:v>Fashion</c:v>
              </c:pt>
              <c:pt idx="4">
                <c:v>Electronics</c:v>
              </c:pt>
              <c:pt idx="5">
                <c:v>Beauty &amp; Personal Care</c:v>
              </c:pt>
              <c:pt idx="6">
                <c:v>Baby Products</c:v>
              </c:pt>
              <c:pt idx="7">
                <c:v>Phones &amp; Tablets</c:v>
              </c:pt>
            </c:strLit>
          </c:cat>
          <c:val>
            <c:numLit>
              <c:formatCode>General</c:formatCode>
              <c:ptCount val="8"/>
              <c:pt idx="0">
                <c:v>4</c:v>
              </c:pt>
              <c:pt idx="1">
                <c:v>3.7272727272727271</c:v>
              </c:pt>
              <c:pt idx="2">
                <c:v>3.1578947368421053</c:v>
              </c:pt>
              <c:pt idx="3">
                <c:v>3</c:v>
              </c:pt>
              <c:pt idx="4">
                <c:v>2.7692307692307692</c:v>
              </c:pt>
              <c:pt idx="5">
                <c:v>2.75</c:v>
              </c:pt>
              <c:pt idx="6">
                <c:v>2.6</c:v>
              </c:pt>
              <c:pt idx="7">
                <c:v>2</c:v>
              </c:pt>
            </c:numLit>
          </c:val>
          <c:extLst>
            <c:ext xmlns:c16="http://schemas.microsoft.com/office/drawing/2014/chart" uri="{C3380CC4-5D6E-409C-BE32-E72D297353CC}">
              <c16:uniqueId val="{00000000-D569-4D74-BFC7-442F44AD4AD0}"/>
            </c:ext>
          </c:extLst>
        </c:ser>
        <c:dLbls>
          <c:showLegendKey val="0"/>
          <c:showVal val="0"/>
          <c:showCatName val="0"/>
          <c:showSerName val="0"/>
          <c:showPercent val="0"/>
          <c:showBubbleSize val="0"/>
        </c:dLbls>
        <c:gapWidth val="65"/>
        <c:axId val="242530927"/>
        <c:axId val="242533807"/>
      </c:barChart>
      <c:catAx>
        <c:axId val="2425309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17354A"/>
                </a:solidFill>
                <a:latin typeface="Aptos"/>
                <a:ea typeface="Aptos"/>
                <a:cs typeface="Aptos"/>
              </a:defRPr>
            </a:pPr>
            <a:endParaRPr lang="en-US"/>
          </a:p>
        </c:txPr>
        <c:crossAx val="242533807"/>
        <c:crosses val="autoZero"/>
        <c:auto val="1"/>
        <c:lblAlgn val="ctr"/>
        <c:lblOffset val="100"/>
        <c:noMultiLvlLbl val="0"/>
      </c:catAx>
      <c:valAx>
        <c:axId val="242533807"/>
        <c:scaling>
          <c:orientation val="minMax"/>
          <c:max val="5"/>
          <c:min val="0"/>
        </c:scaling>
        <c:delete val="1"/>
        <c:axPos val="t"/>
        <c:numFmt formatCode="0.00" sourceLinked="0"/>
        <c:majorTickMark val="none"/>
        <c:minorTickMark val="none"/>
        <c:tickLblPos val="nextTo"/>
        <c:crossAx val="242530927"/>
        <c:crosses val="autoZero"/>
        <c:crossBetween val="between"/>
      </c:valAx>
      <c:spPr>
        <a:solidFill>
          <a:srgbClr val="E5ED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5ED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[Retail_Ecommerce dataset - Copy (version 2).xlsx]Pivot Analysis!PivotTable7</c:name>
    <c:fmtId val="6"/>
  </c:pivotSource>
  <c:chart>
    <c:title>
      <c:tx>
        <c:rich>
          <a:bodyPr rot="0" spcFirstLastPara="1" vertOverflow="ellipsis" vert="horz" wrap="square" anchor="ctr" anchorCtr="1"/>
          <a:lstStyle/>
          <a:p>
            <a:pPr algn="ctr">
              <a:defRPr sz="1500" b="1" i="0" u="none" strike="noStrike" kern="1200" spc="0" baseline="0">
                <a:solidFill>
                  <a:srgbClr val="12384B"/>
                </a:solidFill>
                <a:latin typeface="Aptos"/>
                <a:ea typeface="Aptos"/>
                <a:cs typeface="Aptos"/>
              </a:defRPr>
            </a:pPr>
            <a:r>
              <a:rPr lang="en-US"/>
              <a:t>Annual Delivered Order Value</a:t>
            </a:r>
          </a:p>
        </c:rich>
      </c:tx>
      <c:overlay val="0"/>
      <c:spPr>
        <a:noFill/>
        <a:ln>
          <a:noFill/>
        </a:ln>
        <a:effectLst/>
      </c:spPr>
      <c:txPr>
        <a:bodyPr rot="0" spcFirstLastPara="1" vertOverflow="ellipsis" vert="horz" wrap="square" anchor="ctr" anchorCtr="1"/>
        <a:lstStyle/>
        <a:p>
          <a:pPr algn="ctr">
            <a:defRPr sz="1500" b="1" i="0" u="none" strike="noStrike" kern="1200" spc="0" baseline="0">
              <a:solidFill>
                <a:srgbClr val="12384B"/>
              </a:solidFill>
              <a:latin typeface="Aptos"/>
              <a:ea typeface="Aptos"/>
              <a:cs typeface="Aptos"/>
            </a:defRPr>
          </a:pPr>
          <a:endParaRPr lang="en-US"/>
        </a:p>
      </c:txPr>
    </c:title>
    <c:autoTitleDeleted val="0"/>
    <c:pivotFmts>
      <c:pivotFmt>
        <c:idx val="0"/>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8AAA7"/>
            </a:solidFill>
            <a:prstDash val="solid"/>
            <a:round/>
          </a:ln>
          <a:effectLst/>
        </c:spPr>
        <c:marker>
          <c:symbol val="circle"/>
          <c:size val="3"/>
          <c:spPr>
            <a:solidFill>
              <a:srgbClr val="68AAA7"/>
            </a:solidFill>
            <a:ln w="9525">
              <a:solidFill>
                <a:srgbClr val="FFFFFF"/>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26477"/>
                  </a:solidFill>
                  <a:latin typeface="Aptos"/>
                  <a:ea typeface="Aptos"/>
                  <a:cs typeface="Apto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0655086848635235"/>
                  <c:h val="0.12689814814814815"/>
                </c:manualLayout>
              </c15:layout>
            </c:ext>
          </c:extLst>
        </c:dLbl>
      </c:pivotFmt>
      <c:pivotFmt>
        <c:idx val="3"/>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5287014061207613"/>
                  <c:h val="0.12689814814814815"/>
                </c:manualLayout>
              </c15:layout>
            </c:ext>
          </c:extLst>
        </c:dLbl>
      </c:pivotFmt>
      <c:pivotFmt>
        <c:idx val="4"/>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1647642679900744"/>
                  <c:h val="0.10375"/>
                </c:manualLayout>
              </c15:layout>
            </c:ext>
          </c:extLst>
        </c:dLbl>
      </c:pivotFmt>
      <c:pivotFmt>
        <c:idx val="5"/>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5287014061207613"/>
                  <c:h val="0.12689814814814815"/>
                </c:manualLayout>
              </c15:layout>
            </c:ext>
          </c:extLst>
        </c:dLbl>
      </c:pivotFmt>
      <c:pivotFmt>
        <c:idx val="7"/>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1647642679900744"/>
                  <c:h val="0.10375"/>
                </c:manualLayout>
              </c15:layout>
            </c:ext>
          </c:extLst>
        </c:dLbl>
      </c:pivotFmt>
      <c:pivotFmt>
        <c:idx val="8"/>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0655086848635235"/>
                  <c:h val="0.12689814814814815"/>
                </c:manualLayout>
              </c15:layout>
            </c:ext>
          </c:extLst>
        </c:dLbl>
      </c:pivotFmt>
      <c:pivotFmt>
        <c:idx val="9"/>
        <c:spPr>
          <a:solidFill>
            <a:schemeClr val="accent1"/>
          </a:solidFill>
          <a:ln w="28575" cap="rnd">
            <a:solidFill>
              <a:srgbClr val="68AAA7"/>
            </a:solidFill>
            <a:prstDash val="solid"/>
            <a:round/>
          </a:ln>
          <a:effectLst/>
        </c:spPr>
        <c:marker>
          <c:symbol val="circle"/>
          <c:size val="3"/>
          <c:spPr>
            <a:solidFill>
              <a:srgbClr val="68AAA7"/>
            </a:solidFill>
            <a:ln w="9525">
              <a:solidFill>
                <a:srgbClr val="FFFFFF"/>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26477"/>
                  </a:solidFill>
                  <a:latin typeface="Aptos"/>
                  <a:ea typeface="Aptos"/>
                  <a:cs typeface="Apto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5287014061207613"/>
                  <c:h val="0.12689814814814815"/>
                </c:manualLayout>
              </c15:layout>
            </c:ext>
          </c:extLst>
        </c:dLbl>
      </c:pivotFmt>
      <c:pivotFmt>
        <c:idx val="12"/>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1647642679900744"/>
                  <c:h val="0.10375"/>
                </c:manualLayout>
              </c15:layout>
            </c:ext>
          </c:extLst>
        </c:dLbl>
      </c:pivotFmt>
      <c:pivotFmt>
        <c:idx val="13"/>
        <c:spPr>
          <a:solidFill>
            <a:schemeClr val="accent1"/>
          </a:solidFill>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0655086848635235"/>
                  <c:h val="0.12689814814814815"/>
                </c:manualLayout>
              </c15:layout>
            </c:ext>
          </c:extLst>
        </c:dLbl>
      </c:pivotFmt>
      <c:pivotFmt>
        <c:idx val="14"/>
        <c:spPr>
          <a:solidFill>
            <a:schemeClr val="accent1"/>
          </a:solidFill>
          <a:ln w="28575" cap="rnd">
            <a:solidFill>
              <a:srgbClr val="68AAA7"/>
            </a:solidFill>
            <a:prstDash val="solid"/>
            <a:round/>
          </a:ln>
          <a:effectLst/>
        </c:spPr>
        <c:marker>
          <c:symbol val="circle"/>
          <c:size val="3"/>
          <c:spPr>
            <a:solidFill>
              <a:srgbClr val="68AAA7"/>
            </a:solidFill>
            <a:ln w="9525">
              <a:solidFill>
                <a:srgbClr val="FFFFFF"/>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26477"/>
                  </a:solidFill>
                  <a:latin typeface="Aptos"/>
                  <a:ea typeface="Aptos"/>
                  <a:cs typeface="Apto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5287014061207613"/>
                  <c:h val="0.12689814814814815"/>
                </c:manualLayout>
              </c15:layout>
            </c:ext>
          </c:extLst>
        </c:dLbl>
      </c:pivotFmt>
      <c:pivotFmt>
        <c:idx val="17"/>
        <c:spPr>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1647642679900744"/>
                  <c:h val="0.10375"/>
                </c:manualLayout>
              </c15:layout>
            </c:ext>
          </c:extLst>
        </c:dLbl>
      </c:pivotFmt>
      <c:pivotFmt>
        <c:idx val="18"/>
        <c:spPr>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Lbl>
          <c:idx val="0"/>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0655086848635235"/>
                  <c:h val="0.12689814814814815"/>
                </c:manualLayout>
              </c15:layout>
            </c:ext>
          </c:extLst>
        </c:dLbl>
      </c:pivotFmt>
      <c:pivotFmt>
        <c:idx val="19"/>
        <c:spPr>
          <a:ln w="28575" cap="rnd">
            <a:solidFill>
              <a:srgbClr val="68AAA7"/>
            </a:solidFill>
            <a:prstDash val="solid"/>
            <a:round/>
          </a:ln>
          <a:effectLst/>
        </c:spPr>
        <c:marker>
          <c:symbol val="circle"/>
          <c:size val="3"/>
          <c:spPr>
            <a:solidFill>
              <a:srgbClr val="68AAA7"/>
            </a:solidFill>
            <a:ln w="9525">
              <a:solidFill>
                <a:srgbClr val="FFFFFF"/>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12384B"/>
                  </a:solidFill>
                  <a:latin typeface="Calibri"/>
                  <a:ea typeface="Calibri"/>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Analysis'!$G$9</c:f>
              <c:strCache>
                <c:ptCount val="1"/>
                <c:pt idx="0">
                  <c:v>Order Value</c:v>
                </c:pt>
              </c:strCache>
            </c:strRef>
          </c:tx>
          <c:spPr>
            <a:ln w="28575" cap="rnd">
              <a:solidFill>
                <a:srgbClr val="168F89"/>
              </a:solidFill>
              <a:prstDash val="solid"/>
              <a:round/>
            </a:ln>
            <a:effectLst/>
          </c:spPr>
          <c:marker>
            <c:symbol val="circle"/>
            <c:size val="4"/>
            <c:spPr>
              <a:solidFill>
                <a:srgbClr val="168F89"/>
              </a:solidFill>
              <a:ln w="9525">
                <a:solidFill>
                  <a:srgbClr val="FFFFFF"/>
                </a:solidFill>
                <a:prstDash val="solid"/>
              </a:ln>
              <a:effectLst/>
            </c:spPr>
          </c:marker>
          <c:dPt>
            <c:idx val="0"/>
            <c:marker>
              <c:symbol val="circle"/>
              <c:size val="4"/>
              <c:spPr>
                <a:solidFill>
                  <a:srgbClr val="168F89"/>
                </a:solidFill>
                <a:ln w="9525">
                  <a:solidFill>
                    <a:srgbClr val="FFFFFF"/>
                  </a:solidFill>
                  <a:prstDash val="solid"/>
                </a:ln>
                <a:effectLst/>
              </c:spPr>
            </c:marker>
            <c:bubble3D val="0"/>
            <c:extLst>
              <c:ext xmlns:c16="http://schemas.microsoft.com/office/drawing/2014/chart" uri="{C3380CC4-5D6E-409C-BE32-E72D297353CC}">
                <c16:uniqueId val="{00000000-EA99-42EB-B43A-75BAFEEEFE2A}"/>
              </c:ext>
            </c:extLst>
          </c:dPt>
          <c:dPt>
            <c:idx val="1"/>
            <c:marker>
              <c:symbol val="circle"/>
              <c:size val="4"/>
              <c:spPr>
                <a:solidFill>
                  <a:srgbClr val="168F89"/>
                </a:solidFill>
                <a:ln w="9525">
                  <a:solidFill>
                    <a:srgbClr val="FFFFFF"/>
                  </a:solidFill>
                  <a:prstDash val="solid"/>
                </a:ln>
                <a:effectLst/>
              </c:spPr>
            </c:marker>
            <c:bubble3D val="0"/>
            <c:extLst>
              <c:ext xmlns:c16="http://schemas.microsoft.com/office/drawing/2014/chart" uri="{C3380CC4-5D6E-409C-BE32-E72D297353CC}">
                <c16:uniqueId val="{00000001-EA99-42EB-B43A-75BAFEEEFE2A}"/>
              </c:ext>
            </c:extLst>
          </c:dPt>
          <c:dPt>
            <c:idx val="2"/>
            <c:marker>
              <c:symbol val="circle"/>
              <c:size val="4"/>
              <c:spPr>
                <a:solidFill>
                  <a:srgbClr val="168F89"/>
                </a:solidFill>
                <a:ln w="9525">
                  <a:solidFill>
                    <a:srgbClr val="FFFFFF"/>
                  </a:solidFill>
                  <a:prstDash val="solid"/>
                </a:ln>
                <a:effectLst/>
              </c:spPr>
            </c:marker>
            <c:bubble3D val="0"/>
            <c:extLst>
              <c:ext xmlns:c16="http://schemas.microsoft.com/office/drawing/2014/chart" uri="{C3380CC4-5D6E-409C-BE32-E72D297353CC}">
                <c16:uniqueId val="{00000002-EA99-42EB-B43A-75BAFEEEFE2A}"/>
              </c:ext>
            </c:extLst>
          </c:dPt>
          <c:dLbls>
            <c:dLbl>
              <c:idx val="0"/>
              <c:dLblPos val="t"/>
              <c:showLegendKey val="0"/>
              <c:showVal val="1"/>
              <c:showCatName val="0"/>
              <c:showSerName val="0"/>
              <c:showPercent val="0"/>
              <c:showBubbleSize val="0"/>
              <c:extLst>
                <c:ext xmlns:c15="http://schemas.microsoft.com/office/drawing/2012/chart" uri="{CE6537A1-D6FC-4f65-9D91-7224C49458BB}">
                  <c15:layout>
                    <c:manualLayout>
                      <c:w val="0.25287014061207613"/>
                      <c:h val="0.12689814814814815"/>
                    </c:manualLayout>
                  </c15:layout>
                </c:ext>
                <c:ext xmlns:c16="http://schemas.microsoft.com/office/drawing/2014/chart" uri="{C3380CC4-5D6E-409C-BE32-E72D297353CC}">
                  <c16:uniqueId val="{00000000-EA99-42EB-B43A-75BAFEEEFE2A}"/>
                </c:ext>
              </c:extLst>
            </c:dLbl>
            <c:dLbl>
              <c:idx val="1"/>
              <c:dLblPos val="t"/>
              <c:showLegendKey val="0"/>
              <c:showVal val="1"/>
              <c:showCatName val="0"/>
              <c:showSerName val="0"/>
              <c:showPercent val="0"/>
              <c:showBubbleSize val="0"/>
              <c:extLst>
                <c:ext xmlns:c15="http://schemas.microsoft.com/office/drawing/2012/chart" uri="{CE6537A1-D6FC-4f65-9D91-7224C49458BB}">
                  <c15:layout>
                    <c:manualLayout>
                      <c:w val="0.21647642679900744"/>
                      <c:h val="0.10375"/>
                    </c:manualLayout>
                  </c15:layout>
                </c:ext>
                <c:ext xmlns:c16="http://schemas.microsoft.com/office/drawing/2014/chart" uri="{C3380CC4-5D6E-409C-BE32-E72D297353CC}">
                  <c16:uniqueId val="{00000001-EA99-42EB-B43A-75BAFEEEFE2A}"/>
                </c:ext>
              </c:extLst>
            </c:dLbl>
            <c:dLbl>
              <c:idx val="2"/>
              <c:dLblPos val="t"/>
              <c:showLegendKey val="0"/>
              <c:showVal val="1"/>
              <c:showCatName val="0"/>
              <c:showSerName val="0"/>
              <c:showPercent val="0"/>
              <c:showBubbleSize val="0"/>
              <c:extLst>
                <c:ext xmlns:c15="http://schemas.microsoft.com/office/drawing/2012/chart" uri="{CE6537A1-D6FC-4f65-9D91-7224C49458BB}">
                  <c15:layout>
                    <c:manualLayout>
                      <c:w val="0.20655086848635235"/>
                      <c:h val="0.12689814814814815"/>
                    </c:manualLayout>
                  </c15:layout>
                </c:ext>
                <c:ext xmlns:c16="http://schemas.microsoft.com/office/drawing/2014/chart" uri="{C3380CC4-5D6E-409C-BE32-E72D297353CC}">
                  <c16:uniqueId val="{00000002-EA99-42EB-B43A-75BAFEEEFE2A}"/>
                </c:ext>
              </c:extLst>
            </c:dLbl>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Analysis'!$F$10:$F$13</c:f>
              <c:strCache>
                <c:ptCount val="3"/>
                <c:pt idx="0">
                  <c:v>2023</c:v>
                </c:pt>
                <c:pt idx="1">
                  <c:v>2024</c:v>
                </c:pt>
                <c:pt idx="2">
                  <c:v>2025</c:v>
                </c:pt>
              </c:strCache>
            </c:strRef>
          </c:cat>
          <c:val>
            <c:numRef>
              <c:f>'Pivot Analysis'!$G$10:$G$13</c:f>
              <c:numCache>
                <c:formatCode>[$₦-468]\ #,##0</c:formatCode>
                <c:ptCount val="3"/>
                <c:pt idx="0">
                  <c:v>38876385.630000003</c:v>
                </c:pt>
                <c:pt idx="1">
                  <c:v>51363506.25</c:v>
                </c:pt>
                <c:pt idx="2">
                  <c:v>89099490.629999995</c:v>
                </c:pt>
              </c:numCache>
            </c:numRef>
          </c:val>
          <c:smooth val="0"/>
          <c:extLst>
            <c:ext xmlns:c16="http://schemas.microsoft.com/office/drawing/2014/chart" uri="{C3380CC4-5D6E-409C-BE32-E72D297353CC}">
              <c16:uniqueId val="{00000003-EA99-42EB-B43A-75BAFEEEFE2A}"/>
            </c:ext>
          </c:extLst>
        </c:ser>
        <c:ser>
          <c:idx val="1"/>
          <c:order val="1"/>
          <c:tx>
            <c:strRef>
              <c:f>'Pivot Analysis'!$H$9</c:f>
              <c:strCache>
                <c:ptCount val="1"/>
                <c:pt idx="0">
                  <c:v>OrderID</c:v>
                </c:pt>
              </c:strCache>
            </c:strRef>
          </c:tx>
          <c:spPr>
            <a:ln w="28575" cap="rnd">
              <a:solidFill>
                <a:srgbClr val="68AAA7"/>
              </a:solidFill>
              <a:prstDash val="solid"/>
              <a:round/>
            </a:ln>
            <a:effectLst/>
          </c:spPr>
          <c:marker>
            <c:symbol val="circle"/>
            <c:size val="3"/>
            <c:spPr>
              <a:solidFill>
                <a:srgbClr val="68AAA7"/>
              </a:solidFill>
              <a:ln w="9525">
                <a:solidFill>
                  <a:srgbClr val="FFFFFF"/>
                </a:solidFill>
                <a:prstDash val="solid"/>
              </a:ln>
              <a:effectLst/>
            </c:spPr>
          </c:marker>
          <c:cat>
            <c:strRef>
              <c:f>'Pivot Analysis'!$F$10:$F$13</c:f>
              <c:strCache>
                <c:ptCount val="3"/>
                <c:pt idx="0">
                  <c:v>2023</c:v>
                </c:pt>
                <c:pt idx="1">
                  <c:v>2024</c:v>
                </c:pt>
                <c:pt idx="2">
                  <c:v>2025</c:v>
                </c:pt>
              </c:strCache>
            </c:strRef>
          </c:cat>
          <c:val>
            <c:numRef>
              <c:f>'Pivot Analysis'!$H$10:$H$13</c:f>
              <c:numCache>
                <c:formatCode>0</c:formatCode>
                <c:ptCount val="3"/>
                <c:pt idx="0">
                  <c:v>44</c:v>
                </c:pt>
                <c:pt idx="1">
                  <c:v>33</c:v>
                </c:pt>
                <c:pt idx="2">
                  <c:v>48</c:v>
                </c:pt>
              </c:numCache>
            </c:numRef>
          </c:val>
          <c:smooth val="0"/>
          <c:extLst>
            <c:ext xmlns:c16="http://schemas.microsoft.com/office/drawing/2014/chart" uri="{C3380CC4-5D6E-409C-BE32-E72D297353CC}">
              <c16:uniqueId val="{00000004-EA99-42EB-B43A-75BAFEEEFE2A}"/>
            </c:ext>
          </c:extLst>
        </c:ser>
        <c:dLbls>
          <c:showLegendKey val="0"/>
          <c:showVal val="0"/>
          <c:showCatName val="0"/>
          <c:showSerName val="0"/>
          <c:showPercent val="0"/>
          <c:showBubbleSize val="0"/>
        </c:dLbls>
        <c:marker val="1"/>
        <c:smooth val="0"/>
        <c:axId val="623684832"/>
        <c:axId val="623685792"/>
      </c:lineChart>
      <c:catAx>
        <c:axId val="623684832"/>
        <c:scaling>
          <c:orientation val="minMax"/>
        </c:scaling>
        <c:delete val="0"/>
        <c:axPos val="b"/>
        <c:numFmt formatCode="General" sourceLinked="1"/>
        <c:majorTickMark val="none"/>
        <c:minorTickMark val="none"/>
        <c:tickLblPos val="nextTo"/>
        <c:spPr>
          <a:noFill/>
          <a:ln w="6350" cap="flat" cmpd="sng" algn="ctr">
            <a:solidFill>
              <a:srgbClr val="D7DEE5"/>
            </a:solidFill>
            <a:prstDash val="solid"/>
            <a:round/>
          </a:ln>
          <a:effectLst/>
        </c:spPr>
        <c:txPr>
          <a:bodyPr rot="-60000000" spcFirstLastPara="1" vertOverflow="ellipsis" vert="horz" wrap="square" anchor="ctr" anchorCtr="1"/>
          <a:lstStyle/>
          <a:p>
            <a:pPr>
              <a:defRPr sz="1100" b="0" i="0" u="none" strike="noStrike" kern="1200" baseline="0">
                <a:solidFill>
                  <a:srgbClr val="12384B"/>
                </a:solidFill>
                <a:latin typeface="Aptos"/>
                <a:ea typeface="Aptos"/>
                <a:cs typeface="Aptos"/>
              </a:defRPr>
            </a:pPr>
            <a:endParaRPr lang="en-US"/>
          </a:p>
        </c:txPr>
        <c:crossAx val="623685792"/>
        <c:crosses val="autoZero"/>
        <c:auto val="1"/>
        <c:lblAlgn val="ctr"/>
        <c:lblOffset val="100"/>
        <c:noMultiLvlLbl val="0"/>
      </c:catAx>
      <c:valAx>
        <c:axId val="623685792"/>
        <c:scaling>
          <c:orientation val="minMax"/>
          <c:min val="0"/>
        </c:scaling>
        <c:delete val="1"/>
        <c:axPos val="l"/>
        <c:numFmt formatCode="[$₦-468]\ #,##0" sourceLinked="1"/>
        <c:majorTickMark val="none"/>
        <c:minorTickMark val="none"/>
        <c:tickLblPos val="nextTo"/>
        <c:crossAx val="623684832"/>
        <c:crosses val="autoZero"/>
        <c:crossBetween val="between"/>
      </c:valAx>
      <c:spPr>
        <a:solidFill>
          <a:srgbClr val="E7EDE2"/>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EFE5"/>
    </a:solidFill>
    <a:ln w="6350" cap="flat" cmpd="sng" algn="ctr">
      <a:solidFill>
        <a:srgbClr val="CBD5C6"/>
      </a:solidFill>
      <a:prstDash val="solid"/>
      <a:round/>
    </a:ln>
    <a:effectLst/>
  </c:spPr>
  <c:txPr>
    <a:bodyPr/>
    <a:lstStyle/>
    <a:p>
      <a:pPr>
        <a:defRPr sz="1300">
          <a:solidFill>
            <a:srgbClr val="12384B"/>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[Retail_Ecommerce dataset - Copy (version 2).xlsx]Pivot Analysis!PivotTable8</c:name>
    <c:fmtId val="4"/>
  </c:pivotSource>
  <c:chart>
    <c:title>
      <c:tx>
        <c:rich>
          <a:bodyPr rot="0" spcFirstLastPara="1" vertOverflow="ellipsis" vert="horz" wrap="square" anchor="ctr" anchorCtr="1"/>
          <a:lstStyle/>
          <a:p>
            <a:pPr>
              <a:defRPr sz="1500" b="1" i="0" u="none" strike="noStrike" kern="1200" spc="0" baseline="0">
                <a:solidFill>
                  <a:srgbClr val="12384B"/>
                </a:solidFill>
                <a:latin typeface="Aptos"/>
                <a:ea typeface="Aptos"/>
                <a:cs typeface="Aptos"/>
              </a:defRPr>
            </a:pPr>
            <a:r>
              <a:rPr lang="en-US"/>
              <a:t>Delivered Order Value by Category</a:t>
            </a:r>
          </a:p>
        </c:rich>
      </c:tx>
      <c:overlay val="0"/>
      <c:spPr>
        <a:noFill/>
        <a:ln>
          <a:noFill/>
        </a:ln>
        <a:effectLst/>
      </c:spPr>
      <c:txPr>
        <a:bodyPr rot="0" spcFirstLastPara="1" vertOverflow="ellipsis" vert="horz" wrap="square" anchor="ctr" anchorCtr="1"/>
        <a:lstStyle/>
        <a:p>
          <a:pPr>
            <a:defRPr sz="1500" b="1" i="0" u="none" strike="noStrike" kern="1200" spc="0" baseline="0">
              <a:solidFill>
                <a:srgbClr val="12384B"/>
              </a:solidFill>
              <a:latin typeface="Aptos"/>
              <a:ea typeface="Aptos"/>
              <a:cs typeface="Aptos"/>
            </a:defRPr>
          </a:pPr>
          <a:endParaRPr lang="en-US"/>
        </a:p>
      </c:txPr>
    </c:title>
    <c:autoTitleDeleted val="0"/>
    <c:pivotFmts>
      <c:pivotFmt>
        <c:idx val="0"/>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12384B"/>
                  </a:solidFill>
                  <a:latin typeface="Calibri"/>
                  <a:ea typeface="Calibri"/>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12384B"/>
                  </a:solidFill>
                  <a:latin typeface="Calibri"/>
                  <a:ea typeface="Calibri"/>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12384B"/>
                  </a:solidFill>
                  <a:latin typeface="Calibri"/>
                  <a:ea typeface="Calibri"/>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Analysis'!$M$9</c:f>
              <c:strCache>
                <c:ptCount val="1"/>
                <c:pt idx="0">
                  <c:v>Order Value</c:v>
                </c:pt>
              </c:strCache>
            </c:strRef>
          </c:tx>
          <c:spPr>
            <a:solidFill>
              <a:srgbClr val="168F89"/>
            </a:solidFill>
            <a:ln w="6350">
              <a:solidFill>
                <a:srgbClr val="168F89"/>
              </a:solidFill>
              <a:prstDash val="solid"/>
            </a:ln>
            <a:effectLst/>
          </c:spPr>
          <c:invertIfNegative val="0"/>
          <c:dLbls>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Analysis'!$L$10:$L$18</c:f>
              <c:strCache>
                <c:ptCount val="8"/>
                <c:pt idx="0">
                  <c:v>Phones &amp; Tablets</c:v>
                </c:pt>
                <c:pt idx="1">
                  <c:v>Home &amp; Kitchen</c:v>
                </c:pt>
                <c:pt idx="2">
                  <c:v>Automotive Parts</c:v>
                </c:pt>
                <c:pt idx="3">
                  <c:v>Electronics</c:v>
                </c:pt>
                <c:pt idx="4">
                  <c:v>Beauty &amp; Personal Care</c:v>
                </c:pt>
                <c:pt idx="5">
                  <c:v>Baby Products</c:v>
                </c:pt>
                <c:pt idx="6">
                  <c:v>Groceries</c:v>
                </c:pt>
                <c:pt idx="7">
                  <c:v>Fashion</c:v>
                </c:pt>
              </c:strCache>
            </c:strRef>
          </c:cat>
          <c:val>
            <c:numRef>
              <c:f>'Pivot Analysis'!$M$10:$M$18</c:f>
              <c:numCache>
                <c:formatCode>[$₦-468]\ #,##0</c:formatCode>
                <c:ptCount val="8"/>
                <c:pt idx="0">
                  <c:v>63979219.079999998</c:v>
                </c:pt>
                <c:pt idx="1">
                  <c:v>33867572.060000002</c:v>
                </c:pt>
                <c:pt idx="2">
                  <c:v>22550251.420000002</c:v>
                </c:pt>
                <c:pt idx="3">
                  <c:v>18285372.740000006</c:v>
                </c:pt>
                <c:pt idx="4">
                  <c:v>14449238.710000001</c:v>
                </c:pt>
                <c:pt idx="5">
                  <c:v>11504581.759999998</c:v>
                </c:pt>
                <c:pt idx="6">
                  <c:v>9056523.3900000006</c:v>
                </c:pt>
                <c:pt idx="7">
                  <c:v>5646623.3500000006</c:v>
                </c:pt>
              </c:numCache>
            </c:numRef>
          </c:val>
          <c:extLst>
            <c:ext xmlns:c16="http://schemas.microsoft.com/office/drawing/2014/chart" uri="{C3380CC4-5D6E-409C-BE32-E72D297353CC}">
              <c16:uniqueId val="{00000000-D519-492B-BBA8-F1654A3ABB15}"/>
            </c:ext>
          </c:extLst>
        </c:ser>
        <c:ser>
          <c:idx val="1"/>
          <c:order val="1"/>
          <c:tx>
            <c:strRef>
              <c:f>'Pivot Analysis'!$N$9</c:f>
              <c:strCache>
                <c:ptCount val="1"/>
                <c:pt idx="0">
                  <c:v>OrderID</c:v>
                </c:pt>
              </c:strCache>
            </c:strRef>
          </c:tx>
          <c:spPr>
            <a:solidFill>
              <a:schemeClr val="accent2"/>
            </a:solidFill>
            <a:ln>
              <a:noFill/>
            </a:ln>
            <a:effectLst/>
          </c:spPr>
          <c:invertIfNegative val="0"/>
          <c:cat>
            <c:strRef>
              <c:f>'Pivot Analysis'!$L$10:$L$18</c:f>
              <c:strCache>
                <c:ptCount val="8"/>
                <c:pt idx="0">
                  <c:v>Phones &amp; Tablets</c:v>
                </c:pt>
                <c:pt idx="1">
                  <c:v>Home &amp; Kitchen</c:v>
                </c:pt>
                <c:pt idx="2">
                  <c:v>Automotive Parts</c:v>
                </c:pt>
                <c:pt idx="3">
                  <c:v>Electronics</c:v>
                </c:pt>
                <c:pt idx="4">
                  <c:v>Beauty &amp; Personal Care</c:v>
                </c:pt>
                <c:pt idx="5">
                  <c:v>Baby Products</c:v>
                </c:pt>
                <c:pt idx="6">
                  <c:v>Groceries</c:v>
                </c:pt>
                <c:pt idx="7">
                  <c:v>Fashion</c:v>
                </c:pt>
              </c:strCache>
            </c:strRef>
          </c:cat>
          <c:val>
            <c:numRef>
              <c:f>'Pivot Analysis'!$N$10:$N$18</c:f>
              <c:numCache>
                <c:formatCode>0</c:formatCode>
                <c:ptCount val="8"/>
                <c:pt idx="0">
                  <c:v>15</c:v>
                </c:pt>
                <c:pt idx="1">
                  <c:v>16</c:v>
                </c:pt>
                <c:pt idx="2">
                  <c:v>22</c:v>
                </c:pt>
                <c:pt idx="3">
                  <c:v>20</c:v>
                </c:pt>
                <c:pt idx="4">
                  <c:v>15</c:v>
                </c:pt>
                <c:pt idx="5">
                  <c:v>18</c:v>
                </c:pt>
                <c:pt idx="6">
                  <c:v>8</c:v>
                </c:pt>
                <c:pt idx="7">
                  <c:v>11</c:v>
                </c:pt>
              </c:numCache>
            </c:numRef>
          </c:val>
          <c:extLst>
            <c:ext xmlns:c16="http://schemas.microsoft.com/office/drawing/2014/chart" uri="{C3380CC4-5D6E-409C-BE32-E72D297353CC}">
              <c16:uniqueId val="{00000001-D519-492B-BBA8-F1654A3ABB15}"/>
            </c:ext>
          </c:extLst>
        </c:ser>
        <c:ser>
          <c:idx val="2"/>
          <c:order val="2"/>
          <c:tx>
            <c:strRef>
              <c:f>'Pivot Analysis'!$O$9</c:f>
              <c:strCache>
                <c:ptCount val="1"/>
                <c:pt idx="0">
                  <c:v>OrderValue %</c:v>
                </c:pt>
              </c:strCache>
            </c:strRef>
          </c:tx>
          <c:spPr>
            <a:solidFill>
              <a:schemeClr val="accent3"/>
            </a:solidFill>
            <a:ln>
              <a:noFill/>
            </a:ln>
            <a:effectLst/>
          </c:spPr>
          <c:invertIfNegative val="0"/>
          <c:cat>
            <c:strRef>
              <c:f>'Pivot Analysis'!$L$10:$L$18</c:f>
              <c:strCache>
                <c:ptCount val="8"/>
                <c:pt idx="0">
                  <c:v>Phones &amp; Tablets</c:v>
                </c:pt>
                <c:pt idx="1">
                  <c:v>Home &amp; Kitchen</c:v>
                </c:pt>
                <c:pt idx="2">
                  <c:v>Automotive Parts</c:v>
                </c:pt>
                <c:pt idx="3">
                  <c:v>Electronics</c:v>
                </c:pt>
                <c:pt idx="4">
                  <c:v>Beauty &amp; Personal Care</c:v>
                </c:pt>
                <c:pt idx="5">
                  <c:v>Baby Products</c:v>
                </c:pt>
                <c:pt idx="6">
                  <c:v>Groceries</c:v>
                </c:pt>
                <c:pt idx="7">
                  <c:v>Fashion</c:v>
                </c:pt>
              </c:strCache>
            </c:strRef>
          </c:cat>
          <c:val>
            <c:numRef>
              <c:f>'Pivot Analysis'!$O$10:$O$18</c:f>
              <c:numCache>
                <c:formatCode>0%</c:formatCode>
                <c:ptCount val="8"/>
                <c:pt idx="0">
                  <c:v>0.35674941100253033</c:v>
                </c:pt>
                <c:pt idx="1">
                  <c:v>0.18884626224310511</c:v>
                </c:pt>
                <c:pt idx="2">
                  <c:v>0.12574065497712189</c:v>
                </c:pt>
                <c:pt idx="3">
                  <c:v>0.10195960577136708</c:v>
                </c:pt>
                <c:pt idx="4">
                  <c:v>8.0569245347960908E-2</c:v>
                </c:pt>
                <c:pt idx="5">
                  <c:v>6.4149779033383814E-2</c:v>
                </c:pt>
                <c:pt idx="6">
                  <c:v>5.0499356378095071E-2</c:v>
                </c:pt>
                <c:pt idx="7">
                  <c:v>3.1485685246435725E-2</c:v>
                </c:pt>
              </c:numCache>
            </c:numRef>
          </c:val>
          <c:extLst>
            <c:ext xmlns:c16="http://schemas.microsoft.com/office/drawing/2014/chart" uri="{C3380CC4-5D6E-409C-BE32-E72D297353CC}">
              <c16:uniqueId val="{00000002-D519-492B-BBA8-F1654A3ABB15}"/>
            </c:ext>
          </c:extLst>
        </c:ser>
        <c:ser>
          <c:idx val="3"/>
          <c:order val="3"/>
          <c:tx>
            <c:strRef>
              <c:f>'Pivot Analysis'!$P$9</c:f>
              <c:strCache>
                <c:ptCount val="1"/>
                <c:pt idx="0">
                  <c:v>Quantity</c:v>
                </c:pt>
              </c:strCache>
            </c:strRef>
          </c:tx>
          <c:spPr>
            <a:solidFill>
              <a:schemeClr val="accent4"/>
            </a:solidFill>
            <a:ln>
              <a:noFill/>
            </a:ln>
            <a:effectLst/>
          </c:spPr>
          <c:invertIfNegative val="0"/>
          <c:cat>
            <c:strRef>
              <c:f>'Pivot Analysis'!$L$10:$L$18</c:f>
              <c:strCache>
                <c:ptCount val="8"/>
                <c:pt idx="0">
                  <c:v>Phones &amp; Tablets</c:v>
                </c:pt>
                <c:pt idx="1">
                  <c:v>Home &amp; Kitchen</c:v>
                </c:pt>
                <c:pt idx="2">
                  <c:v>Automotive Parts</c:v>
                </c:pt>
                <c:pt idx="3">
                  <c:v>Electronics</c:v>
                </c:pt>
                <c:pt idx="4">
                  <c:v>Beauty &amp; Personal Care</c:v>
                </c:pt>
                <c:pt idx="5">
                  <c:v>Baby Products</c:v>
                </c:pt>
                <c:pt idx="6">
                  <c:v>Groceries</c:v>
                </c:pt>
                <c:pt idx="7">
                  <c:v>Fashion</c:v>
                </c:pt>
              </c:strCache>
            </c:strRef>
          </c:cat>
          <c:val>
            <c:numRef>
              <c:f>'Pivot Analysis'!$P$10:$P$18</c:f>
              <c:numCache>
                <c:formatCode>0</c:formatCode>
                <c:ptCount val="8"/>
                <c:pt idx="0">
                  <c:v>64</c:v>
                </c:pt>
                <c:pt idx="1">
                  <c:v>53</c:v>
                </c:pt>
                <c:pt idx="2">
                  <c:v>91</c:v>
                </c:pt>
                <c:pt idx="3">
                  <c:v>74</c:v>
                </c:pt>
                <c:pt idx="4">
                  <c:v>57</c:v>
                </c:pt>
                <c:pt idx="5">
                  <c:v>46</c:v>
                </c:pt>
                <c:pt idx="6">
                  <c:v>30</c:v>
                </c:pt>
                <c:pt idx="7">
                  <c:v>33</c:v>
                </c:pt>
              </c:numCache>
            </c:numRef>
          </c:val>
          <c:extLst>
            <c:ext xmlns:c16="http://schemas.microsoft.com/office/drawing/2014/chart" uri="{C3380CC4-5D6E-409C-BE32-E72D297353CC}">
              <c16:uniqueId val="{00000003-D519-492B-BBA8-F1654A3ABB15}"/>
            </c:ext>
          </c:extLst>
        </c:ser>
        <c:dLbls>
          <c:showLegendKey val="0"/>
          <c:showVal val="0"/>
          <c:showCatName val="0"/>
          <c:showSerName val="0"/>
          <c:showPercent val="0"/>
          <c:showBubbleSize val="0"/>
        </c:dLbls>
        <c:gapWidth val="182"/>
        <c:axId val="623714592"/>
        <c:axId val="623713152"/>
      </c:barChart>
      <c:catAx>
        <c:axId val="623714592"/>
        <c:scaling>
          <c:orientation val="maxMin"/>
        </c:scaling>
        <c:delete val="0"/>
        <c:axPos val="l"/>
        <c:numFmt formatCode="General" sourceLinked="1"/>
        <c:majorTickMark val="none"/>
        <c:minorTickMark val="none"/>
        <c:tickLblPos val="nextTo"/>
        <c:spPr>
          <a:noFill/>
          <a:ln w="6350" cap="flat" cmpd="sng" algn="ctr">
            <a:solidFill>
              <a:srgbClr val="C8D3C6"/>
            </a:solidFill>
            <a:prstDash val="solid"/>
            <a:round/>
          </a:ln>
          <a:effectLst/>
        </c:spPr>
        <c:txPr>
          <a:bodyPr rot="-6000000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crossAx val="623713152"/>
        <c:crosses val="autoZero"/>
        <c:auto val="1"/>
        <c:lblAlgn val="ctr"/>
        <c:lblOffset val="100"/>
        <c:noMultiLvlLbl val="0"/>
      </c:catAx>
      <c:valAx>
        <c:axId val="623713152"/>
        <c:scaling>
          <c:orientation val="minMax"/>
          <c:min val="0"/>
        </c:scaling>
        <c:delete val="1"/>
        <c:axPos val="t"/>
        <c:numFmt formatCode="\₦0.0,,&quot;M&quot;" sourceLinked="0"/>
        <c:majorTickMark val="none"/>
        <c:minorTickMark val="none"/>
        <c:tickLblPos val="nextTo"/>
        <c:crossAx val="623714592"/>
        <c:crosses val="autoZero"/>
        <c:crossBetween val="between"/>
      </c:valAx>
      <c:spPr>
        <a:solidFill>
          <a:srgbClr val="E7ED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EFE5"/>
    </a:solidFill>
    <a:ln w="6350" cap="flat" cmpd="sng" algn="ctr">
      <a:solidFill>
        <a:srgbClr val="CBD5C6"/>
      </a:solidFill>
      <a:prstDash val="solid"/>
      <a:round/>
    </a:ln>
    <a:effectLst/>
  </c:spPr>
  <c:txPr>
    <a:bodyPr/>
    <a:lstStyle/>
    <a:p>
      <a:pPr>
        <a:defRPr sz="1300">
          <a:solidFill>
            <a:srgbClr val="12384B"/>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[Retail_Ecommerce dataset - Copy (version 2).xlsx]Pivot Analysis!PivotTable9</c:name>
    <c:fmtId val="4"/>
  </c:pivotSource>
  <c:chart>
    <c:title>
      <c:tx>
        <c:rich>
          <a:bodyPr rot="0" spcFirstLastPara="1" vertOverflow="ellipsis" vert="horz" wrap="square" anchor="ctr" anchorCtr="1"/>
          <a:lstStyle/>
          <a:p>
            <a:pPr>
              <a:defRPr sz="1500" b="1" i="0" u="none" strike="noStrike" kern="1200" spc="0" baseline="0">
                <a:solidFill>
                  <a:srgbClr val="12384B"/>
                </a:solidFill>
                <a:latin typeface="Aptos"/>
                <a:ea typeface="Aptos"/>
                <a:cs typeface="Aptos"/>
              </a:defRPr>
            </a:pPr>
            <a:r>
              <a:rPr lang="en-US"/>
              <a:t>Top 10 Products by Delivered Order Value</a:t>
            </a:r>
          </a:p>
        </c:rich>
      </c:tx>
      <c:overlay val="0"/>
      <c:spPr>
        <a:noFill/>
        <a:ln>
          <a:noFill/>
        </a:ln>
        <a:effectLst/>
      </c:spPr>
      <c:txPr>
        <a:bodyPr rot="0" spcFirstLastPara="1" vertOverflow="ellipsis" vert="horz" wrap="square" anchor="ctr" anchorCtr="1"/>
        <a:lstStyle/>
        <a:p>
          <a:pPr>
            <a:defRPr sz="1500" b="1" i="0" u="none" strike="noStrike" kern="1200" spc="0" baseline="0">
              <a:solidFill>
                <a:srgbClr val="12384B"/>
              </a:solidFill>
              <a:latin typeface="Aptos"/>
              <a:ea typeface="Aptos"/>
              <a:cs typeface="Aptos"/>
            </a:defRPr>
          </a:pPr>
          <a:endParaRPr lang="en-US"/>
        </a:p>
      </c:txPr>
    </c:title>
    <c:autoTitleDeleted val="0"/>
    <c:pivotFmts>
      <c:pivotFmt>
        <c:idx val="0"/>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12384B"/>
                  </a:solidFill>
                  <a:latin typeface="Calibri"/>
                  <a:ea typeface="Calibri"/>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Analysis'!$T$9</c:f>
              <c:strCache>
                <c:ptCount val="1"/>
                <c:pt idx="0">
                  <c:v>Order Value</c:v>
                </c:pt>
              </c:strCache>
            </c:strRef>
          </c:tx>
          <c:spPr>
            <a:solidFill>
              <a:srgbClr val="168F89"/>
            </a:solidFill>
            <a:ln w="6350">
              <a:solidFill>
                <a:srgbClr val="168F89"/>
              </a:solidFill>
              <a:prstDash val="solid"/>
            </a:ln>
            <a:effectLst/>
          </c:spPr>
          <c:invertIfNegative val="0"/>
          <c:dLbls>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Analysis'!$S$10:$S$20</c:f>
              <c:strCache>
                <c:ptCount val="10"/>
                <c:pt idx="0">
                  <c:v>Screen Protector</c:v>
                </c:pt>
                <c:pt idx="1">
                  <c:v>Cabinet Shelf</c:v>
                </c:pt>
                <c:pt idx="2">
                  <c:v>Car Vacuum Cleaner</c:v>
                </c:pt>
                <c:pt idx="3">
                  <c:v>Engine Oil 4L</c:v>
                </c:pt>
                <c:pt idx="4">
                  <c:v>Skincare Set</c:v>
                </c:pt>
                <c:pt idx="5">
                  <c:v>Bluetooth Speaker</c:v>
                </c:pt>
                <c:pt idx="6">
                  <c:v>Microwave Oven</c:v>
                </c:pt>
                <c:pt idx="7">
                  <c:v>Tablet 10-inch</c:v>
                </c:pt>
                <c:pt idx="8">
                  <c:v>Car Battery</c:v>
                </c:pt>
                <c:pt idx="9">
                  <c:v>Blender</c:v>
                </c:pt>
              </c:strCache>
            </c:strRef>
          </c:cat>
          <c:val>
            <c:numRef>
              <c:f>'Pivot Analysis'!$T$10:$T$20</c:f>
              <c:numCache>
                <c:formatCode>[$₦-468]\ #,##0</c:formatCode>
                <c:ptCount val="10"/>
                <c:pt idx="0">
                  <c:v>53558966.5</c:v>
                </c:pt>
                <c:pt idx="1">
                  <c:v>24106192.949999999</c:v>
                </c:pt>
                <c:pt idx="2">
                  <c:v>7806710.8800000008</c:v>
                </c:pt>
                <c:pt idx="3">
                  <c:v>6829562.1500000004</c:v>
                </c:pt>
                <c:pt idx="4">
                  <c:v>6163646.5399999991</c:v>
                </c:pt>
                <c:pt idx="5">
                  <c:v>5371264.2800000003</c:v>
                </c:pt>
                <c:pt idx="6">
                  <c:v>5070340.3600000003</c:v>
                </c:pt>
                <c:pt idx="7">
                  <c:v>5047763.4700000007</c:v>
                </c:pt>
                <c:pt idx="8">
                  <c:v>5003777.4399999995</c:v>
                </c:pt>
                <c:pt idx="9">
                  <c:v>4566707.9799999995</c:v>
                </c:pt>
              </c:numCache>
            </c:numRef>
          </c:val>
          <c:extLst>
            <c:ext xmlns:c16="http://schemas.microsoft.com/office/drawing/2014/chart" uri="{C3380CC4-5D6E-409C-BE32-E72D297353CC}">
              <c16:uniqueId val="{00000000-6431-46F9-AA6E-CD78C8B4E759}"/>
            </c:ext>
          </c:extLst>
        </c:ser>
        <c:ser>
          <c:idx val="1"/>
          <c:order val="1"/>
          <c:tx>
            <c:strRef>
              <c:f>'Pivot Analysis'!$U$9</c:f>
              <c:strCache>
                <c:ptCount val="1"/>
                <c:pt idx="0">
                  <c:v>Quantity</c:v>
                </c:pt>
              </c:strCache>
            </c:strRef>
          </c:tx>
          <c:spPr>
            <a:solidFill>
              <a:schemeClr val="accent2"/>
            </a:solidFill>
            <a:ln>
              <a:noFill/>
            </a:ln>
            <a:effectLst/>
          </c:spPr>
          <c:invertIfNegative val="0"/>
          <c:cat>
            <c:strRef>
              <c:f>'Pivot Analysis'!$S$10:$S$20</c:f>
              <c:strCache>
                <c:ptCount val="10"/>
                <c:pt idx="0">
                  <c:v>Screen Protector</c:v>
                </c:pt>
                <c:pt idx="1">
                  <c:v>Cabinet Shelf</c:v>
                </c:pt>
                <c:pt idx="2">
                  <c:v>Car Vacuum Cleaner</c:v>
                </c:pt>
                <c:pt idx="3">
                  <c:v>Engine Oil 4L</c:v>
                </c:pt>
                <c:pt idx="4">
                  <c:v>Skincare Set</c:v>
                </c:pt>
                <c:pt idx="5">
                  <c:v>Bluetooth Speaker</c:v>
                </c:pt>
                <c:pt idx="6">
                  <c:v>Microwave Oven</c:v>
                </c:pt>
                <c:pt idx="7">
                  <c:v>Tablet 10-inch</c:v>
                </c:pt>
                <c:pt idx="8">
                  <c:v>Car Battery</c:v>
                </c:pt>
                <c:pt idx="9">
                  <c:v>Blender</c:v>
                </c:pt>
              </c:strCache>
            </c:strRef>
          </c:cat>
          <c:val>
            <c:numRef>
              <c:f>'Pivot Analysis'!$U$10:$U$20</c:f>
              <c:numCache>
                <c:formatCode>0</c:formatCode>
                <c:ptCount val="10"/>
                <c:pt idx="0">
                  <c:v>19</c:v>
                </c:pt>
                <c:pt idx="1">
                  <c:v>20</c:v>
                </c:pt>
                <c:pt idx="2">
                  <c:v>33</c:v>
                </c:pt>
                <c:pt idx="3">
                  <c:v>17</c:v>
                </c:pt>
                <c:pt idx="4">
                  <c:v>22</c:v>
                </c:pt>
                <c:pt idx="5">
                  <c:v>15</c:v>
                </c:pt>
                <c:pt idx="6">
                  <c:v>21</c:v>
                </c:pt>
                <c:pt idx="7">
                  <c:v>18</c:v>
                </c:pt>
                <c:pt idx="8">
                  <c:v>23</c:v>
                </c:pt>
                <c:pt idx="9">
                  <c:v>20</c:v>
                </c:pt>
              </c:numCache>
            </c:numRef>
          </c:val>
          <c:extLst>
            <c:ext xmlns:c16="http://schemas.microsoft.com/office/drawing/2014/chart" uri="{C3380CC4-5D6E-409C-BE32-E72D297353CC}">
              <c16:uniqueId val="{00000001-6431-46F9-AA6E-CD78C8B4E759}"/>
            </c:ext>
          </c:extLst>
        </c:ser>
        <c:dLbls>
          <c:showLegendKey val="0"/>
          <c:showVal val="0"/>
          <c:showCatName val="0"/>
          <c:showSerName val="0"/>
          <c:showPercent val="0"/>
          <c:showBubbleSize val="0"/>
        </c:dLbls>
        <c:gapWidth val="182"/>
        <c:axId val="623716512"/>
        <c:axId val="623715552"/>
      </c:barChart>
      <c:catAx>
        <c:axId val="623716512"/>
        <c:scaling>
          <c:orientation val="maxMin"/>
        </c:scaling>
        <c:delete val="0"/>
        <c:axPos val="l"/>
        <c:numFmt formatCode="General" sourceLinked="1"/>
        <c:majorTickMark val="none"/>
        <c:minorTickMark val="none"/>
        <c:tickLblPos val="nextTo"/>
        <c:spPr>
          <a:noFill/>
          <a:ln w="6350" cap="flat" cmpd="sng" algn="ctr">
            <a:solidFill>
              <a:srgbClr val="C8D3C6"/>
            </a:solidFill>
            <a:prstDash val="solid"/>
            <a:round/>
          </a:ln>
          <a:effectLst/>
        </c:spPr>
        <c:txPr>
          <a:bodyPr rot="-6000000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crossAx val="623715552"/>
        <c:crosses val="autoZero"/>
        <c:auto val="1"/>
        <c:lblAlgn val="ctr"/>
        <c:lblOffset val="100"/>
        <c:noMultiLvlLbl val="0"/>
      </c:catAx>
      <c:valAx>
        <c:axId val="623715552"/>
        <c:scaling>
          <c:orientation val="minMax"/>
          <c:min val="0"/>
        </c:scaling>
        <c:delete val="1"/>
        <c:axPos val="t"/>
        <c:numFmt formatCode="\₦0.0,,&quot;M&quot;" sourceLinked="0"/>
        <c:majorTickMark val="none"/>
        <c:minorTickMark val="none"/>
        <c:tickLblPos val="nextTo"/>
        <c:crossAx val="623716512"/>
        <c:crosses val="autoZero"/>
        <c:crossBetween val="between"/>
      </c:valAx>
      <c:spPr>
        <a:solidFill>
          <a:srgbClr val="E7ED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EFE5"/>
    </a:solidFill>
    <a:ln w="6350" cap="flat" cmpd="sng" algn="ctr">
      <a:solidFill>
        <a:srgbClr val="CBD5C6"/>
      </a:solidFill>
      <a:prstDash val="solid"/>
      <a:round/>
    </a:ln>
    <a:effectLst/>
  </c:spPr>
  <c:txPr>
    <a:bodyPr/>
    <a:lstStyle/>
    <a:p>
      <a:pPr>
        <a:defRPr sz="1300">
          <a:solidFill>
            <a:srgbClr val="12384B"/>
          </a:solidFill>
          <a:latin typeface="Calibri"/>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2384B"/>
                </a:solidFill>
                <a:latin typeface="Aptos"/>
                <a:ea typeface="Aptos"/>
                <a:cs typeface="Aptos"/>
              </a:defRPr>
            </a:pPr>
            <a:r>
              <a:rPr lang="en-US"/>
              <a:t>Delivered Order Value by State</a:t>
            </a:r>
          </a:p>
        </c:rich>
      </c:tx>
      <c:overlay val="0"/>
      <c:spPr>
        <a:noFill/>
        <a:ln>
          <a:noFill/>
        </a:ln>
        <a:effectLst/>
      </c:spPr>
      <c:txPr>
        <a:bodyPr rot="0" spcFirstLastPara="1" vertOverflow="ellipsis" vert="horz" wrap="square" anchor="ctr" anchorCtr="1"/>
        <a:lstStyle/>
        <a:p>
          <a:pPr>
            <a:defRPr sz="1500" b="1" i="0" u="none" strike="noStrike" kern="1200" spc="0" baseline="0">
              <a:solidFill>
                <a:srgbClr val="12384B"/>
              </a:solidFill>
              <a:latin typeface="Aptos"/>
              <a:ea typeface="Aptos"/>
              <a:cs typeface="Aptos"/>
            </a:defRPr>
          </a:pPr>
          <a:endParaRPr lang="en-US"/>
        </a:p>
      </c:txPr>
    </c:title>
    <c:autoTitleDeleted val="0"/>
    <c:pivotFmts>
      <c:pivotFmt>
        <c:idx val="0"/>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44B60"/>
                  </a:solidFill>
                  <a:latin typeface="Aptos"/>
                  <a:ea typeface="Aptos"/>
                  <a:cs typeface="Apto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68F89"/>
          </a:solidFill>
          <a:ln w="6350">
            <a:solidFill>
              <a:srgbClr val="168F89"/>
            </a:solidFill>
            <a:prstDash val="solid"/>
          </a:ln>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rgbClr val="168F89"/>
            </a:solidFill>
            <a:ln w="6350">
              <a:solidFill>
                <a:srgbClr val="168F89"/>
              </a:solidFill>
              <a:prstDash val="solid"/>
            </a:ln>
            <a:effectLst/>
          </c:spPr>
          <c:invertIfNegative val="0"/>
          <c:dLbls>
            <c:numFmt formatCode="\₦0.0,,&quot;M&quot;" sourceLinked="0"/>
            <c:spPr>
              <a:noFill/>
              <a:ln>
                <a:noFill/>
              </a:ln>
              <a:effectLst/>
            </c:spPr>
            <c:txPr>
              <a:bodyPr rot="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Enugu</c:v>
              </c:pt>
              <c:pt idx="1">
                <c:v>Lagos</c:v>
              </c:pt>
              <c:pt idx="2">
                <c:v>Imo</c:v>
              </c:pt>
              <c:pt idx="3">
                <c:v>Cross River</c:v>
              </c:pt>
              <c:pt idx="4">
                <c:v>Edo</c:v>
              </c:pt>
              <c:pt idx="5">
                <c:v>Oyo</c:v>
              </c:pt>
              <c:pt idx="6">
                <c:v>Kaduna</c:v>
              </c:pt>
              <c:pt idx="7">
                <c:v>Rivers</c:v>
              </c:pt>
              <c:pt idx="8">
                <c:v>Ogun</c:v>
              </c:pt>
              <c:pt idx="9">
                <c:v>Delta</c:v>
              </c:pt>
              <c:pt idx="10">
                <c:v>Kwara</c:v>
              </c:pt>
              <c:pt idx="11">
                <c:v>Plateau</c:v>
              </c:pt>
              <c:pt idx="12">
                <c:v>Akwa Ibom</c:v>
              </c:pt>
              <c:pt idx="13">
                <c:v>Kano</c:v>
              </c:pt>
              <c:pt idx="14">
                <c:v>FCT</c:v>
              </c:pt>
            </c:strLit>
          </c:cat>
          <c:val>
            <c:numLit>
              <c:formatCode>General</c:formatCode>
              <c:ptCount val="15"/>
              <c:pt idx="0">
                <c:v>55200517.560000002</c:v>
              </c:pt>
              <c:pt idx="1">
                <c:v>29334788.009999998</c:v>
              </c:pt>
              <c:pt idx="2">
                <c:v>12938063.929999998</c:v>
              </c:pt>
              <c:pt idx="3">
                <c:v>9054807.5299999993</c:v>
              </c:pt>
              <c:pt idx="4">
                <c:v>9053493.3900000025</c:v>
              </c:pt>
              <c:pt idx="5">
                <c:v>8582862.4100000001</c:v>
              </c:pt>
              <c:pt idx="6">
                <c:v>7393489.9200000009</c:v>
              </c:pt>
              <c:pt idx="7">
                <c:v>7188438.9699999997</c:v>
              </c:pt>
              <c:pt idx="8">
                <c:v>7067640</c:v>
              </c:pt>
              <c:pt idx="9">
                <c:v>6382935.1399999997</c:v>
              </c:pt>
              <c:pt idx="10">
                <c:v>6263259.4900000002</c:v>
              </c:pt>
              <c:pt idx="11">
                <c:v>5971122.4399999995</c:v>
              </c:pt>
              <c:pt idx="12">
                <c:v>5834772.5600000005</c:v>
              </c:pt>
              <c:pt idx="13">
                <c:v>5828075.6099999994</c:v>
              </c:pt>
              <c:pt idx="14">
                <c:v>3245115.5500000003</c:v>
              </c:pt>
            </c:numLit>
          </c:val>
          <c:extLst>
            <c:ext xmlns:c16="http://schemas.microsoft.com/office/drawing/2014/chart" uri="{C3380CC4-5D6E-409C-BE32-E72D297353CC}">
              <c16:uniqueId val="{00000000-B99E-4C70-A7B2-B8F1F9F4FA74}"/>
            </c:ext>
          </c:extLst>
        </c:ser>
        <c:dLbls>
          <c:showLegendKey val="0"/>
          <c:showVal val="0"/>
          <c:showCatName val="0"/>
          <c:showSerName val="0"/>
          <c:showPercent val="0"/>
          <c:showBubbleSize val="0"/>
        </c:dLbls>
        <c:gapWidth val="182"/>
        <c:axId val="1256618336"/>
        <c:axId val="1256619776"/>
      </c:barChart>
      <c:catAx>
        <c:axId val="1256618336"/>
        <c:scaling>
          <c:orientation val="maxMin"/>
        </c:scaling>
        <c:delete val="0"/>
        <c:axPos val="l"/>
        <c:numFmt formatCode="General" sourceLinked="1"/>
        <c:majorTickMark val="none"/>
        <c:minorTickMark val="none"/>
        <c:tickLblPos val="nextTo"/>
        <c:spPr>
          <a:noFill/>
          <a:ln w="6350" cap="flat" cmpd="sng" algn="ctr">
            <a:solidFill>
              <a:srgbClr val="C8D3C6"/>
            </a:solidFill>
            <a:prstDash val="solid"/>
            <a:round/>
          </a:ln>
          <a:effectLst/>
        </c:spPr>
        <c:txPr>
          <a:bodyPr rot="-60000000" spcFirstLastPara="1" vertOverflow="ellipsis" vert="horz" wrap="square" anchor="ctr" anchorCtr="1"/>
          <a:lstStyle/>
          <a:p>
            <a:pPr>
              <a:defRPr sz="1300" b="0" i="0" u="none" strike="noStrike" kern="1200" baseline="0">
                <a:solidFill>
                  <a:srgbClr val="12384B"/>
                </a:solidFill>
                <a:latin typeface="Calibri"/>
                <a:ea typeface="Calibri"/>
                <a:cs typeface="Calibri"/>
              </a:defRPr>
            </a:pPr>
            <a:endParaRPr lang="en-US"/>
          </a:p>
        </c:txPr>
        <c:crossAx val="1256619776"/>
        <c:crosses val="autoZero"/>
        <c:auto val="1"/>
        <c:lblAlgn val="ctr"/>
        <c:lblOffset val="100"/>
        <c:noMultiLvlLbl val="0"/>
      </c:catAx>
      <c:valAx>
        <c:axId val="1256619776"/>
        <c:scaling>
          <c:orientation val="minMax"/>
          <c:min val="0"/>
        </c:scaling>
        <c:delete val="1"/>
        <c:axPos val="t"/>
        <c:numFmt formatCode="\₦0.0,,&quot;M&quot;" sourceLinked="0"/>
        <c:majorTickMark val="none"/>
        <c:minorTickMark val="none"/>
        <c:tickLblPos val="nextTo"/>
        <c:crossAx val="1256618336"/>
        <c:crosses val="autoZero"/>
        <c:crossBetween val="between"/>
      </c:valAx>
      <c:spPr>
        <a:solidFill>
          <a:srgbClr val="E7ED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EFE5"/>
    </a:solidFill>
    <a:ln w="6350" cap="flat" cmpd="sng" algn="ctr">
      <a:solidFill>
        <a:srgbClr val="CBD5C6"/>
      </a:solidFill>
      <a:prstDash val="solid"/>
      <a:round/>
    </a:ln>
    <a:effectLst/>
  </c:spPr>
  <c:txPr>
    <a:bodyPr/>
    <a:lstStyle/>
    <a:p>
      <a:pPr>
        <a:defRPr sz="1300">
          <a:solidFill>
            <a:srgbClr val="12384B"/>
          </a:solidFill>
          <a:latin typeface="Calibri"/>
          <a:ea typeface="Calibri"/>
          <a:cs typeface="Calibri"/>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[Retail_Ecommerce dataset - Copy (version 2).xlsx]Pivot Analysis!PivotTable15</c:name>
    <c:fmtId val="6"/>
  </c:pivotSource>
  <c:chart>
    <c:title>
      <c:tx>
        <c:rich>
          <a:bodyPr rot="0" spcFirstLastPara="1" vertOverflow="ellipsis" vert="horz" wrap="square" anchor="ctr" anchorCtr="1"/>
          <a:lstStyle/>
          <a:p>
            <a:pPr>
              <a:defRPr sz="1500" b="0" i="0" u="none" strike="noStrike" kern="1200" spc="0" baseline="0">
                <a:solidFill>
                  <a:srgbClr val="12384B"/>
                </a:solidFill>
                <a:latin typeface="Aptos"/>
                <a:ea typeface="Aptos"/>
                <a:cs typeface="Aptos"/>
              </a:defRPr>
            </a:pPr>
            <a:r>
              <a:rPr lang="en-US"/>
              <a:t>Delivery Outcomes by Channel</a:t>
            </a:r>
          </a:p>
        </c:rich>
      </c:tx>
      <c:overlay val="0"/>
      <c:spPr>
        <a:noFill/>
        <a:ln>
          <a:noFill/>
        </a:ln>
        <a:effectLst/>
      </c:spPr>
      <c:txPr>
        <a:bodyPr rot="0" spcFirstLastPara="1" vertOverflow="ellipsis" vert="horz" wrap="square" anchor="ctr" anchorCtr="1"/>
        <a:lstStyle/>
        <a:p>
          <a:pPr>
            <a:defRPr sz="1500" b="0" i="0" u="none" strike="noStrike" kern="1200" spc="0" baseline="0">
              <a:solidFill>
                <a:srgbClr val="12384B"/>
              </a:solidFill>
              <a:latin typeface="Aptos"/>
              <a:ea typeface="Aptos"/>
              <a:cs typeface="Aptos"/>
            </a:defRPr>
          </a:pPr>
          <a:endParaRPr lang="en-US"/>
        </a:p>
      </c:txPr>
    </c:title>
    <c:autoTitleDeleted val="0"/>
    <c:pivotFmts>
      <c:pivotFmt>
        <c:idx val="0"/>
        <c:spPr>
          <a:solidFill>
            <a:srgbClr val="BD6E7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8C8C"/>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79DB6"/>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AD52"/>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17354A"/>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B83AD"/>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D6E7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68C8C"/>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79DB6"/>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6AD52"/>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17354A"/>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B83AD"/>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D6E7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68C8C"/>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79DB6"/>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6AD52"/>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17354A"/>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B83AD"/>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Aptos"/>
                  <a:ea typeface="Aptos"/>
                  <a:cs typeface="Apto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BD6E7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68C8C"/>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79DB6"/>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6AD52"/>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B83AD"/>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Analysis'!$BB$9:$BB$10</c:f>
              <c:strCache>
                <c:ptCount val="1"/>
                <c:pt idx="0">
                  <c:v>Cancelled</c:v>
                </c:pt>
              </c:strCache>
            </c:strRef>
          </c:tx>
          <c:spPr>
            <a:solidFill>
              <a:srgbClr val="BD6E70"/>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Analysis'!$BA$11:$BA$14</c:f>
              <c:strCache>
                <c:ptCount val="3"/>
                <c:pt idx="0">
                  <c:v>In-Store</c:v>
                </c:pt>
                <c:pt idx="1">
                  <c:v>Mobile App</c:v>
                </c:pt>
                <c:pt idx="2">
                  <c:v>Online</c:v>
                </c:pt>
              </c:strCache>
            </c:strRef>
          </c:cat>
          <c:val>
            <c:numRef>
              <c:f>'Pivot Analysis'!$BB$11:$BB$14</c:f>
              <c:numCache>
                <c:formatCode>0</c:formatCode>
                <c:ptCount val="3"/>
                <c:pt idx="0">
                  <c:v>34</c:v>
                </c:pt>
                <c:pt idx="1">
                  <c:v>30</c:v>
                </c:pt>
                <c:pt idx="2">
                  <c:v>35</c:v>
                </c:pt>
              </c:numCache>
            </c:numRef>
          </c:val>
          <c:extLst>
            <c:ext xmlns:c16="http://schemas.microsoft.com/office/drawing/2014/chart" uri="{C3380CC4-5D6E-409C-BE32-E72D297353CC}">
              <c16:uniqueId val="{00000000-8D7A-4378-9F26-CA1F25889B11}"/>
            </c:ext>
          </c:extLst>
        </c:ser>
        <c:ser>
          <c:idx val="1"/>
          <c:order val="1"/>
          <c:tx>
            <c:strRef>
              <c:f>'Pivot Analysis'!$BC$9:$BC$10</c:f>
              <c:strCache>
                <c:ptCount val="1"/>
                <c:pt idx="0">
                  <c:v>Delivered</c:v>
                </c:pt>
              </c:strCache>
            </c:strRef>
          </c:tx>
          <c:spPr>
            <a:solidFill>
              <a:srgbClr val="168C8C"/>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Analysis'!$BA$11:$BA$14</c:f>
              <c:strCache>
                <c:ptCount val="3"/>
                <c:pt idx="0">
                  <c:v>In-Store</c:v>
                </c:pt>
                <c:pt idx="1">
                  <c:v>Mobile App</c:v>
                </c:pt>
                <c:pt idx="2">
                  <c:v>Online</c:v>
                </c:pt>
              </c:strCache>
            </c:strRef>
          </c:cat>
          <c:val>
            <c:numRef>
              <c:f>'Pivot Analysis'!$BC$11:$BC$14</c:f>
              <c:numCache>
                <c:formatCode>0</c:formatCode>
                <c:ptCount val="3"/>
                <c:pt idx="0">
                  <c:v>39</c:v>
                </c:pt>
                <c:pt idx="1">
                  <c:v>44</c:v>
                </c:pt>
                <c:pt idx="2">
                  <c:v>42</c:v>
                </c:pt>
              </c:numCache>
            </c:numRef>
          </c:val>
          <c:extLst>
            <c:ext xmlns:c16="http://schemas.microsoft.com/office/drawing/2014/chart" uri="{C3380CC4-5D6E-409C-BE32-E72D297353CC}">
              <c16:uniqueId val="{00000001-8D7A-4378-9F26-CA1F25889B11}"/>
            </c:ext>
          </c:extLst>
        </c:ser>
        <c:ser>
          <c:idx val="2"/>
          <c:order val="2"/>
          <c:tx>
            <c:strRef>
              <c:f>'Pivot Analysis'!$BD$9:$BD$10</c:f>
              <c:strCache>
                <c:ptCount val="1"/>
                <c:pt idx="0">
                  <c:v>In Transit</c:v>
                </c:pt>
              </c:strCache>
            </c:strRef>
          </c:tx>
          <c:spPr>
            <a:solidFill>
              <a:srgbClr val="779DB6"/>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Analysis'!$BA$11:$BA$14</c:f>
              <c:strCache>
                <c:ptCount val="3"/>
                <c:pt idx="0">
                  <c:v>In-Store</c:v>
                </c:pt>
                <c:pt idx="1">
                  <c:v>Mobile App</c:v>
                </c:pt>
                <c:pt idx="2">
                  <c:v>Online</c:v>
                </c:pt>
              </c:strCache>
            </c:strRef>
          </c:cat>
          <c:val>
            <c:numRef>
              <c:f>'Pivot Analysis'!$BD$11:$BD$14</c:f>
              <c:numCache>
                <c:formatCode>0</c:formatCode>
                <c:ptCount val="3"/>
                <c:pt idx="0">
                  <c:v>57</c:v>
                </c:pt>
                <c:pt idx="1">
                  <c:v>41</c:v>
                </c:pt>
                <c:pt idx="2">
                  <c:v>42</c:v>
                </c:pt>
              </c:numCache>
            </c:numRef>
          </c:val>
          <c:extLst>
            <c:ext xmlns:c16="http://schemas.microsoft.com/office/drawing/2014/chart" uri="{C3380CC4-5D6E-409C-BE32-E72D297353CC}">
              <c16:uniqueId val="{00000002-8D7A-4378-9F26-CA1F25889B11}"/>
            </c:ext>
          </c:extLst>
        </c:ser>
        <c:ser>
          <c:idx val="3"/>
          <c:order val="3"/>
          <c:tx>
            <c:strRef>
              <c:f>'Pivot Analysis'!$BE$9:$BE$10</c:f>
              <c:strCache>
                <c:ptCount val="1"/>
                <c:pt idx="0">
                  <c:v>Pending</c:v>
                </c:pt>
              </c:strCache>
            </c:strRef>
          </c:tx>
          <c:spPr>
            <a:solidFill>
              <a:srgbClr val="D6AD52"/>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Analysis'!$BA$11:$BA$14</c:f>
              <c:strCache>
                <c:ptCount val="3"/>
                <c:pt idx="0">
                  <c:v>In-Store</c:v>
                </c:pt>
                <c:pt idx="1">
                  <c:v>Mobile App</c:v>
                </c:pt>
                <c:pt idx="2">
                  <c:v>Online</c:v>
                </c:pt>
              </c:strCache>
            </c:strRef>
          </c:cat>
          <c:val>
            <c:numRef>
              <c:f>'Pivot Analysis'!$BE$11:$BE$14</c:f>
              <c:numCache>
                <c:formatCode>0</c:formatCode>
                <c:ptCount val="3"/>
                <c:pt idx="0">
                  <c:v>40</c:v>
                </c:pt>
                <c:pt idx="1">
                  <c:v>38</c:v>
                </c:pt>
                <c:pt idx="2">
                  <c:v>53</c:v>
                </c:pt>
              </c:numCache>
            </c:numRef>
          </c:val>
          <c:extLst>
            <c:ext xmlns:c16="http://schemas.microsoft.com/office/drawing/2014/chart" uri="{C3380CC4-5D6E-409C-BE32-E72D297353CC}">
              <c16:uniqueId val="{00000003-8D7A-4378-9F26-CA1F25889B11}"/>
            </c:ext>
          </c:extLst>
        </c:ser>
        <c:ser>
          <c:idx val="4"/>
          <c:order val="4"/>
          <c:tx>
            <c:strRef>
              <c:f>'Pivot Analysis'!$BF$9:$BF$10</c:f>
              <c:strCache>
                <c:ptCount val="1"/>
                <c:pt idx="0">
                  <c:v>Returned</c:v>
                </c:pt>
              </c:strCache>
            </c:strRef>
          </c:tx>
          <c:spPr>
            <a:solidFill>
              <a:srgbClr val="9B83AD"/>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Analysis'!$BA$11:$BA$14</c:f>
              <c:strCache>
                <c:ptCount val="3"/>
                <c:pt idx="0">
                  <c:v>In-Store</c:v>
                </c:pt>
                <c:pt idx="1">
                  <c:v>Mobile App</c:v>
                </c:pt>
                <c:pt idx="2">
                  <c:v>Online</c:v>
                </c:pt>
              </c:strCache>
            </c:strRef>
          </c:cat>
          <c:val>
            <c:numRef>
              <c:f>'Pivot Analysis'!$BF$11:$BF$14</c:f>
              <c:numCache>
                <c:formatCode>0</c:formatCode>
                <c:ptCount val="3"/>
                <c:pt idx="0">
                  <c:v>40</c:v>
                </c:pt>
                <c:pt idx="1">
                  <c:v>30</c:v>
                </c:pt>
                <c:pt idx="2">
                  <c:v>35</c:v>
                </c:pt>
              </c:numCache>
            </c:numRef>
          </c:val>
          <c:extLst>
            <c:ext xmlns:c16="http://schemas.microsoft.com/office/drawing/2014/chart" uri="{C3380CC4-5D6E-409C-BE32-E72D297353CC}">
              <c16:uniqueId val="{00000004-8D7A-4378-9F26-CA1F25889B11}"/>
            </c:ext>
          </c:extLst>
        </c:ser>
        <c:dLbls>
          <c:showLegendKey val="0"/>
          <c:showVal val="0"/>
          <c:showCatName val="0"/>
          <c:showSerName val="0"/>
          <c:showPercent val="0"/>
          <c:showBubbleSize val="0"/>
        </c:dLbls>
        <c:gapWidth val="85"/>
        <c:overlap val="100"/>
        <c:axId val="623709312"/>
        <c:axId val="623718432"/>
      </c:barChart>
      <c:catAx>
        <c:axId val="623709312"/>
        <c:scaling>
          <c:orientation val="minMax"/>
        </c:scaling>
        <c:delete val="0"/>
        <c:axPos val="b"/>
        <c:title>
          <c:tx>
            <c:rich>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r>
                  <a:rPr lang="en-US"/>
                  <a:t>Channel</a:t>
                </a:r>
              </a:p>
            </c:rich>
          </c:tx>
          <c:overlay val="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200" b="0" i="0" u="none" strike="noStrike" kern="1200" baseline="0">
                <a:solidFill>
                  <a:srgbClr val="12384B"/>
                </a:solidFill>
                <a:latin typeface="Calibri"/>
                <a:ea typeface="Calibri"/>
                <a:cs typeface="Calibri"/>
              </a:defRPr>
            </a:pPr>
            <a:endParaRPr lang="en-US"/>
          </a:p>
        </c:txPr>
        <c:crossAx val="623718432"/>
        <c:crosses val="autoZero"/>
        <c:auto val="1"/>
        <c:lblAlgn val="ctr"/>
        <c:lblOffset val="100"/>
        <c:noMultiLvlLbl val="0"/>
      </c:catAx>
      <c:valAx>
        <c:axId val="623718432"/>
        <c:scaling>
          <c:orientation val="minMax"/>
          <c:min val="0"/>
        </c:scaling>
        <c:delete val="1"/>
        <c:axPos val="l"/>
        <c:numFmt formatCode="0" sourceLinked="0"/>
        <c:majorTickMark val="none"/>
        <c:minorTickMark val="none"/>
        <c:tickLblPos val="nextTo"/>
        <c:crossAx val="623709312"/>
        <c:crosses val="autoZero"/>
        <c:crossBetween val="between"/>
      </c:valAx>
      <c:spPr>
        <a:solidFill>
          <a:srgbClr val="E5EDE2"/>
        </a:solid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rgbClr val="12384B"/>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EFE5"/>
    </a:solidFill>
    <a:ln w="9525" cap="flat" cmpd="sng" algn="ctr">
      <a:solidFill>
        <a:schemeClr val="tx1">
          <a:lumMod val="15000"/>
          <a:lumOff val="85000"/>
        </a:schemeClr>
      </a:solidFill>
      <a:round/>
    </a:ln>
    <a:effectLst/>
  </c:spPr>
  <c:txPr>
    <a:bodyPr/>
    <a:lstStyle/>
    <a:p>
      <a:pPr>
        <a:defRPr sz="1200">
          <a:solidFill>
            <a:srgbClr val="12384B"/>
          </a:solidFill>
          <a:latin typeface="Calibri"/>
          <a:ea typeface="Calibri"/>
          <a:cs typeface="Calibri"/>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jpeg"/><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85724</xdr:colOff>
      <xdr:row>14</xdr:row>
      <xdr:rowOff>138112</xdr:rowOff>
    </xdr:from>
    <xdr:to>
      <xdr:col>10</xdr:col>
      <xdr:colOff>301624</xdr:colOff>
      <xdr:row>31</xdr:row>
      <xdr:rowOff>74612</xdr:rowOff>
    </xdr:to>
    <xdr:graphicFrame macro="">
      <xdr:nvGraphicFramePr>
        <xdr:cNvPr id="2" name="Chart 1">
          <a:extLst>
            <a:ext uri="{FF2B5EF4-FFF2-40B4-BE49-F238E27FC236}">
              <a16:creationId xmlns:a16="http://schemas.microsoft.com/office/drawing/2014/main" id="{B2231AA0-828C-434C-8DAC-25FD86779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514350</xdr:colOff>
      <xdr:row>19</xdr:row>
      <xdr:rowOff>57150</xdr:rowOff>
    </xdr:from>
    <xdr:to>
      <xdr:col>17</xdr:col>
      <xdr:colOff>238125</xdr:colOff>
      <xdr:row>34</xdr:row>
      <xdr:rowOff>119062</xdr:rowOff>
    </xdr:to>
    <xdr:graphicFrame macro="">
      <xdr:nvGraphicFramePr>
        <xdr:cNvPr id="3" name="Chart 2">
          <a:extLst>
            <a:ext uri="{FF2B5EF4-FFF2-40B4-BE49-F238E27FC236}">
              <a16:creationId xmlns:a16="http://schemas.microsoft.com/office/drawing/2014/main" id="{F0099BFE-B94E-4C08-87FB-C3DEDEDC8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352425</xdr:colOff>
      <xdr:row>20</xdr:row>
      <xdr:rowOff>180974</xdr:rowOff>
    </xdr:from>
    <xdr:to>
      <xdr:col>22</xdr:col>
      <xdr:colOff>523876</xdr:colOff>
      <xdr:row>36</xdr:row>
      <xdr:rowOff>133349</xdr:rowOff>
    </xdr:to>
    <xdr:graphicFrame macro="">
      <xdr:nvGraphicFramePr>
        <xdr:cNvPr id="4" name="Chart 3">
          <a:extLst>
            <a:ext uri="{FF2B5EF4-FFF2-40B4-BE49-F238E27FC236}">
              <a16:creationId xmlns:a16="http://schemas.microsoft.com/office/drawing/2014/main" id="{DCC5AAB7-D5AB-4742-858C-957CB71CC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57152</xdr:colOff>
      <xdr:row>26</xdr:row>
      <xdr:rowOff>57149</xdr:rowOff>
    </xdr:from>
    <xdr:to>
      <xdr:col>28</xdr:col>
      <xdr:colOff>38100</xdr:colOff>
      <xdr:row>43</xdr:row>
      <xdr:rowOff>47625</xdr:rowOff>
    </xdr:to>
    <xdr:graphicFrame macro="">
      <xdr:nvGraphicFramePr>
        <xdr:cNvPr id="5" name="Chart 4">
          <a:extLst>
            <a:ext uri="{FF2B5EF4-FFF2-40B4-BE49-F238E27FC236}">
              <a16:creationId xmlns:a16="http://schemas.microsoft.com/office/drawing/2014/main" id="{BAC8C95E-439E-4D44-9F7F-E3A41BEDC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152398</xdr:colOff>
      <xdr:row>14</xdr:row>
      <xdr:rowOff>152400</xdr:rowOff>
    </xdr:from>
    <xdr:to>
      <xdr:col>33</xdr:col>
      <xdr:colOff>485776</xdr:colOff>
      <xdr:row>30</xdr:row>
      <xdr:rowOff>38100</xdr:rowOff>
    </xdr:to>
    <xdr:graphicFrame macro="">
      <xdr:nvGraphicFramePr>
        <xdr:cNvPr id="6" name="Chart 6">
          <a:extLst>
            <a:ext uri="{FF2B5EF4-FFF2-40B4-BE49-F238E27FC236}">
              <a16:creationId xmlns:a16="http://schemas.microsoft.com/office/drawing/2014/main" id="{03931161-D17B-42EF-96FD-0676AB6D3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95250</xdr:colOff>
      <xdr:row>18</xdr:row>
      <xdr:rowOff>147569</xdr:rowOff>
    </xdr:from>
    <xdr:to>
      <xdr:col>58</xdr:col>
      <xdr:colOff>254895</xdr:colOff>
      <xdr:row>39</xdr:row>
      <xdr:rowOff>11111</xdr:rowOff>
    </xdr:to>
    <xdr:graphicFrame macro="">
      <xdr:nvGraphicFramePr>
        <xdr:cNvPr id="7" name="Chart 6">
          <a:extLst>
            <a:ext uri="{FF2B5EF4-FFF2-40B4-BE49-F238E27FC236}">
              <a16:creationId xmlns:a16="http://schemas.microsoft.com/office/drawing/2014/main" id="{2B7C5D18-543F-4322-B152-C00AE6805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28576</xdr:colOff>
      <xdr:row>16</xdr:row>
      <xdr:rowOff>80963</xdr:rowOff>
    </xdr:from>
    <xdr:to>
      <xdr:col>39</xdr:col>
      <xdr:colOff>523875</xdr:colOff>
      <xdr:row>31</xdr:row>
      <xdr:rowOff>9525</xdr:rowOff>
    </xdr:to>
    <xdr:graphicFrame macro="">
      <xdr:nvGraphicFramePr>
        <xdr:cNvPr id="8" name="Chart 9">
          <a:extLst>
            <a:ext uri="{FF2B5EF4-FFF2-40B4-BE49-F238E27FC236}">
              <a16:creationId xmlns:a16="http://schemas.microsoft.com/office/drawing/2014/main" id="{22C8758E-C429-45A7-AA54-6AFC04188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40</xdr:col>
      <xdr:colOff>1</xdr:colOff>
      <xdr:row>16</xdr:row>
      <xdr:rowOff>47625</xdr:rowOff>
    </xdr:from>
    <xdr:to>
      <xdr:col>44</xdr:col>
      <xdr:colOff>476251</xdr:colOff>
      <xdr:row>31</xdr:row>
      <xdr:rowOff>19050</xdr:rowOff>
    </xdr:to>
    <xdr:graphicFrame macro="">
      <xdr:nvGraphicFramePr>
        <xdr:cNvPr id="9" name="Chart 10">
          <a:extLst>
            <a:ext uri="{FF2B5EF4-FFF2-40B4-BE49-F238E27FC236}">
              <a16:creationId xmlns:a16="http://schemas.microsoft.com/office/drawing/2014/main" id="{CE1D51E6-B8B6-4C5E-8182-1A9A0907F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45</xdr:col>
      <xdr:colOff>47624</xdr:colOff>
      <xdr:row>20</xdr:row>
      <xdr:rowOff>4761</xdr:rowOff>
    </xdr:from>
    <xdr:to>
      <xdr:col>50</xdr:col>
      <xdr:colOff>415881</xdr:colOff>
      <xdr:row>42</xdr:row>
      <xdr:rowOff>4761</xdr:rowOff>
    </xdr:to>
    <xdr:graphicFrame macro="">
      <xdr:nvGraphicFramePr>
        <xdr:cNvPr id="10" name="Chart 11">
          <a:extLst>
            <a:ext uri="{FF2B5EF4-FFF2-40B4-BE49-F238E27FC236}">
              <a16:creationId xmlns:a16="http://schemas.microsoft.com/office/drawing/2014/main" id="{8D8E857B-B620-4564-A5F1-F080EB06C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457200</xdr:colOff>
      <xdr:row>75</xdr:row>
      <xdr:rowOff>38100</xdr:rowOff>
    </xdr:to>
    <xdr:sp macro="" textlink="">
      <xdr:nvSpPr>
        <xdr:cNvPr id="3" name="TextBox 2">
          <a:extLst>
            <a:ext uri="{FF2B5EF4-FFF2-40B4-BE49-F238E27FC236}">
              <a16:creationId xmlns:a16="http://schemas.microsoft.com/office/drawing/2014/main" id="{C51985AB-C1A7-4C8D-B7B3-2DE395E8E365}"/>
            </a:ext>
          </a:extLst>
        </xdr:cNvPr>
        <xdr:cNvSpPr txBox="1"/>
      </xdr:nvSpPr>
      <xdr:spPr>
        <a:xfrm>
          <a:off x="0" y="0"/>
          <a:ext cx="2895600" cy="14325600"/>
        </a:xfrm>
        <a:prstGeom prst="rect">
          <a:avLst/>
        </a:prstGeom>
        <a:solidFill>
          <a:srgbClr val="12384B"/>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203200" tIns="254000" rIns="203200" bIns="152400" rtlCol="0" anchor="t"/>
        <a:lstStyle/>
        <a:p>
          <a:pPr algn="ctr"/>
          <a:endParaRPr lang="en-US" sz="1300" b="1">
            <a:solidFill>
              <a:srgbClr val="DCE9E5"/>
            </a:solidFill>
            <a:latin typeface="Aptos"/>
            <a:ea typeface="Calibri"/>
            <a:cs typeface="Times New Roman" panose="02020603050405020304" pitchFamily="18" charset="0"/>
          </a:endParaRPr>
        </a:p>
        <a:p>
          <a:pPr algn="ctr"/>
          <a:endParaRPr lang="en-US" sz="1300" b="1">
            <a:solidFill>
              <a:srgbClr val="DCE9E5"/>
            </a:solidFill>
            <a:latin typeface="Aptos"/>
            <a:ea typeface="Calibri"/>
            <a:cs typeface="Times New Roman" panose="02020603050405020304" pitchFamily="18" charset="0"/>
          </a:endParaRPr>
        </a:p>
        <a:p>
          <a:pPr algn="ctr"/>
          <a:endParaRPr lang="en-US" sz="1300" b="1">
            <a:solidFill>
              <a:srgbClr val="DCE9E5"/>
            </a:solidFill>
            <a:latin typeface="Aptos"/>
            <a:ea typeface="Calibri"/>
            <a:cs typeface="Times New Roman" panose="02020603050405020304" pitchFamily="18" charset="0"/>
          </a:endParaRPr>
        </a:p>
        <a:p>
          <a:pPr algn="ctr"/>
          <a:endParaRPr lang="en-US" sz="1300" b="1">
            <a:solidFill>
              <a:srgbClr val="DCE9E5"/>
            </a:solidFill>
            <a:latin typeface="Aptos"/>
            <a:ea typeface="Calibri"/>
            <a:cs typeface="Times New Roman" panose="02020603050405020304" pitchFamily="18" charset="0"/>
          </a:endParaRPr>
        </a:p>
        <a:p>
          <a:pPr algn="ctr"/>
          <a:endParaRPr lang="en-US" sz="1300" b="1">
            <a:solidFill>
              <a:srgbClr val="DCE9E5"/>
            </a:solidFill>
            <a:latin typeface="Aptos"/>
            <a:ea typeface="Calibri"/>
            <a:cs typeface="Times New Roman" panose="02020603050405020304" pitchFamily="18" charset="0"/>
          </a:endParaRPr>
        </a:p>
        <a:p>
          <a:pPr algn="ctr"/>
          <a:endParaRPr lang="en-US" sz="1300" b="1">
            <a:solidFill>
              <a:srgbClr val="DCE9E5"/>
            </a:solidFill>
            <a:latin typeface="Aptos"/>
            <a:ea typeface="Calibri"/>
            <a:cs typeface="Times New Roman" panose="02020603050405020304" pitchFamily="18" charset="0"/>
          </a:endParaRPr>
        </a:p>
        <a:p>
          <a:pPr algn="ctr"/>
          <a:endParaRPr lang="en-US" sz="1300" b="1">
            <a:solidFill>
              <a:srgbClr val="DCE9E5"/>
            </a:solidFill>
            <a:latin typeface="Aptos"/>
            <a:ea typeface="Calibri"/>
            <a:cs typeface="Times New Roman" panose="02020603050405020304" pitchFamily="18" charset="0"/>
          </a:endParaRPr>
        </a:p>
        <a:p>
          <a:pPr algn="ctr"/>
          <a:endParaRPr lang="en-US" sz="1300" b="1">
            <a:solidFill>
              <a:srgbClr val="DCE9E5"/>
            </a:solidFill>
            <a:latin typeface="Aptos"/>
            <a:ea typeface="Calibri"/>
            <a:cs typeface="Times New Roman" panose="02020603050405020304" pitchFamily="18" charset="0"/>
          </a:endParaRPr>
        </a:p>
        <a:p>
          <a:pPr algn="ctr"/>
          <a:r>
            <a:rPr lang="en-US" sz="1300" b="1">
              <a:solidFill>
                <a:srgbClr val="DCE9E5"/>
              </a:solidFill>
              <a:latin typeface="Aptos"/>
              <a:ea typeface="Calibri"/>
              <a:cs typeface="Times New Roman" panose="02020603050405020304" pitchFamily="18" charset="0"/>
            </a:rPr>
            <a:t>DASHBOARD GUIDE
01  ANNUAL TREND
Performance over time
02  CATEGORIES
Category contributions
03  TOP PRODUCTS
Leading products
04  GEOGRAPHY
Performance by state
05  DELIVERY MIX
Order status by channel
FILTERS
Category • State • Channel</a:t>
          </a:r>
        </a:p>
        <a:p>
          <a:pPr algn="ctr"/>
          <a:endParaRPr kumimoji="0" lang="en-US" sz="1300" b="1" i="0" u="none" strike="noStrike" kern="0" cap="none" spc="0" normalizeH="0" baseline="0" noProof="0">
            <a:ln>
              <a:noFill/>
            </a:ln>
            <a:solidFill>
              <a:srgbClr val="DCE9E5"/>
            </a:solidFill>
            <a:effectLst/>
            <a:uLnTx/>
            <a:uFillTx/>
            <a:latin typeface="Aptos"/>
            <a:ea typeface="Calibri"/>
            <a:cs typeface="Times New Roman" panose="02020603050405020304" pitchFamily="18" charset="0"/>
          </a:endParaRPr>
        </a:p>
      </xdr:txBody>
    </xdr:sp>
    <xdr:clientData/>
  </xdr:twoCellAnchor>
  <xdr:twoCellAnchor>
    <xdr:from>
      <xdr:col>23</xdr:col>
      <xdr:colOff>431800</xdr:colOff>
      <xdr:row>5</xdr:row>
      <xdr:rowOff>38100</xdr:rowOff>
    </xdr:from>
    <xdr:to>
      <xdr:col>31</xdr:col>
      <xdr:colOff>279400</xdr:colOff>
      <xdr:row>12</xdr:row>
      <xdr:rowOff>76200</xdr:rowOff>
    </xdr:to>
    <xdr:sp macro="" textlink="">
      <xdr:nvSpPr>
        <xdr:cNvPr id="25" name="Polish_Timeline_Back">
          <a:extLst>
            <a:ext uri="{FF2B5EF4-FFF2-40B4-BE49-F238E27FC236}">
              <a16:creationId xmlns:a16="http://schemas.microsoft.com/office/drawing/2014/main" id="{9E42AE22-C23C-4023-95AC-AF344BDD0A7E}"/>
            </a:ext>
          </a:extLst>
        </xdr:cNvPr>
        <xdr:cNvSpPr/>
      </xdr:nvSpPr>
      <xdr:spPr>
        <a:xfrm>
          <a:off x="14452600" y="990600"/>
          <a:ext cx="4724400" cy="1371600"/>
        </a:xfrm>
        <a:prstGeom prst="roundRect">
          <a:avLst/>
        </a:prstGeom>
        <a:solidFill>
          <a:srgbClr val="E8EFEA"/>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82550</xdr:colOff>
      <xdr:row>66</xdr:row>
      <xdr:rowOff>19050</xdr:rowOff>
    </xdr:from>
    <xdr:to>
      <xdr:col>4</xdr:col>
      <xdr:colOff>336550</xdr:colOff>
      <xdr:row>74</xdr:row>
      <xdr:rowOff>165100</xdr:rowOff>
    </xdr:to>
    <xdr:sp macro="" textlink="">
      <xdr:nvSpPr>
        <xdr:cNvPr id="24" name="Polish_Channel_Back">
          <a:extLst>
            <a:ext uri="{FF2B5EF4-FFF2-40B4-BE49-F238E27FC236}">
              <a16:creationId xmlns:a16="http://schemas.microsoft.com/office/drawing/2014/main" id="{4D912767-6CFB-400D-8D0C-F879749741B8}"/>
            </a:ext>
          </a:extLst>
        </xdr:cNvPr>
        <xdr:cNvSpPr/>
      </xdr:nvSpPr>
      <xdr:spPr>
        <a:xfrm>
          <a:off x="82550" y="12592050"/>
          <a:ext cx="2692400" cy="1670050"/>
        </a:xfrm>
        <a:prstGeom prst="roundRect">
          <a:avLst/>
        </a:prstGeom>
        <a:solidFill>
          <a:srgbClr val="E8EFEA"/>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92075</xdr:colOff>
      <xdr:row>50</xdr:row>
      <xdr:rowOff>171450</xdr:rowOff>
    </xdr:from>
    <xdr:to>
      <xdr:col>4</xdr:col>
      <xdr:colOff>346075</xdr:colOff>
      <xdr:row>65</xdr:row>
      <xdr:rowOff>111125</xdr:rowOff>
    </xdr:to>
    <xdr:sp macro="" textlink="">
      <xdr:nvSpPr>
        <xdr:cNvPr id="23" name="Polish_State_Back">
          <a:extLst>
            <a:ext uri="{FF2B5EF4-FFF2-40B4-BE49-F238E27FC236}">
              <a16:creationId xmlns:a16="http://schemas.microsoft.com/office/drawing/2014/main" id="{EE3B2F12-A9B8-4A64-A54E-5D0EB2153CCF}"/>
            </a:ext>
          </a:extLst>
        </xdr:cNvPr>
        <xdr:cNvSpPr/>
      </xdr:nvSpPr>
      <xdr:spPr>
        <a:xfrm>
          <a:off x="92075" y="9696450"/>
          <a:ext cx="2692400" cy="2797175"/>
        </a:xfrm>
        <a:prstGeom prst="roundRect">
          <a:avLst/>
        </a:prstGeom>
        <a:solidFill>
          <a:srgbClr val="E8EFEA"/>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101600</xdr:colOff>
      <xdr:row>32</xdr:row>
      <xdr:rowOff>161925</xdr:rowOff>
    </xdr:from>
    <xdr:to>
      <xdr:col>4</xdr:col>
      <xdr:colOff>355600</xdr:colOff>
      <xdr:row>50</xdr:row>
      <xdr:rowOff>104774</xdr:rowOff>
    </xdr:to>
    <xdr:sp macro="" textlink="">
      <xdr:nvSpPr>
        <xdr:cNvPr id="22" name="Polish_ProductCategory_Back">
          <a:extLst>
            <a:ext uri="{FF2B5EF4-FFF2-40B4-BE49-F238E27FC236}">
              <a16:creationId xmlns:a16="http://schemas.microsoft.com/office/drawing/2014/main" id="{38348572-6F92-4604-A865-157B0465C979}"/>
            </a:ext>
          </a:extLst>
        </xdr:cNvPr>
        <xdr:cNvSpPr/>
      </xdr:nvSpPr>
      <xdr:spPr>
        <a:xfrm>
          <a:off x="101600" y="6257925"/>
          <a:ext cx="2692400" cy="3371849"/>
        </a:xfrm>
        <a:prstGeom prst="roundRect">
          <a:avLst/>
        </a:prstGeom>
        <a:solidFill>
          <a:srgbClr val="E8EFEA"/>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50800</xdr:colOff>
      <xdr:row>0</xdr:row>
      <xdr:rowOff>101600</xdr:rowOff>
    </xdr:from>
    <xdr:to>
      <xdr:col>31</xdr:col>
      <xdr:colOff>203200</xdr:colOff>
      <xdr:row>4</xdr:row>
      <xdr:rowOff>152400</xdr:rowOff>
    </xdr:to>
    <xdr:sp macro="" textlink="">
      <xdr:nvSpPr>
        <xdr:cNvPr id="2" name="TextBox 1">
          <a:extLst>
            <a:ext uri="{FF2B5EF4-FFF2-40B4-BE49-F238E27FC236}">
              <a16:creationId xmlns:a16="http://schemas.microsoft.com/office/drawing/2014/main" id="{00112509-5439-4A1A-8438-6D0CF4D5B320}"/>
            </a:ext>
          </a:extLst>
        </xdr:cNvPr>
        <xdr:cNvSpPr txBox="1"/>
      </xdr:nvSpPr>
      <xdr:spPr>
        <a:xfrm>
          <a:off x="3098800" y="101600"/>
          <a:ext cx="16002000" cy="812800"/>
        </a:xfrm>
        <a:prstGeom prst="roundRect">
          <a:avLst/>
        </a:prstGeom>
        <a:solidFill>
          <a:srgbClr val="12384B"/>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228600" rIns="228600" rtlCol="0" anchor="ctr"/>
        <a:lstStyle/>
        <a:p>
          <a:pPr algn="ctr"/>
          <a:r>
            <a:rPr kumimoji="0" lang="en-US" sz="2200" b="1" i="0" u="none" strike="noStrike" kern="0" cap="none" spc="0" normalizeH="0" baseline="0" noProof="0">
              <a:ln>
                <a:noFill/>
              </a:ln>
              <a:solidFill>
                <a:srgbClr val="FFFFFF"/>
              </a:solidFill>
              <a:effectLst/>
              <a:uLnTx/>
              <a:uFillTx/>
              <a:latin typeface="Aptos"/>
              <a:ea typeface="Calibri"/>
              <a:cs typeface="Calibri"/>
            </a:rPr>
            <a:t>Retail &amp; E-commerce Performance Dashboard</a:t>
          </a:r>
        </a:p>
      </xdr:txBody>
    </xdr:sp>
    <xdr:clientData/>
  </xdr:twoCellAnchor>
  <xdr:twoCellAnchor>
    <xdr:from>
      <xdr:col>5</xdr:col>
      <xdr:colOff>50800</xdr:colOff>
      <xdr:row>13</xdr:row>
      <xdr:rowOff>12700</xdr:rowOff>
    </xdr:from>
    <xdr:to>
      <xdr:col>18</xdr:col>
      <xdr:colOff>50800</xdr:colOff>
      <xdr:row>30</xdr:row>
      <xdr:rowOff>76200</xdr:rowOff>
    </xdr:to>
    <xdr:graphicFrame macro="">
      <xdr:nvGraphicFramePr>
        <xdr:cNvPr id="4" name="Chart 3">
          <a:extLst>
            <a:ext uri="{FF2B5EF4-FFF2-40B4-BE49-F238E27FC236}">
              <a16:creationId xmlns:a16="http://schemas.microsoft.com/office/drawing/2014/main" id="{37777F0D-7A69-48BB-AC27-CF92BCE9A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203200</xdr:colOff>
      <xdr:row>13</xdr:row>
      <xdr:rowOff>12700</xdr:rowOff>
    </xdr:from>
    <xdr:to>
      <xdr:col>31</xdr:col>
      <xdr:colOff>203200</xdr:colOff>
      <xdr:row>30</xdr:row>
      <xdr:rowOff>76200</xdr:rowOff>
    </xdr:to>
    <xdr:graphicFrame macro="">
      <xdr:nvGraphicFramePr>
        <xdr:cNvPr id="5" name="Chart 4">
          <a:extLst>
            <a:ext uri="{FF2B5EF4-FFF2-40B4-BE49-F238E27FC236}">
              <a16:creationId xmlns:a16="http://schemas.microsoft.com/office/drawing/2014/main" id="{90452787-2C02-4900-82FA-46B788C13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50800</xdr:colOff>
      <xdr:row>31</xdr:row>
      <xdr:rowOff>38100</xdr:rowOff>
    </xdr:from>
    <xdr:to>
      <xdr:col>18</xdr:col>
      <xdr:colOff>50800</xdr:colOff>
      <xdr:row>54</xdr:row>
      <xdr:rowOff>127000</xdr:rowOff>
    </xdr:to>
    <xdr:graphicFrame macro="">
      <xdr:nvGraphicFramePr>
        <xdr:cNvPr id="6" name="Chart 5">
          <a:extLst>
            <a:ext uri="{FF2B5EF4-FFF2-40B4-BE49-F238E27FC236}">
              <a16:creationId xmlns:a16="http://schemas.microsoft.com/office/drawing/2014/main" id="{B3943469-B9DA-42AD-9B36-83D776CAE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203200</xdr:colOff>
      <xdr:row>31</xdr:row>
      <xdr:rowOff>38100</xdr:rowOff>
    </xdr:from>
    <xdr:to>
      <xdr:col>31</xdr:col>
      <xdr:colOff>203200</xdr:colOff>
      <xdr:row>54</xdr:row>
      <xdr:rowOff>127000</xdr:rowOff>
    </xdr:to>
    <xdr:graphicFrame macro="">
      <xdr:nvGraphicFramePr>
        <xdr:cNvPr id="7" name="Chart 4">
          <a:extLst>
            <a:ext uri="{FF2B5EF4-FFF2-40B4-BE49-F238E27FC236}">
              <a16:creationId xmlns:a16="http://schemas.microsoft.com/office/drawing/2014/main" id="{C6B70E59-6B4A-48E8-847C-06F054308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50800</xdr:colOff>
      <xdr:row>55</xdr:row>
      <xdr:rowOff>88899</xdr:rowOff>
    </xdr:from>
    <xdr:to>
      <xdr:col>31</xdr:col>
      <xdr:colOff>203200</xdr:colOff>
      <xdr:row>75</xdr:row>
      <xdr:rowOff>35718</xdr:rowOff>
    </xdr:to>
    <xdr:graphicFrame macro="">
      <xdr:nvGraphicFramePr>
        <xdr:cNvPr id="8" name="Chart 7">
          <a:extLst>
            <a:ext uri="{FF2B5EF4-FFF2-40B4-BE49-F238E27FC236}">
              <a16:creationId xmlns:a16="http://schemas.microsoft.com/office/drawing/2014/main" id="{B9543456-9035-41C2-B2AD-495D736C7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50800</xdr:colOff>
      <xdr:row>5</xdr:row>
      <xdr:rowOff>114300</xdr:rowOff>
    </xdr:from>
    <xdr:to>
      <xdr:col>8</xdr:col>
      <xdr:colOff>355600</xdr:colOff>
      <xdr:row>12</xdr:row>
      <xdr:rowOff>0</xdr:rowOff>
    </xdr:to>
    <xdr:sp macro="" textlink="'Pivot Analysis'!B9">
      <xdr:nvSpPr>
        <xdr:cNvPr id="9" name="TextBox 8">
          <a:extLst>
            <a:ext uri="{FF2B5EF4-FFF2-40B4-BE49-F238E27FC236}">
              <a16:creationId xmlns:a16="http://schemas.microsoft.com/office/drawing/2014/main" id="{ECC4545A-6144-4BA9-B16B-83E380021D84}"/>
            </a:ext>
          </a:extLst>
        </xdr:cNvPr>
        <xdr:cNvSpPr txBox="1"/>
      </xdr:nvSpPr>
      <xdr:spPr>
        <a:xfrm>
          <a:off x="3098800" y="1066800"/>
          <a:ext cx="2133600" cy="1219200"/>
        </a:xfrm>
        <a:prstGeom prst="roundRect">
          <a:avLst/>
        </a:prstGeom>
        <a:solidFill>
          <a:srgbClr val="FFFFFF"/>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27000" tIns="127000" rIns="127000" bIns="127000" rtlCol="0" anchor="ctr"/>
        <a:lstStyle/>
        <a:p>
          <a:pPr algn="ctr"/>
          <a:fld id="{41F61CFA-15D1-4F7C-86E8-7D29C7958464}" type="TxLink">
            <a:rPr kumimoji="0" lang="en-US" sz="1600" b="1" i="0" u="none" strike="noStrike" kern="0" cap="none" spc="0" normalizeH="0" baseline="0" noProof="0">
              <a:ln>
                <a:noFill/>
              </a:ln>
              <a:solidFill>
                <a:srgbClr val="12384B"/>
              </a:solidFill>
              <a:effectLst/>
              <a:uLnTx/>
              <a:uFillTx/>
              <a:latin typeface="Aptos"/>
              <a:ea typeface="Calibri"/>
              <a:cs typeface="Calibri"/>
            </a:rPr>
            <a:pPr algn="ctr"/>
            <a:t>Delivered Order Value</a:t>
          </a:fld>
          <a:br>
            <a:rPr kumimoji="0" lang="en-US" sz="1600" b="1" i="0" u="none" strike="noStrike" kern="0" cap="none" spc="0" normalizeH="0" baseline="0" noProof="0">
              <a:ln>
                <a:noFill/>
              </a:ln>
              <a:solidFill>
                <a:srgbClr val="12384B"/>
              </a:solidFill>
              <a:effectLst/>
              <a:uLnTx/>
              <a:uFillTx/>
              <a:latin typeface="Aptos"/>
              <a:ea typeface="Calibri"/>
              <a:cs typeface="Calibri"/>
            </a:rPr>
          </a:br>
          <a:r>
            <a:rPr kumimoji="0" lang="en-US" sz="1600" b="1" i="0" u="none" strike="noStrike" kern="0" cap="none" spc="0" normalizeH="0" baseline="0" noProof="0">
              <a:ln>
                <a:noFill/>
              </a:ln>
              <a:solidFill>
                <a:srgbClr val="12384B"/>
              </a:solidFill>
              <a:effectLst/>
              <a:uLnTx/>
              <a:uFillTx/>
              <a:latin typeface="Aptos"/>
              <a:ea typeface="Calibri"/>
              <a:cs typeface="Calibri"/>
            </a:rPr>
            <a:t>#179,339,383</a:t>
          </a:r>
          <a:endParaRPr kumimoji="0" lang="en-US" sz="1600" b="1" kern="0" cap="none" spc="0" normalizeH="0" baseline="0" noProof="0">
            <a:ln>
              <a:noFill/>
            </a:ln>
            <a:solidFill>
              <a:srgbClr val="12384B"/>
            </a:solidFill>
            <a:effectLst/>
            <a:uLnTx/>
            <a:uFillTx/>
            <a:latin typeface="Aptos"/>
            <a:ea typeface="Calibri"/>
            <a:cs typeface="Calibri"/>
          </a:endParaRPr>
        </a:p>
      </xdr:txBody>
    </xdr:sp>
    <xdr:clientData/>
  </xdr:twoCellAnchor>
  <xdr:twoCellAnchor>
    <xdr:from>
      <xdr:col>8</xdr:col>
      <xdr:colOff>508000</xdr:colOff>
      <xdr:row>5</xdr:row>
      <xdr:rowOff>114300</xdr:rowOff>
    </xdr:from>
    <xdr:to>
      <xdr:col>12</xdr:col>
      <xdr:colOff>203200</xdr:colOff>
      <xdr:row>12</xdr:row>
      <xdr:rowOff>0</xdr:rowOff>
    </xdr:to>
    <xdr:sp macro="" textlink="'Pivot Analysis'!B14">
      <xdr:nvSpPr>
        <xdr:cNvPr id="10" name="TextBox 9">
          <a:extLst>
            <a:ext uri="{FF2B5EF4-FFF2-40B4-BE49-F238E27FC236}">
              <a16:creationId xmlns:a16="http://schemas.microsoft.com/office/drawing/2014/main" id="{555A9D63-DE84-4D0B-89B0-48D05E32C6C3}"/>
            </a:ext>
          </a:extLst>
        </xdr:cNvPr>
        <xdr:cNvSpPr txBox="1"/>
      </xdr:nvSpPr>
      <xdr:spPr>
        <a:xfrm>
          <a:off x="5384800" y="1066800"/>
          <a:ext cx="2133600" cy="1219200"/>
        </a:xfrm>
        <a:prstGeom prst="roundRect">
          <a:avLst/>
        </a:prstGeom>
        <a:solidFill>
          <a:srgbClr val="FFFFFF"/>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27000" tIns="127000" rIns="127000" bIns="127000" rtlCol="0" anchor="ctr"/>
        <a:lstStyle/>
        <a:p>
          <a:pPr algn="ctr"/>
          <a:fld id="{5F6FE071-C3AF-4D90-BBC8-9A57CF002133}" type="TxLink">
            <a:rPr kumimoji="0" lang="en-US" sz="1600" b="1" i="0" u="none" strike="noStrike" kern="0" cap="none" spc="0" normalizeH="0" baseline="0" noProof="0">
              <a:ln>
                <a:noFill/>
              </a:ln>
              <a:solidFill>
                <a:srgbClr val="12384B"/>
              </a:solidFill>
              <a:effectLst/>
              <a:uLnTx/>
              <a:uFillTx/>
              <a:latin typeface="Aptos"/>
              <a:ea typeface="Calibri"/>
              <a:cs typeface="Calibri"/>
            </a:rPr>
            <a:pPr algn="ctr"/>
            <a:t>Delivered Orders</a:t>
          </a:fld>
          <a:br>
            <a:rPr kumimoji="0" lang="en-US" sz="1600" b="1" i="0" u="none" strike="noStrike" kern="0" cap="none" spc="0" normalizeH="0" baseline="0" noProof="0">
              <a:ln>
                <a:noFill/>
              </a:ln>
              <a:solidFill>
                <a:srgbClr val="12384B"/>
              </a:solidFill>
              <a:effectLst/>
              <a:uLnTx/>
              <a:uFillTx/>
              <a:latin typeface="Aptos"/>
              <a:ea typeface="Calibri"/>
              <a:cs typeface="Calibri"/>
            </a:rPr>
          </a:br>
          <a:r>
            <a:rPr kumimoji="0" lang="en-US" sz="1600" b="1" i="0" u="none" strike="noStrike" kern="0" cap="none" spc="0" normalizeH="0" baseline="0" noProof="0">
              <a:ln>
                <a:noFill/>
              </a:ln>
              <a:solidFill>
                <a:srgbClr val="12384B"/>
              </a:solidFill>
              <a:effectLst/>
              <a:uLnTx/>
              <a:uFillTx/>
              <a:latin typeface="Aptos"/>
              <a:ea typeface="Calibri"/>
              <a:cs typeface="Calibri"/>
            </a:rPr>
            <a:t>125</a:t>
          </a:r>
          <a:endParaRPr kumimoji="0" lang="en-US" sz="1600" b="1" kern="0" cap="none" spc="0" normalizeH="0" baseline="0" noProof="0">
            <a:ln>
              <a:noFill/>
            </a:ln>
            <a:solidFill>
              <a:srgbClr val="12384B"/>
            </a:solidFill>
            <a:effectLst/>
            <a:uLnTx/>
            <a:uFillTx/>
            <a:latin typeface="Aptos"/>
            <a:ea typeface="Calibri"/>
            <a:cs typeface="Calibri"/>
          </a:endParaRPr>
        </a:p>
      </xdr:txBody>
    </xdr:sp>
    <xdr:clientData/>
  </xdr:twoCellAnchor>
  <xdr:twoCellAnchor>
    <xdr:from>
      <xdr:col>16</xdr:col>
      <xdr:colOff>203200</xdr:colOff>
      <xdr:row>5</xdr:row>
      <xdr:rowOff>114300</xdr:rowOff>
    </xdr:from>
    <xdr:to>
      <xdr:col>19</xdr:col>
      <xdr:colOff>508000</xdr:colOff>
      <xdr:row>12</xdr:row>
      <xdr:rowOff>0</xdr:rowOff>
    </xdr:to>
    <xdr:sp macro="" textlink="'Pivot Analysis'!B31">
      <xdr:nvSpPr>
        <xdr:cNvPr id="11" name="TextBox 10">
          <a:extLst>
            <a:ext uri="{FF2B5EF4-FFF2-40B4-BE49-F238E27FC236}">
              <a16:creationId xmlns:a16="http://schemas.microsoft.com/office/drawing/2014/main" id="{B99456EB-C8F6-4C40-84C1-DEC657443483}"/>
            </a:ext>
          </a:extLst>
        </xdr:cNvPr>
        <xdr:cNvSpPr txBox="1"/>
      </xdr:nvSpPr>
      <xdr:spPr>
        <a:xfrm>
          <a:off x="9956800" y="1066800"/>
          <a:ext cx="2133600" cy="1219200"/>
        </a:xfrm>
        <a:prstGeom prst="roundRect">
          <a:avLst/>
        </a:prstGeom>
        <a:solidFill>
          <a:srgbClr val="FFFFFF"/>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27000" tIns="127000" rIns="127000" bIns="127000" rtlCol="0" anchor="ctr"/>
        <a:lstStyle/>
        <a:p>
          <a:pPr algn="ctr"/>
          <a:fld id="{144A47EF-8301-4BCC-9874-0B671A84200F}" type="TxLink">
            <a:rPr kumimoji="0" lang="en-US" sz="1600" b="1" i="0" u="none" strike="noStrike" kern="0" cap="none" spc="0" normalizeH="0" baseline="0" noProof="0">
              <a:ln>
                <a:noFill/>
              </a:ln>
              <a:solidFill>
                <a:srgbClr val="12384B"/>
              </a:solidFill>
              <a:effectLst/>
              <a:uLnTx/>
              <a:uFillTx/>
              <a:latin typeface="Aptos"/>
              <a:ea typeface="Calibri"/>
              <a:cs typeface="Calibri"/>
            </a:rPr>
            <a:pPr algn="ctr"/>
            <a:t>Total Orders</a:t>
          </a:fld>
          <a:br>
            <a:rPr kumimoji="0" lang="en-US" sz="1600" b="1" i="0" u="none" strike="noStrike" kern="0" cap="none" spc="0" normalizeH="0" baseline="0" noProof="0">
              <a:ln>
                <a:noFill/>
              </a:ln>
              <a:solidFill>
                <a:srgbClr val="12384B"/>
              </a:solidFill>
              <a:effectLst/>
              <a:uLnTx/>
              <a:uFillTx/>
              <a:latin typeface="Aptos"/>
              <a:ea typeface="Calibri"/>
              <a:cs typeface="Calibri"/>
            </a:rPr>
          </a:br>
          <a:r>
            <a:rPr kumimoji="0" lang="en-US" sz="1600" b="1" i="0" u="none" strike="noStrike" kern="0" cap="none" spc="0" normalizeH="0" baseline="0" noProof="0">
              <a:ln>
                <a:noFill/>
              </a:ln>
              <a:solidFill>
                <a:srgbClr val="12384B"/>
              </a:solidFill>
              <a:effectLst/>
              <a:uLnTx/>
              <a:uFillTx/>
              <a:latin typeface="Aptos"/>
              <a:ea typeface="Calibri"/>
              <a:cs typeface="Calibri"/>
            </a:rPr>
            <a:t>600</a:t>
          </a:r>
          <a:endParaRPr kumimoji="0" lang="en-US" sz="1600" b="1" kern="0" cap="none" spc="0" normalizeH="0" baseline="0" noProof="0">
            <a:ln>
              <a:noFill/>
            </a:ln>
            <a:solidFill>
              <a:srgbClr val="12384B"/>
            </a:solidFill>
            <a:effectLst/>
            <a:uLnTx/>
            <a:uFillTx/>
            <a:latin typeface="Aptos"/>
            <a:ea typeface="Calibri"/>
            <a:cs typeface="Calibri"/>
          </a:endParaRPr>
        </a:p>
      </xdr:txBody>
    </xdr:sp>
    <xdr:clientData/>
  </xdr:twoCellAnchor>
  <xdr:twoCellAnchor>
    <xdr:from>
      <xdr:col>20</xdr:col>
      <xdr:colOff>50800</xdr:colOff>
      <xdr:row>5</xdr:row>
      <xdr:rowOff>114300</xdr:rowOff>
    </xdr:from>
    <xdr:to>
      <xdr:col>23</xdr:col>
      <xdr:colOff>355600</xdr:colOff>
      <xdr:row>12</xdr:row>
      <xdr:rowOff>0</xdr:rowOff>
    </xdr:to>
    <xdr:sp macro="" textlink="'Pivot Analysis'!B25">
      <xdr:nvSpPr>
        <xdr:cNvPr id="12" name="TextBox 11">
          <a:extLst>
            <a:ext uri="{FF2B5EF4-FFF2-40B4-BE49-F238E27FC236}">
              <a16:creationId xmlns:a16="http://schemas.microsoft.com/office/drawing/2014/main" id="{340C7B3A-838A-4C5D-88E1-F4BD5890A868}"/>
            </a:ext>
          </a:extLst>
        </xdr:cNvPr>
        <xdr:cNvSpPr txBox="1"/>
      </xdr:nvSpPr>
      <xdr:spPr>
        <a:xfrm>
          <a:off x="12242800" y="1066800"/>
          <a:ext cx="2133600" cy="1219200"/>
        </a:xfrm>
        <a:prstGeom prst="roundRect">
          <a:avLst/>
        </a:prstGeom>
        <a:solidFill>
          <a:srgbClr val="FFFFFF"/>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27000" tIns="127000" rIns="127000" bIns="127000" rtlCol="0" anchor="ctr"/>
        <a:lstStyle/>
        <a:p>
          <a:pPr algn="ctr"/>
          <a:fld id="{7425955E-5D7D-4132-943B-57ABF0E6C573}" type="TxLink">
            <a:rPr kumimoji="0" lang="en-US" sz="1600" b="1" i="0" u="none" strike="noStrike" kern="0" cap="none" spc="0" normalizeH="0" baseline="0" noProof="0">
              <a:ln>
                <a:noFill/>
              </a:ln>
              <a:solidFill>
                <a:srgbClr val="12384B"/>
              </a:solidFill>
              <a:effectLst/>
              <a:uLnTx/>
              <a:uFillTx/>
              <a:latin typeface="Aptos"/>
              <a:ea typeface="Calibri"/>
              <a:cs typeface="Calibri"/>
            </a:rPr>
            <a:pPr algn="ctr"/>
            <a:t>Average Delivered-Order Rating</a:t>
          </a:fld>
          <a:br>
            <a:rPr kumimoji="0" lang="en-US" sz="1600" b="1" i="0" u="none" strike="noStrike" kern="0" cap="none" spc="0" normalizeH="0" baseline="0" noProof="0">
              <a:ln>
                <a:noFill/>
              </a:ln>
              <a:solidFill>
                <a:srgbClr val="12384B"/>
              </a:solidFill>
              <a:effectLst/>
              <a:uLnTx/>
              <a:uFillTx/>
              <a:latin typeface="Aptos"/>
              <a:ea typeface="Calibri"/>
              <a:cs typeface="Calibri"/>
            </a:rPr>
          </a:br>
          <a:r>
            <a:rPr kumimoji="0" lang="en-US" sz="1600" b="1" i="0" u="none" strike="noStrike" kern="0" cap="none" spc="0" normalizeH="0" baseline="0" noProof="0">
              <a:ln>
                <a:noFill/>
              </a:ln>
              <a:solidFill>
                <a:srgbClr val="12384B"/>
              </a:solidFill>
              <a:effectLst/>
              <a:uLnTx/>
              <a:uFillTx/>
              <a:latin typeface="Aptos"/>
              <a:ea typeface="Calibri"/>
              <a:cs typeface="Calibri"/>
            </a:rPr>
            <a:t>3.02</a:t>
          </a:r>
          <a:endParaRPr kumimoji="0" lang="en-US" sz="1600" b="1" kern="0" cap="none" spc="0" normalizeH="0" baseline="0" noProof="0">
            <a:ln>
              <a:noFill/>
            </a:ln>
            <a:solidFill>
              <a:srgbClr val="12384B"/>
            </a:solidFill>
            <a:effectLst/>
            <a:uLnTx/>
            <a:uFillTx/>
            <a:latin typeface="Aptos"/>
            <a:ea typeface="Calibri"/>
            <a:cs typeface="Calibri"/>
          </a:endParaRPr>
        </a:p>
      </xdr:txBody>
    </xdr:sp>
    <xdr:clientData/>
  </xdr:twoCellAnchor>
  <xdr:twoCellAnchor>
    <xdr:from>
      <xdr:col>12</xdr:col>
      <xdr:colOff>355600</xdr:colOff>
      <xdr:row>5</xdr:row>
      <xdr:rowOff>114300</xdr:rowOff>
    </xdr:from>
    <xdr:to>
      <xdr:col>16</xdr:col>
      <xdr:colOff>50800</xdr:colOff>
      <xdr:row>12</xdr:row>
      <xdr:rowOff>0</xdr:rowOff>
    </xdr:to>
    <xdr:sp macro="" textlink="'Pivot Analysis'!B20">
      <xdr:nvSpPr>
        <xdr:cNvPr id="13" name="TextBox 12">
          <a:extLst>
            <a:ext uri="{FF2B5EF4-FFF2-40B4-BE49-F238E27FC236}">
              <a16:creationId xmlns:a16="http://schemas.microsoft.com/office/drawing/2014/main" id="{8111BDBA-21BA-47B8-8802-C51861D67F83}"/>
            </a:ext>
          </a:extLst>
        </xdr:cNvPr>
        <xdr:cNvSpPr txBox="1"/>
      </xdr:nvSpPr>
      <xdr:spPr>
        <a:xfrm>
          <a:off x="7670800" y="1066800"/>
          <a:ext cx="2133600" cy="1219200"/>
        </a:xfrm>
        <a:prstGeom prst="roundRect">
          <a:avLst/>
        </a:prstGeom>
        <a:solidFill>
          <a:srgbClr val="FFFFFF"/>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27000" tIns="127000" rIns="127000" bIns="127000" rtlCol="0" anchor="ctr"/>
        <a:lstStyle/>
        <a:p>
          <a:pPr algn="ctr"/>
          <a:fld id="{A9453CBE-DA71-4771-B700-F09BC00C18A2}" type="TxLink">
            <a:rPr kumimoji="0" lang="en-US" sz="1600" b="1" i="0" u="none" strike="noStrike" kern="0" cap="none" spc="0" normalizeH="0" baseline="0" noProof="0">
              <a:ln>
                <a:noFill/>
              </a:ln>
              <a:solidFill>
                <a:srgbClr val="12384B"/>
              </a:solidFill>
              <a:effectLst/>
              <a:uLnTx/>
              <a:uFillTx/>
              <a:latin typeface="Aptos"/>
              <a:ea typeface="Calibri"/>
              <a:cs typeface="Calibri"/>
            </a:rPr>
            <a:pPr algn="ctr"/>
            <a:t>Delivered Units</a:t>
          </a:fld>
          <a:br>
            <a:rPr kumimoji="0" lang="en-US" sz="1600" b="1" i="0" u="none" strike="noStrike" kern="0" cap="none" spc="0" normalizeH="0" baseline="0" noProof="0">
              <a:ln>
                <a:noFill/>
              </a:ln>
              <a:solidFill>
                <a:srgbClr val="12384B"/>
              </a:solidFill>
              <a:effectLst/>
              <a:uLnTx/>
              <a:uFillTx/>
              <a:latin typeface="Aptos"/>
              <a:ea typeface="Calibri"/>
              <a:cs typeface="Calibri"/>
            </a:rPr>
          </a:br>
          <a:r>
            <a:rPr kumimoji="0" lang="en-US" sz="1600" b="1" i="0" u="none" strike="noStrike" kern="0" cap="none" spc="0" normalizeH="0" baseline="0" noProof="0">
              <a:ln>
                <a:noFill/>
              </a:ln>
              <a:solidFill>
                <a:srgbClr val="12384B"/>
              </a:solidFill>
              <a:effectLst/>
              <a:uLnTx/>
              <a:uFillTx/>
              <a:latin typeface="Aptos"/>
              <a:ea typeface="Calibri"/>
              <a:cs typeface="Calibri"/>
            </a:rPr>
            <a:t>448</a:t>
          </a:r>
          <a:endParaRPr kumimoji="0" lang="en-US" sz="1600" b="1" kern="0" cap="none" spc="0" normalizeH="0" baseline="0" noProof="0">
            <a:ln>
              <a:noFill/>
            </a:ln>
            <a:solidFill>
              <a:srgbClr val="12384B"/>
            </a:solidFill>
            <a:effectLst/>
            <a:uLnTx/>
            <a:uFillTx/>
            <a:latin typeface="Aptos"/>
            <a:ea typeface="Calibri"/>
            <a:cs typeface="Calibri"/>
          </a:endParaRPr>
        </a:p>
      </xdr:txBody>
    </xdr:sp>
    <xdr:clientData/>
  </xdr:twoCellAnchor>
  <xdr:oneCellAnchor>
    <xdr:from>
      <xdr:col>0</xdr:col>
      <xdr:colOff>222250</xdr:colOff>
      <xdr:row>34</xdr:row>
      <xdr:rowOff>6350</xdr:rowOff>
    </xdr:from>
    <xdr:ext cx="2489200" cy="2946400"/>
    <mc:AlternateContent xmlns:mc="http://schemas.openxmlformats.org/markup-compatibility/2006" xmlns:a14="http://schemas.microsoft.com/office/drawing/2010/main">
      <mc:Choice Requires="a14">
        <xdr:graphicFrame macro="">
          <xdr:nvGraphicFramePr>
            <xdr:cNvPr id="14" name="ProductCategory 1">
              <a:extLst>
                <a:ext uri="{FF2B5EF4-FFF2-40B4-BE49-F238E27FC236}">
                  <a16:creationId xmlns:a16="http://schemas.microsoft.com/office/drawing/2014/main" id="{4D0602D6-ED16-452F-A980-0795923224D2}"/>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222250" y="6385214"/>
              <a:ext cx="2489200" cy="294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193675</xdr:colOff>
      <xdr:row>51</xdr:row>
      <xdr:rowOff>165100</xdr:rowOff>
    </xdr:from>
    <xdr:ext cx="2489200" cy="2387600"/>
    <mc:AlternateContent xmlns:mc="http://schemas.openxmlformats.org/markup-compatibility/2006" xmlns:a14="http://schemas.microsoft.com/office/drawing/2010/main">
      <mc:Choice Requires="a14">
        <xdr:graphicFrame macro="">
          <xdr:nvGraphicFramePr>
            <xdr:cNvPr id="15" name="State 1">
              <a:extLst>
                <a:ext uri="{FF2B5EF4-FFF2-40B4-BE49-F238E27FC236}">
                  <a16:creationId xmlns:a16="http://schemas.microsoft.com/office/drawing/2014/main" id="{01513B37-5663-43D9-AD1F-5B84A79A3CC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93675" y="9733395"/>
              <a:ext cx="2489200" cy="238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184150</xdr:colOff>
      <xdr:row>66</xdr:row>
      <xdr:rowOff>155575</xdr:rowOff>
    </xdr:from>
    <xdr:ext cx="2489200" cy="1422400"/>
    <mc:AlternateContent xmlns:mc="http://schemas.openxmlformats.org/markup-compatibility/2006" xmlns:a14="http://schemas.microsoft.com/office/drawing/2010/main">
      <mc:Choice Requires="a14">
        <xdr:graphicFrame macro="">
          <xdr:nvGraphicFramePr>
            <xdr:cNvPr id="16" name="Channel 1">
              <a:extLst>
                <a:ext uri="{FF2B5EF4-FFF2-40B4-BE49-F238E27FC236}">
                  <a16:creationId xmlns:a16="http://schemas.microsoft.com/office/drawing/2014/main" id="{C2A18563-BBE7-4302-8B2D-8D0588E7E69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84150" y="12538075"/>
              <a:ext cx="2489200"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23</xdr:col>
      <xdr:colOff>508000</xdr:colOff>
      <xdr:row>5</xdr:row>
      <xdr:rowOff>114300</xdr:rowOff>
    </xdr:from>
    <xdr:to>
      <xdr:col>31</xdr:col>
      <xdr:colOff>203200</xdr:colOff>
      <xdr:row>12</xdr:row>
      <xdr:rowOff>0</xdr:rowOff>
    </xdr:to>
    <mc:AlternateContent xmlns:mc="http://schemas.openxmlformats.org/markup-compatibility/2006" xmlns:tsle="http://schemas.microsoft.com/office/drawing/2012/timeslicer">
      <mc:Choice Requires="tsle">
        <xdr:graphicFrame macro="">
          <xdr:nvGraphicFramePr>
            <xdr:cNvPr id="18" name="OrderDate">
              <a:extLst>
                <a:ext uri="{FF2B5EF4-FFF2-40B4-BE49-F238E27FC236}">
                  <a16:creationId xmlns:a16="http://schemas.microsoft.com/office/drawing/2014/main" id="{C05DBC0B-D0E6-440B-3B92-B5B9EAE84D35}"/>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4449136" y="1052368"/>
              <a:ext cx="4544291" cy="119899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76200</xdr:colOff>
      <xdr:row>0</xdr:row>
      <xdr:rowOff>177800</xdr:rowOff>
    </xdr:from>
    <xdr:to>
      <xdr:col>4</xdr:col>
      <xdr:colOff>381000</xdr:colOff>
      <xdr:row>8</xdr:row>
      <xdr:rowOff>159689</xdr:rowOff>
    </xdr:to>
    <xdr:pic>
      <xdr:nvPicPr>
        <xdr:cNvPr id="21" name="Picture 20" descr="Retail Performance: The Keystone in Transitioning E-Commerce Platforms to Market Aggregators — verkstedt">
          <a:extLst>
            <a:ext uri="{FF2B5EF4-FFF2-40B4-BE49-F238E27FC236}">
              <a16:creationId xmlns:a16="http://schemas.microsoft.com/office/drawing/2014/main" id="{21176944-24C3-F616-A1BA-54058D7C71D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6200" y="177800"/>
          <a:ext cx="2743200" cy="1505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378009262" backgroundQuery="1" createdVersion="8" refreshedVersion="8" minRefreshableVersion="3" recordCount="0" supportSubquery="1" supportAdvancedDrill="1" xr:uid="{5A7C1133-F059-4A13-A051-0EF863ECCF25}">
  <cacheSource type="external" connectionId="1"/>
  <cacheFields count="9">
    <cacheField name="[Measures].[Sum of OrderValue_NGN 2]" caption="Sum of OrderValue_NGN 2" numFmtId="0" hierarchy="41" level="32767"/>
    <cacheField name="[Range1].[DeliveryStatus].[DeliveryStatus]" caption="DeliveryStatus" numFmtId="0" hierarchy="12" level="1">
      <sharedItems containsSemiMixedTypes="0" containsNonDate="0" containsString="0"/>
    </cacheField>
    <cacheField name="[Range1].[ProductName].[ProductName]" caption="ProductName" numFmtId="0" hierarchy="4" level="1">
      <sharedItems count="10">
        <s v="Blender"/>
        <s v="Bluetooth Speaker"/>
        <s v="Cabinet Shelf"/>
        <s v="Car Battery"/>
        <s v="Car Vacuum Cleaner"/>
        <s v="Engine Oil 4L"/>
        <s v="Microwave Oven"/>
        <s v="Screen Protector"/>
        <s v="Skincare Set"/>
        <s v="Tablet 10-inch"/>
      </sharedItems>
    </cacheField>
    <cacheField name="[Measures].[Count of OrderID 2]" caption="Count of OrderID 2" numFmtId="0" hierarchy="42" level="32767"/>
    <cacheField name="[Range1].[State].[State]" caption="State" numFmtId="0" hierarchy="10" level="1">
      <sharedItems count="15">
        <s v="Akwa Ibom"/>
        <s v="Cross River"/>
        <s v="Delta"/>
        <s v="Edo"/>
        <s v="Enugu"/>
        <s v="FCT"/>
        <s v="Imo"/>
        <s v="Kaduna"/>
        <s v="Kano"/>
        <s v="Kwara"/>
        <s v="Lagos"/>
        <s v="Ogun"/>
        <s v="Oyo"/>
        <s v="Plateau"/>
        <s v="Rivers"/>
      </sharedItems>
    </cacheField>
    <cacheField name="[Range1].[City].[City]" caption="City" numFmtId="0" hierarchy="9" level="1">
      <sharedItems count="15">
        <s v="Uyo"/>
        <s v="Calabar"/>
        <s v="Warri"/>
        <s v="Benin City"/>
        <s v="Enugu"/>
        <s v="Abuja"/>
        <s v="Owerri"/>
        <s v="Kaduna"/>
        <s v="Kano"/>
        <s v="Ilorin"/>
        <s v="Lagos"/>
        <s v="Abeokuta"/>
        <s v="Ibadan"/>
        <s v="Jos"/>
        <s v="Port Harcourt"/>
      </sharedItems>
    </cacheField>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2" memberValueDatatype="130" unbalanced="0">
      <fieldsUsage count="2">
        <fieldUsage x="-1"/>
        <fieldUsage x="2"/>
      </fieldsUsage>
    </cacheHierarchy>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2" memberValueDatatype="130" unbalanced="0">
      <fieldsUsage count="2">
        <fieldUsage x="-1"/>
        <fieldUsage x="5"/>
      </fieldsUsage>
    </cacheHierarchy>
    <cacheHierarchy uniqueName="[Range1].[State]" caption="State" attribute="1" defaultMemberUniqueName="[Range1].[State].[All]" allUniqueName="[Range1].[State].[All]" dimensionUniqueName="[Range1]" displayFolder="" count="2" memberValueDatatype="130" unbalanced="0">
      <fieldsUsage count="2">
        <fieldUsage x="-1"/>
        <fieldUsage x="4"/>
      </fieldsUsage>
    </cacheHierarchy>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1"/>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6"/>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7"/>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8"/>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381712964" backgroundQuery="1" createdVersion="8" refreshedVersion="8" minRefreshableVersion="3" recordCount="0" supportSubquery="1" supportAdvancedDrill="1" xr:uid="{89DDB3A9-4596-4E3D-A60E-3D031B63A4FD}">
  <cacheSource type="external" connectionId="1"/>
  <cacheFields count="9">
    <cacheField name="[Measures].[Sum of OrderValue_NGN 2]" caption="Sum of OrderValue_NGN 2" numFmtId="0" hierarchy="41" level="32767"/>
    <cacheField name="[Range1].[DeliveryStatus].[DeliveryStatus]" caption="DeliveryStatus" numFmtId="0" hierarchy="12" level="1">
      <sharedItems containsSemiMixedTypes="0" containsNonDate="0" containsString="0"/>
    </cacheField>
    <cacheField name="[Range1].[ProductName].[ProductName]" caption="ProductName" numFmtId="0" hierarchy="4" level="1">
      <sharedItems count="10">
        <s v="Blender"/>
        <s v="Bluetooth Speaker"/>
        <s v="Cabinet Shelf"/>
        <s v="Car Battery"/>
        <s v="Car Vacuum Cleaner"/>
        <s v="Engine Oil 4L"/>
        <s v="Microwave Oven"/>
        <s v="Screen Protector"/>
        <s v="Skincare Set"/>
        <s v="Tablet 10-inch"/>
      </sharedItems>
    </cacheField>
    <cacheField name="[Measures].[Count of OrderID 2]" caption="Count of OrderID 2" numFmtId="0" hierarchy="42" level="32767"/>
    <cacheField name="[Measures].[Sum of Quantity 2]" caption="Sum of Quantity 2" numFmtId="0" hierarchy="43" level="32767"/>
    <cacheField name="[Range1].[Channel].[Channel]" caption="Channel" numFmtId="0" hierarchy="11" level="1">
      <sharedItems count="3">
        <s v="In-Store"/>
        <s v="Mobile App"/>
        <s v="Online"/>
      </sharedItems>
    </cacheField>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2" memberValueDatatype="130" unbalanced="0">
      <fieldsUsage count="2">
        <fieldUsage x="-1"/>
        <fieldUsage x="2"/>
      </fieldsUsage>
    </cacheHierarchy>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2" memberValueDatatype="130" unbalanced="0">
      <fieldsUsage count="2">
        <fieldUsage x="-1"/>
        <fieldUsage x="5"/>
      </fieldsUsage>
    </cacheHierarchy>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1"/>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6"/>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7"/>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8"/>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385532406" backgroundQuery="1" createdVersion="8" refreshedVersion="8" minRefreshableVersion="3" recordCount="0" supportSubquery="1" supportAdvancedDrill="1" xr:uid="{C8F27880-0308-44F1-BE27-5EB6739631BF}">
  <cacheSource type="external" connectionId="1"/>
  <cacheFields count="7">
    <cacheField name="[Range1].[ProductName].[ProductName]" caption="ProductName" numFmtId="0" hierarchy="4" level="1">
      <sharedItems count="10">
        <s v="Blender"/>
        <s v="Bluetooth Speaker"/>
        <s v="Cabinet Shelf"/>
        <s v="Car Battery"/>
        <s v="Car Vacuum Cleaner"/>
        <s v="Engine Oil 4L"/>
        <s v="Microwave Oven"/>
        <s v="Screen Protector"/>
        <s v="Skincare Set"/>
        <s v="Tablet 10-inch"/>
      </sharedItems>
    </cacheField>
    <cacheField name="[Measures].[Count of OrderID 2]" caption="Count of OrderID 2" numFmtId="0" hierarchy="42" level="32767"/>
    <cacheField name="[Range1].[DeliveryStatus].[DeliveryStatus]" caption="DeliveryStatus" numFmtId="0" hierarchy="12" level="1">
      <sharedItems count="5">
        <s v="Cancelled"/>
        <s v="Delivered"/>
        <s v="In Transit"/>
        <s v="Pending"/>
        <s v="Returned"/>
      </sharedItems>
    </cacheField>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 name="Unsupported0" numFmtId="0" hierarchy="53" level="32767">
      <extLst>
        <ext xmlns:x14="http://schemas.microsoft.com/office/spreadsheetml/2009/9/main" uri="{63CAB8AC-B538-458d-9737-405883B0398D}">
          <x14:cacheField ignore="1"/>
        </ext>
      </extLst>
    </cacheField>
  </cacheFields>
  <cacheHierarchies count="54">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2" memberValueDatatype="130" unbalanced="0">
      <fieldsUsage count="2">
        <fieldUsage x="-1"/>
        <fieldUsage x="0"/>
      </fieldsUsage>
    </cacheHierarchy>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2"/>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3"/>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4"/>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5"/>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hidden="1">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y uniqueName="Unsupported0" caption="OrderID"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388773146" backgroundQuery="1" createdVersion="8" refreshedVersion="8" minRefreshableVersion="3" recordCount="0" supportSubquery="1" supportAdvancedDrill="1" xr:uid="{D8662587-51D3-4F47-8B60-CC1849999A90}">
  <cacheSource type="external" connectionId="1"/>
  <cacheFields count="8">
    <cacheField name="[Range1].[ProductName].[ProductName]" caption="ProductName" numFmtId="0" hierarchy="4" level="1">
      <sharedItems count="10">
        <s v="Blender"/>
        <s v="Bluetooth Speaker"/>
        <s v="Cabinet Shelf"/>
        <s v="Car Battery"/>
        <s v="Car Vacuum Cleaner"/>
        <s v="Engine Oil 4L"/>
        <s v="Microwave Oven"/>
        <s v="Screen Protector"/>
        <s v="Skincare Set"/>
        <s v="Tablet 10-inch"/>
      </sharedItems>
    </cacheField>
    <cacheField name="[Measures].[Count of OrderID 2]" caption="Count of OrderID 2" numFmtId="0" hierarchy="42" level="32767"/>
    <cacheField name="[Range1].[DeliveryStatus].[DeliveryStatus]" caption="DeliveryStatus" numFmtId="0" hierarchy="12" level="1">
      <sharedItems containsSemiMixedTypes="0" containsNonDate="0" containsString="0"/>
    </cacheField>
    <cacheField name="[Range1].[PaymentMethod].[PaymentMethod]" caption="PaymentMethod" numFmtId="0" hierarchy="8" level="1">
      <sharedItems count="5">
        <s v="Bank Transfer"/>
        <s v="Card"/>
        <s v="Cash on Delivery"/>
        <s v="USSD"/>
        <s v="Wallet"/>
      </sharedItems>
    </cacheField>
    <cacheField name="[Measures].[Sum of OrderValue_NGN 2]" caption="Sum of OrderValue_NGN 2" numFmtId="0" hierarchy="41" level="32767"/>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2" memberValueDatatype="130" unbalanced="0">
      <fieldsUsage count="2">
        <fieldUsage x="-1"/>
        <fieldUsage x="0"/>
      </fieldsUsage>
    </cacheHierarchy>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2" memberValueDatatype="130" unbalanced="0">
      <fieldsUsage count="2">
        <fieldUsage x="-1"/>
        <fieldUsage x="3"/>
      </fieldsUsage>
    </cacheHierarchy>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2"/>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5"/>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6"/>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7"/>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oneField="1" hidden="1">
      <fieldsUsage count="1">
        <fieldUsage x="4"/>
      </fieldsUsage>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392476849" backgroundQuery="1" createdVersion="8" refreshedVersion="8" minRefreshableVersion="3" recordCount="0" supportSubquery="1" supportAdvancedDrill="1" xr:uid="{C86A1728-2BC0-42F9-A5FA-B1773D39355A}">
  <cacheSource type="external" connectionId="1"/>
  <cacheFields count="8">
    <cacheField name="[Range1].[ProductName].[ProductName]" caption="ProductName" numFmtId="0" hierarchy="4" level="1">
      <sharedItems count="10">
        <s v="Blender"/>
        <s v="Bluetooth Speaker"/>
        <s v="Cabinet Shelf"/>
        <s v="Car Battery"/>
        <s v="Car Vacuum Cleaner"/>
        <s v="Engine Oil 4L"/>
        <s v="Microwave Oven"/>
        <s v="Screen Protector"/>
        <s v="Skincare Set"/>
        <s v="Tablet 10-inch"/>
      </sharedItems>
    </cacheField>
    <cacheField name="[Range1].[DeliveryStatus].[DeliveryStatus]" caption="DeliveryStatus" numFmtId="0" hierarchy="12" level="1">
      <sharedItems containsSemiMixedTypes="0" containsNonDate="0" containsString="0"/>
    </cacheField>
    <cacheField name="[Range1].[ProductCategory].[ProductCategory]" caption="ProductCategory" numFmtId="0" hierarchy="3" level="1">
      <sharedItems count="8">
        <s v="Automotive Parts"/>
        <s v="Baby Products"/>
        <s v="Beauty &amp; Personal Care"/>
        <s v="Electronics"/>
        <s v="Fashion"/>
        <s v="Groceries"/>
        <s v="Home &amp; Kitchen"/>
        <s v="Phones &amp; Tablets"/>
      </sharedItems>
    </cacheField>
    <cacheField name="[Measures].[Average of CustomerRating 2]" caption="Average of CustomerRating 2" numFmtId="0" hierarchy="45" level="32767"/>
    <cacheField name="[Measures].[Count of CustomerRating 2]" caption="Count of CustomerRating 2" numFmtId="0" hierarchy="46" level="32767"/>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2" memberValueDatatype="130" unbalanced="0">
      <fieldsUsage count="2">
        <fieldUsage x="-1"/>
        <fieldUsage x="2"/>
      </fieldsUsage>
    </cacheHierarchy>
    <cacheHierarchy uniqueName="[Range1].[ProductName]" caption="ProductName" attribute="1" defaultMemberUniqueName="[Range1].[ProductName].[All]" allUniqueName="[Range1].[ProductName].[All]" dimensionUniqueName="[Range1]" displayFolder="" count="2" memberValueDatatype="130" unbalanced="0">
      <fieldsUsage count="2">
        <fieldUsage x="-1"/>
        <fieldUsage x="0"/>
      </fieldsUsage>
    </cacheHierarchy>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1"/>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5"/>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6"/>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7"/>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hidden="1">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oneField="1" hidden="1">
      <fieldsUsage count="1">
        <fieldUsage x="4"/>
      </fieldsUsage>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395833335" backgroundQuery="1" createdVersion="8" refreshedVersion="8" minRefreshableVersion="3" recordCount="0" supportSubquery="1" supportAdvancedDrill="1" xr:uid="{E08C27AB-A35A-49F9-AE9B-9C5B4E5FBA90}">
  <cacheSource type="external" connectionId="1"/>
  <cacheFields count="7">
    <cacheField name="[Range1].[ProductName].[ProductName]" caption="ProductName" numFmtId="0" hierarchy="4" level="1">
      <sharedItems count="10">
        <s v="Blender"/>
        <s v="Bluetooth Speaker"/>
        <s v="Cabinet Shelf"/>
        <s v="Car Battery"/>
        <s v="Car Vacuum Cleaner"/>
        <s v="Engine Oil 4L"/>
        <s v="Microwave Oven"/>
        <s v="Screen Protector"/>
        <s v="Skincare Set"/>
        <s v="Tablet 10-inch"/>
      </sharedItems>
    </cacheField>
    <cacheField name="[Range1].[Channel].[Channel]" caption="Channel" numFmtId="0" hierarchy="11" level="1">
      <sharedItems count="3">
        <s v="In-Store"/>
        <s v="Mobile App"/>
        <s v="Online"/>
      </sharedItems>
    </cacheField>
    <cacheField name="[Range1].[DeliveryStatus].[DeliveryStatus]" caption="DeliveryStatus" numFmtId="0" hierarchy="12" level="1">
      <sharedItems count="5">
        <s v="Cancelled"/>
        <s v="Delivered"/>
        <s v="In Transit"/>
        <s v="Pending"/>
        <s v="Returned"/>
      </sharedItems>
    </cacheField>
    <cacheField name="[Measures].[Count of OrderID 2]" caption="Count of OrderID 2" numFmtId="0" hierarchy="42" level="32767"/>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2" memberValueDatatype="130" unbalanced="0">
      <fieldsUsage count="2">
        <fieldUsage x="-1"/>
        <fieldUsage x="0"/>
      </fieldsUsage>
    </cacheHierarchy>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2" memberValueDatatype="130" unbalanced="0">
      <fieldsUsage count="2">
        <fieldUsage x="-1"/>
        <fieldUsage x="1"/>
      </fieldsUsage>
    </cacheHierarchy>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2"/>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4"/>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5"/>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6"/>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hidden="1">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399189815" backgroundQuery="1" createdVersion="8" refreshedVersion="8" minRefreshableVersion="3" recordCount="0" supportSubquery="1" supportAdvancedDrill="1" xr:uid="{BA1A0E6A-E13C-478C-92CA-7A1695F392AD}">
  <cacheSource type="external" connectionId="1"/>
  <cacheFields count="5">
    <cacheField name="[Measures].[Count of OrderID 2]" caption="Count of OrderID 2" numFmtId="0" hierarchy="42" level="32767"/>
    <cacheField name="[Range1].[DeliveryStatus].[DeliveryStatus]" caption="DeliveryStatus" numFmtId="0" hierarchy="12" level="1">
      <sharedItems containsSemiMixedTypes="0" containsNonDate="0" containsString="0"/>
    </cacheField>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1"/>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2"/>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3"/>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4"/>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hidden="1">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402546294" backgroundQuery="1" createdVersion="8" refreshedVersion="8" minRefreshableVersion="3" recordCount="0" supportSubquery="1" supportAdvancedDrill="1" xr:uid="{8EBD066F-2130-487B-8CA9-172C1B04CC7C}">
  <cacheSource type="external" connectionId="1"/>
  <cacheFields count="5">
    <cacheField name="[Range1].[DeliveryStatus].[DeliveryStatus]" caption="DeliveryStatus" numFmtId="0" hierarchy="12" level="1">
      <sharedItems containsSemiMixedTypes="0" containsNonDate="0" containsString="0"/>
    </cacheField>
    <cacheField name="[Measures].[Sum of Quantity 2]" caption="Sum of Quantity 2" numFmtId="0" hierarchy="43" level="32767"/>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0"/>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2"/>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3"/>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4"/>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hidden="1">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406134258" backgroundQuery="1" createdVersion="8" refreshedVersion="8" minRefreshableVersion="3" recordCount="0" supportSubquery="1" supportAdvancedDrill="1" xr:uid="{368A2D90-23E2-4E2B-B403-D346A2BF6AD1}">
  <cacheSource type="external" connectionId="1"/>
  <cacheFields count="5">
    <cacheField name="[Range1].[DeliveryStatus].[DeliveryStatus]" caption="DeliveryStatus" numFmtId="0" hierarchy="12" level="1">
      <sharedItems containsSemiMixedTypes="0" containsNonDate="0" containsString="0"/>
    </cacheField>
    <cacheField name="[Measures].[Average of CustomerRating 2]" caption="Average of CustomerRating 2" numFmtId="0" hierarchy="45" level="32767"/>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0"/>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2"/>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3"/>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4"/>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hidden="1">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409606483" backgroundQuery="1" createdVersion="8" refreshedVersion="8" minRefreshableVersion="3" recordCount="0" supportSubquery="1" supportAdvancedDrill="1" xr:uid="{9E272C39-A452-46F6-A354-12ADBC22E9A3}">
  <cacheSource type="external" connectionId="1"/>
  <cacheFields count="5">
    <cacheField name="[Range1].[DeliveryStatus].[DeliveryStatus]" caption="DeliveryStatus" numFmtId="0" hierarchy="12" level="1">
      <sharedItems containsSemiMixedTypes="0" containsNonDate="0" containsString="0"/>
    </cacheField>
    <cacheField name="[Measures].[Count of OrderID 2]" caption="Count of OrderID 2" numFmtId="0" hierarchy="42" level="32767"/>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0"/>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2"/>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3"/>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4"/>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hidden="1">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41516204" backgroundQuery="1" createdVersion="8" refreshedVersion="8" minRefreshableVersion="3" recordCount="0" supportSubquery="1" supportAdvancedDrill="1" xr:uid="{240FEE21-FA34-4D32-B608-EA839C4DBEF4}">
  <cacheSource type="external" connectionId="1"/>
  <cacheFields count="8">
    <cacheField name="[Measures].[Sum of OrderValue_NGN 2]" caption="Sum of OrderValue_NGN 2" numFmtId="0" hierarchy="41" level="32767"/>
    <cacheField name="[Range1].[DeliveryStatus].[DeliveryStatus]" caption="DeliveryStatus" numFmtId="0" hierarchy="12" level="1">
      <sharedItems containsSemiMixedTypes="0" containsNonDate="0" containsString="0"/>
    </cacheField>
    <cacheField name="[Range1].[OrderDate].[OrderDate]" caption="OrderDate" numFmtId="0" hierarchy="7" level="1">
      <sharedItems containsSemiMixedTypes="0" containsNonDate="0" containsDate="1" containsString="0" minDate="2023-01-05T00:00:00" maxDate="2025-12-27T00:00:00" count="119">
        <d v="2023-01-05T00:00:00"/>
        <d v="2023-01-19T00:00:00"/>
        <d v="2023-01-28T00:00:00"/>
        <d v="2023-02-06T00:00:00"/>
        <d v="2023-02-07T00:00:00"/>
        <d v="2023-02-13T00:00:00"/>
        <d v="2023-02-22T00:00:00"/>
        <d v="2023-02-23T00:00:00"/>
        <d v="2023-03-08T00:00:00"/>
        <d v="2023-03-16T00:00:00"/>
        <d v="2023-03-18T00:00:00"/>
        <d v="2023-03-29T00:00:00"/>
        <d v="2023-04-09T00:00:00"/>
        <d v="2023-04-11T00:00:00"/>
        <d v="2023-04-17T00:00:00"/>
        <d v="2023-05-09T00:00:00"/>
        <d v="2023-05-14T00:00:00"/>
        <d v="2023-07-01T00:00:00"/>
        <d v="2023-07-20T00:00:00"/>
        <d v="2023-07-24T00:00:00"/>
        <d v="2023-08-12T00:00:00"/>
        <d v="2023-08-17T00:00:00"/>
        <d v="2023-08-21T00:00:00"/>
        <d v="2023-08-30T00:00:00"/>
        <d v="2023-08-31T00:00:00"/>
        <d v="2023-09-17T00:00:00"/>
        <d v="2023-09-21T00:00:00"/>
        <d v="2023-10-01T00:00:00"/>
        <d v="2023-10-03T00:00:00"/>
        <d v="2023-10-14T00:00:00"/>
        <d v="2023-10-24T00:00:00"/>
        <d v="2023-11-01T00:00:00"/>
        <d v="2023-11-03T00:00:00"/>
        <d v="2023-11-19T00:00:00"/>
        <d v="2023-11-20T00:00:00"/>
        <d v="2023-11-25T00:00:00"/>
        <d v="2023-11-28T00:00:00"/>
        <d v="2023-12-16T00:00:00"/>
        <d v="2023-12-18T00:00:00"/>
        <d v="2023-12-29T00:00:00"/>
        <d v="2023-12-31T00:00:00"/>
        <d v="2024-01-14T00:00:00"/>
        <d v="2024-01-17T00:00:00"/>
        <d v="2024-01-26T00:00:00"/>
        <d v="2024-02-12T00:00:00"/>
        <d v="2024-03-03T00:00:00"/>
        <d v="2024-03-08T00:00:00"/>
        <d v="2024-03-09T00:00:00"/>
        <d v="2024-04-07T00:00:00"/>
        <d v="2024-04-09T00:00:00"/>
        <d v="2024-04-11T00:00:00"/>
        <d v="2024-04-16T00:00:00"/>
        <d v="2024-04-25T00:00:00"/>
        <d v="2024-04-26T00:00:00"/>
        <d v="2024-05-03T00:00:00"/>
        <d v="2024-05-08T00:00:00"/>
        <d v="2024-05-17T00:00:00"/>
        <d v="2024-05-21T00:00:00"/>
        <d v="2024-05-26T00:00:00"/>
        <d v="2024-06-06T00:00:00"/>
        <d v="2024-06-13T00:00:00"/>
        <d v="2024-06-17T00:00:00"/>
        <d v="2024-06-29T00:00:00"/>
        <d v="2024-07-04T00:00:00"/>
        <d v="2024-07-17T00:00:00"/>
        <d v="2024-07-22T00:00:00"/>
        <d v="2024-08-17T00:00:00"/>
        <d v="2024-09-22T00:00:00"/>
        <d v="2024-10-28T00:00:00"/>
        <d v="2024-11-22T00:00:00"/>
        <d v="2024-12-09T00:00:00"/>
        <d v="2024-12-11T00:00:00"/>
        <d v="2024-12-31T00:00:00"/>
        <d v="2025-02-01T00:00:00"/>
        <d v="2025-02-02T00:00:00"/>
        <d v="2025-02-04T00:00:00"/>
        <d v="2025-02-15T00:00:00"/>
        <d v="2025-02-23T00:00:00"/>
        <d v="2025-02-24T00:00:00"/>
        <d v="2025-03-02T00:00:00"/>
        <d v="2025-03-09T00:00:00"/>
        <d v="2025-03-10T00:00:00"/>
        <d v="2025-03-16T00:00:00"/>
        <d v="2025-03-18T00:00:00"/>
        <d v="2025-03-19T00:00:00"/>
        <d v="2025-03-21T00:00:00"/>
        <d v="2025-03-28T00:00:00"/>
        <d v="2025-03-29T00:00:00"/>
        <d v="2025-04-05T00:00:00"/>
        <d v="2025-04-22T00:00:00"/>
        <d v="2025-04-25T00:00:00"/>
        <d v="2025-04-29T00:00:00"/>
        <d v="2025-05-02T00:00:00"/>
        <d v="2025-05-28T00:00:00"/>
        <d v="2025-05-29T00:00:00"/>
        <d v="2025-06-23T00:00:00"/>
        <d v="2025-06-24T00:00:00"/>
        <d v="2025-06-27T00:00:00"/>
        <d v="2025-06-28T00:00:00"/>
        <d v="2025-07-15T00:00:00"/>
        <d v="2025-08-05T00:00:00"/>
        <d v="2025-08-12T00:00:00"/>
        <d v="2025-08-16T00:00:00"/>
        <d v="2025-08-27T00:00:00"/>
        <d v="2025-08-28T00:00:00"/>
        <d v="2025-08-30T00:00:00"/>
        <d v="2025-09-08T00:00:00"/>
        <d v="2025-09-17T00:00:00"/>
        <d v="2025-09-28T00:00:00"/>
        <d v="2025-10-05T00:00:00"/>
        <d v="2025-11-09T00:00:00"/>
        <d v="2025-11-24T00:00:00"/>
        <d v="2025-11-27T00:00:00"/>
        <d v="2025-12-07T00:00:00"/>
        <d v="2025-12-10T00:00:00"/>
        <d v="2025-12-17T00:00:00"/>
        <d v="2025-12-18T00:00:00"/>
        <d v="2025-12-20T00:00:00"/>
        <d v="2025-12-26T00:00:00"/>
      </sharedItems>
    </cacheField>
    <cacheField name="[Range1].[OrderDate (Year)].[OrderDate (Year)]" caption="OrderDate (Year)" numFmtId="0" hierarchy="15" level="1">
      <sharedItems count="3">
        <s v="2023"/>
        <s v="2024"/>
        <s v="2025"/>
      </sharedItems>
    </cacheField>
    <cacheField name="[Measures].[Count of OrderID 2]" caption="Count of OrderID 2" numFmtId="0" hierarchy="42" level="32767"/>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2" memberValueDatatype="7" unbalanced="0">
      <fieldsUsage count="2">
        <fieldUsage x="-1"/>
        <fieldUsage x="2"/>
      </fieldsUsage>
    </cacheHierarchy>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1"/>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2" memberValueDatatype="130" unbalanced="0">
      <fieldsUsage count="2">
        <fieldUsage x="-1"/>
        <fieldUsage x="3"/>
      </fieldsUsage>
    </cacheHierarchy>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5"/>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6"/>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7"/>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418865743" backgroundQuery="1" createdVersion="8" refreshedVersion="8" minRefreshableVersion="3" recordCount="0" supportSubquery="1" supportAdvancedDrill="1" xr:uid="{0CD3C4A6-054E-406B-8711-E13F85239A83}">
  <cacheSource type="external" connectionId="1"/>
  <cacheFields count="9">
    <cacheField name="[Measures].[Sum of OrderValue_NGN 2]" caption="Sum of OrderValue_NGN 2" numFmtId="0" hierarchy="41" level="32767"/>
    <cacheField name="[Range1].[DeliveryStatus].[DeliveryStatus]" caption="DeliveryStatus" numFmtId="0" hierarchy="12" level="1">
      <sharedItems containsSemiMixedTypes="0" containsNonDate="0" containsString="0"/>
    </cacheField>
    <cacheField name="[Measures].[Count of OrderID 2]" caption="Count of OrderID 2" numFmtId="0" hierarchy="42" level="32767"/>
    <cacheField name="[Range1].[ProductCategory].[ProductCategory]" caption="ProductCategory" numFmtId="0" hierarchy="3" level="1">
      <sharedItems count="8">
        <s v="Automotive Parts"/>
        <s v="Baby Products"/>
        <s v="Beauty &amp; Personal Care"/>
        <s v="Electronics"/>
        <s v="Fashion"/>
        <s v="Groceries"/>
        <s v="Home &amp; Kitchen"/>
        <s v="Phones &amp; Tablets"/>
      </sharedItems>
    </cacheField>
    <cacheField name="[Measures].[Sum of Quantity 2]" caption="Sum of Quantity 2" numFmtId="0" hierarchy="43" level="32767"/>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 name="Unsupported0" numFmtId="0" hierarchy="53" level="32767">
      <extLst>
        <ext xmlns:x14="http://schemas.microsoft.com/office/spreadsheetml/2009/9/main" uri="{63CAB8AC-B538-458d-9737-405883B0398D}">
          <x14:cacheField ignore="1"/>
        </ext>
      </extLst>
    </cacheField>
  </cacheFields>
  <cacheHierarchies count="54">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2" memberValueDatatype="130" unbalanced="0">
      <fieldsUsage count="2">
        <fieldUsage x="-1"/>
        <fieldUsage x="3"/>
      </fieldsUsage>
    </cacheHierarchy>
    <cacheHierarchy uniqueName="[Range1].[ProductName]" caption="ProductName" attribute="1" defaultMemberUniqueName="[Range1].[ProductName].[All]" allUniqueName="[Range1].[ProductName].[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1"/>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5"/>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6"/>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7"/>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y uniqueName="Unsupported0" caption="OrderID"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422685184" backgroundQuery="1" createdVersion="8" refreshedVersion="8" minRefreshableVersion="3" recordCount="0" supportSubquery="1" supportAdvancedDrill="1" xr:uid="{BD324ADE-66FA-47F1-BE4F-92151198900C}">
  <cacheSource type="external" connectionId="1"/>
  <cacheFields count="7">
    <cacheField name="[Measures].[Sum of OrderValue_NGN 2]" caption="Sum of OrderValue_NGN 2" numFmtId="0" hierarchy="41" level="32767"/>
    <cacheField name="[Range1].[DeliveryStatus].[DeliveryStatus]" caption="DeliveryStatus" numFmtId="0" hierarchy="12" level="1">
      <sharedItems containsSemiMixedTypes="0" containsNonDate="0" containsString="0"/>
    </cacheField>
    <cacheField name="[Measures].[Sum of Quantity 2]" caption="Sum of Quantity 2" numFmtId="0" hierarchy="43" level="32767"/>
    <cacheField name="[Range1].[ProductName].[ProductName]" caption="ProductName" numFmtId="0" hierarchy="4" level="1">
      <sharedItems count="10">
        <s v="Blender"/>
        <s v="Bluetooth Speaker"/>
        <s v="Cabinet Shelf"/>
        <s v="Car Battery"/>
        <s v="Car Vacuum Cleaner"/>
        <s v="Engine Oil 4L"/>
        <s v="Microwave Oven"/>
        <s v="Screen Protector"/>
        <s v="Skincare Set"/>
        <s v="Tablet 10-inch"/>
      </sharedItems>
    </cacheField>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2" memberValueDatatype="130" unbalanced="0">
      <fieldsUsage count="2">
        <fieldUsage x="-1"/>
        <fieldUsage x="3"/>
      </fieldsUsage>
    </cacheHierarchy>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1"/>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4"/>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5"/>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6"/>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425925925" backgroundQuery="1" createdVersion="8" refreshedVersion="8" minRefreshableVersion="3" recordCount="0" supportSubquery="1" supportAdvancedDrill="1" xr:uid="{299F18E2-250D-4D93-9760-A51526E77CBB}">
  <cacheSource type="external" connectionId="1"/>
  <cacheFields count="5">
    <cacheField name="[Measures].[Sum of OrderValue_NGN 2]" caption="Sum of OrderValue_NGN 2" numFmtId="0" hierarchy="41" level="32767"/>
    <cacheField name="[Range1].[DeliveryStatus].[DeliveryStatus]" caption="DeliveryStatus" numFmtId="0" hierarchy="12" level="1">
      <sharedItems containsSemiMixedTypes="0" containsNonDate="0" containsString="0"/>
    </cacheField>
    <cacheField name="[Range2].[ProductCategory].[ProductCategory]" caption="ProductCategory" numFmtId="0" hierarchy="21" level="1">
      <sharedItems containsSemiMixedTypes="0" containsNonDate="0" containsString="0"/>
    </cacheField>
    <cacheField name="[Range2].[State].[State]" caption="State" numFmtId="0" hierarchy="28" level="1">
      <sharedItems containsSemiMixedTypes="0" containsNonDate="0" containsString="0"/>
    </cacheField>
    <cacheField name="[Range2].[Channel].[Channel]" caption="Channel" numFmtId="0" hierarchy="29" level="1">
      <sharedItems containsSemiMixedTypes="0" containsNonDate="0" containsString="0"/>
    </cacheField>
  </cacheFields>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2" memberValueDatatype="130" unbalanced="0">
      <fieldsUsage count="2">
        <fieldUsage x="-1"/>
        <fieldUsage x="1"/>
      </fieldsUsage>
    </cacheHierarchy>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fieldsUsage count="2">
        <fieldUsage x="-1"/>
        <fieldUsage x="2"/>
      </fieldsUsage>
    </cacheHierarchy>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fieldsUsage count="2">
        <fieldUsage x="-1"/>
        <fieldUsage x="3"/>
      </fieldsUsage>
    </cacheHierarchy>
    <cacheHierarchy uniqueName="[Range2].[Channel]" caption="Channel" attribute="1" defaultMemberUniqueName="[Range2].[Channel].[All]" allUniqueName="[Range2].[Channel].[All]" dimensionUniqueName="[Range2]" displayFolder="" count="2" memberValueDatatype="130" unbalanced="0">
      <fieldsUsage count="2">
        <fieldUsage x="-1"/>
        <fieldUsage x="4"/>
      </fieldsUsage>
    </cacheHierarchy>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Range1" uniqueName="[Range1]" caption="Range1"/>
    <dimension name="Range2" uniqueName="[Range2]" caption="Range2"/>
  </dimensions>
  <measureGroups count="2">
    <measureGroup name="Range1" caption="Range1"/>
    <measureGroup name="Range2" caption="Rang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374305552" backgroundQuery="1" createdVersion="3" refreshedVersion="8" minRefreshableVersion="3" recordCount="0" supportSubquery="1" supportAdvancedDrill="1" xr:uid="{EC771EED-1646-4EC7-B352-00BCB3999BE8}">
  <cacheSource type="external" connectionId="1">
    <extLst>
      <ext xmlns:x14="http://schemas.microsoft.com/office/spreadsheetml/2009/9/main" uri="{F057638F-6D5F-4e77-A914-E7F072B9BCA8}">
        <x14:sourceConnection name="ThisWorkbookDataModel"/>
      </ext>
    </extLst>
  </cacheSource>
  <cacheFields count="0"/>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0"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0" memberValueDatatype="130" unbalanced="0"/>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2" memberValueDatatype="130" unbalanced="0"/>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2" memberValueDatatype="130" unbalanced="0"/>
    <cacheHierarchy uniqueName="[Range2].[Channel]" caption="Channel" attribute="1" defaultMemberUniqueName="[Range2].[Channel].[All]" allUniqueName="[Range2].[Channel].[All]" dimensionUniqueName="[Range2]" displayFolder="" count="2" memberValueDatatype="130" unbalanced="0"/>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hidden="1">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93398033"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74541087963" backgroundQuery="1" createdVersion="3" refreshedVersion="8" minRefreshableVersion="3" recordCount="0" supportSubquery="1" supportAdvancedDrill="1" xr:uid="{32C3D5EB-D6A4-48C8-89E4-10B56C7048F3}">
  <cacheSource type="external" connectionId="1">
    <extLst>
      <ext xmlns:x14="http://schemas.microsoft.com/office/spreadsheetml/2009/9/main" uri="{F057638F-6D5F-4e77-A914-E7F072B9BCA8}">
        <x14:sourceConnection name="ThisWorkbookDataModel"/>
      </ext>
    </extLst>
  </cacheSource>
  <cacheFields count="0"/>
  <cacheHierarchies count="53">
    <cacheHierarchy uniqueName="[Range1].[OrderID]" caption="OrderID" attribute="1" defaultMemberUniqueName="[Range1].[OrderID].[All]" allUniqueName="[Range1].[OrderID].[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Email]" caption="Email" attribute="1" defaultMemberUniqueName="[Range1].[Email].[All]" allUniqueName="[Range1].[Email].[All]" dimensionUniqueName="[Range1]" displayFolder="" count="0" memberValueDatatype="130" unbalanced="0"/>
    <cacheHierarchy uniqueName="[Range1].[ProductCategory]" caption="ProductCategory" attribute="1" defaultMemberUniqueName="[Range1].[ProductCategory].[All]" allUniqueName="[Range1].[ProductCategory].[All]" dimensionUniqueName="[Range1]" displayFolder="" count="0" memberValueDatatype="130" unbalanced="0"/>
    <cacheHierarchy uniqueName="[Range1].[ProductName]" caption="ProductName" attribute="1" defaultMemberUniqueName="[Range1].[ProductName].[All]" allUniqueName="[Range1].[ProductName].[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_NGN]" caption="UnitPrice_NGN" attribute="1" defaultMemberUniqueName="[Range1].[UnitPrice_NGN].[All]" allUniqueName="[Range1].[UnitPrice_NGN].[All]" dimensionUniqueName="[Range1]" displayFolder="" count="0" memberValueDatatype="5" unbalanced="0"/>
    <cacheHierarchy uniqueName="[Range1].[OrderDate]" caption="OrderDate" attribute="1" time="1" defaultMemberUniqueName="[Range1].[OrderDate].[All]" allUniqueName="[Range1].[OrderDate].[All]" dimensionUniqueName="[Range1]" displayFolder="" count="2" memberValueDatatype="7" unbalanced="0"/>
    <cacheHierarchy uniqueName="[Range1].[PaymentMethod]" caption="PaymentMethod" attribute="1" defaultMemberUniqueName="[Range1].[PaymentMethod].[All]" allUniqueName="[Range1].[PaymentMethod].[All]" dimensionUniqueName="[Range1]" displayFolder="" count="0" memberValueDatatype="130" unbalanced="0"/>
    <cacheHierarchy uniqueName="[Range1].[City]" caption="City" attribute="1" defaultMemberUniqueName="[Range1].[City].[All]" allUniqueName="[Range1].[City].[All]" dimensionUniqueName="[Range1]" displayFolder="" count="0" memberValueDatatype="130" unbalanced="0"/>
    <cacheHierarchy uniqueName="[Range1].[State]" caption="State" attribute="1" defaultMemberUniqueName="[Range1].[State].[All]" allUniqueName="[Range1].[State].[All]" dimensionUniqueName="[Range1]" displayFolder="" count="0" memberValueDatatype="130" unbalanced="0"/>
    <cacheHierarchy uniqueName="[Range1].[Channel]" caption="Channel" attribute="1" defaultMemberUniqueName="[Range1].[Channel].[All]" allUniqueName="[Range1].[Channel].[All]" dimensionUniqueName="[Range1]" displayFolder="" count="0" memberValueDatatype="130" unbalanced="0"/>
    <cacheHierarchy uniqueName="[Range1].[DeliveryStatus]" caption="DeliveryStatus" attribute="1" defaultMemberUniqueName="[Range1].[DeliveryStatus].[All]" allUniqueName="[Range1].[DeliveryStatus].[All]" dimensionUniqueName="[Range1]" displayFolder="" count="0" memberValueDatatype="130" unbalanced="0"/>
    <cacheHierarchy uniqueName="[Range1].[CustomerRating]" caption="CustomerRating" attribute="1" defaultMemberUniqueName="[Range1].[CustomerRating].[All]" allUniqueName="[Range1].[CustomerRating].[All]" dimensionUniqueName="[Range1]" displayFolder="" count="0" memberValueDatatype="20" unbalanced="0"/>
    <cacheHierarchy uniqueName="[Range1].[OrderValue_NGN]" caption="OrderValue_NGN" attribute="1" defaultMemberUniqueName="[Range1].[OrderValue_NGN].[All]" allUniqueName="[Range1].[OrderValue_NGN].[All]" dimensionUniqueName="[Range1]" displayFolder="" count="0" memberValueDatatype="5" unbalanced="0"/>
    <cacheHierarchy uniqueName="[Range1].[OrderDate (Year)]" caption="OrderDate (Year)" attribute="1" defaultMemberUniqueName="[Range1].[OrderDate (Year)].[All]" allUniqueName="[Range1].[OrderDate (Year)].[All]" dimensionUniqueName="[Range1]" displayFolder="" count="0" memberValueDatatype="130" unbalanced="0"/>
    <cacheHierarchy uniqueName="[Range1].[OrderDate (Quarter)]" caption="OrderDate (Quarter)" attribute="1" defaultMemberUniqueName="[Range1].[OrderDate (Quarter)].[All]" allUniqueName="[Range1].[OrderDate (Quarter)].[All]" dimensionUniqueName="[Range1]" displayFolder="" count="0" memberValueDatatype="130" unbalanced="0"/>
    <cacheHierarchy uniqueName="[Range1].[OrderDate (Month)]" caption="OrderDate (Month)" attribute="1" defaultMemberUniqueName="[Range1].[OrderDate (Month)].[All]" allUniqueName="[Range1].[OrderDate (Month)].[All]" dimensionUniqueName="[Range1]" displayFolder="" count="0" memberValueDatatype="130" unbalanced="0"/>
    <cacheHierarchy uniqueName="[Range2].[OrderID]" caption="OrderID" attribute="1" defaultMemberUniqueName="[Range2].[OrderID].[All]" allUniqueName="[Range2].[Ord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ProductCategory]" caption="ProductCategory" attribute="1" defaultMemberUniqueName="[Range2].[ProductCategory].[All]" allUniqueName="[Range2].[ProductCategory].[All]" dimensionUniqueName="[Range2]" displayFolder="" count="0" memberValueDatatype="130" unbalanced="0"/>
    <cacheHierarchy uniqueName="[Range2].[ProductName]" caption="ProductName" attribute="1" defaultMemberUniqueName="[Range2].[ProductName].[All]" allUniqueName="[Range2].[ProductName].[All]" dimensionUniqueName="[Range2]" displayFolder="" count="0" memberValueDatatype="130" unbalanced="0"/>
    <cacheHierarchy uniqueName="[Range2].[Quantity]" caption="Quantity" attribute="1" defaultMemberUniqueName="[Range2].[Quantity].[All]" allUniqueName="[Range2].[Quantity].[All]" dimensionUniqueName="[Range2]" displayFolder="" count="0" memberValueDatatype="20" unbalanced="0"/>
    <cacheHierarchy uniqueName="[Range2].[UnitPrice_NGN]" caption="UnitPrice_NGN" attribute="1" defaultMemberUniqueName="[Range2].[UnitPrice_NGN].[All]" allUniqueName="[Range2].[UnitPrice_NGN].[All]" dimensionUniqueName="[Range2]" displayFolder="" count="0" memberValueDatatype="5" unbalanced="0"/>
    <cacheHierarchy uniqueName="[Range2].[OrderDate]" caption="OrderDate" attribute="1" time="1" defaultMemberUniqueName="[Range2].[OrderDate].[All]" allUniqueName="[Range2].[OrderDate].[All]" dimensionUniqueName="[Range2]" displayFolder="" count="0" memberValueDatatype="7" unbalanced="0"/>
    <cacheHierarchy uniqueName="[Range2].[PaymentMethod]" caption="PaymentMethod" attribute="1" defaultMemberUniqueName="[Range2].[PaymentMethod].[All]" allUniqueName="[Range2].[PaymentMethod].[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0" memberValueDatatype="130" unbalanced="0"/>
    <cacheHierarchy uniqueName="[Range2].[Channel]" caption="Channel" attribute="1" defaultMemberUniqueName="[Range2].[Channel].[All]" allUniqueName="[Range2].[Channel].[All]" dimensionUniqueName="[Range2]" displayFolder="" count="0" memberValueDatatype="130" unbalanced="0"/>
    <cacheHierarchy uniqueName="[Range2].[DeliveryStatus]" caption="DeliveryStatus" attribute="1" defaultMemberUniqueName="[Range2].[DeliveryStatus].[All]" allUniqueName="[Range2].[DeliveryStatus].[All]" dimensionUniqueName="[Range2]" displayFolder="" count="0" memberValueDatatype="130" unbalanced="0"/>
    <cacheHierarchy uniqueName="[Range2].[CustomerRating]" caption="CustomerRating" attribute="1" defaultMemberUniqueName="[Range2].[CustomerRating].[All]" allUniqueName="[Range2].[CustomerRating].[All]" dimensionUniqueName="[Range2]" displayFolder="" count="0" memberValueDatatype="20" unbalanced="0"/>
    <cacheHierarchy uniqueName="[Range2].[OrderValue_NGN]" caption="OrderValue_NGN" attribute="1" defaultMemberUniqueName="[Range2].[OrderValue_NGN].[All]" allUniqueName="[Range2].[OrderValue_NGN].[All]" dimensionUniqueName="[Range2]" displayFolder="" count="0" memberValueDatatype="5" unbalanced="0"/>
    <cacheHierarchy uniqueName="[Range2].[OrderDate (Year)]" caption="OrderDate (Year)" attribute="1" defaultMemberUniqueName="[Range2].[OrderDate (Year)].[All]" allUniqueName="[Range2].[OrderDate (Year)].[All]" dimensionUniqueName="[Range2]" displayFolder="" count="0" memberValueDatatype="130" unbalanced="0"/>
    <cacheHierarchy uniqueName="[Range2].[OrderDate (Quarter)]" caption="OrderDate (Quarter)" attribute="1" defaultMemberUniqueName="[Range2].[OrderDate (Quarter)].[All]" allUniqueName="[Range2].[OrderDate (Quarter)].[All]" dimensionUniqueName="[Range2]" displayFolder="" count="0" memberValueDatatype="130" unbalanced="0"/>
    <cacheHierarchy uniqueName="[Range2].[OrderDate (Month)]" caption="OrderDate (Month)" attribute="1" defaultMemberUniqueName="[Range2].[OrderDate (Month)].[All]" allUniqueName="[Range2].[OrderDate (Month)].[All]" dimensionUniqueName="[Range2]" displayFolder="" count="0" memberValueDatatype="130" unbalanced="0"/>
    <cacheHierarchy uniqueName="[Range1].[OrderDate (Month Index)]" caption="OrderDate (Month Index)" attribute="1" defaultMemberUniqueName="[Range1].[OrderDate (Month Index)].[All]" allUniqueName="[Range1].[OrderDate (Month Index)].[All]" dimensionUniqueName="[Range1]" displayFolder="" count="0" memberValueDatatype="20" unbalanced="0" hidden="1"/>
    <cacheHierarchy uniqueName="[Range2].[OrderDate (Month Index)]" caption="OrderDate (Month Index)" attribute="1" defaultMemberUniqueName="[Range2].[OrderDate (Month Index)].[All]" allUniqueName="[Range2].[OrderDate (Month Index)].[All]" dimensionUniqueName="[Range2]" displayFolder="" count="0" memberValueDatatype="20" unbalanced="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OrderValue_NGN 2]" caption="Sum of OrderValue_NGN 2" measure="1" displayFolder="" measureGroup="Range1" count="0" hidden="1">
      <extLst>
        <ext xmlns:x15="http://schemas.microsoft.com/office/spreadsheetml/2010/11/main" uri="{B97F6D7D-B522-45F9-BDA1-12C45D357490}">
          <x15:cacheHierarchy aggregatedColumn="14"/>
        </ext>
      </extLst>
    </cacheHierarchy>
    <cacheHierarchy uniqueName="[Measures].[Count of OrderID 2]" caption="Count of OrderID 2" measure="1" displayFolder="" measureGroup="Range1"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Range1" count="0" hidden="1">
      <extLst>
        <ext xmlns:x15="http://schemas.microsoft.com/office/spreadsheetml/2010/11/main" uri="{B97F6D7D-B522-45F9-BDA1-12C45D357490}">
          <x15:cacheHierarchy aggregatedColumn="5"/>
        </ext>
      </extLst>
    </cacheHierarchy>
    <cacheHierarchy uniqueName="[Measures].[Sum of CustomerRating 2]" caption="Sum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Average of CustomerRating 2]" caption="Average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Count of CustomerRating 2]" caption="Count of CustomerRating 2" measure="1" displayFolder="" measureGroup="Range1" count="0" hidden="1">
      <extLst>
        <ext xmlns:x15="http://schemas.microsoft.com/office/spreadsheetml/2010/11/main" uri="{B97F6D7D-B522-45F9-BDA1-12C45D357490}">
          <x15:cacheHierarchy aggregatedColumn="13"/>
        </ext>
      </extLst>
    </cacheHierarchy>
    <cacheHierarchy uniqueName="[Measures].[Sum of OrderValue_NGN 3]" caption="Sum of OrderValue_NGN 3" measure="1" displayFolder="" measureGroup="Range2" count="0" hidden="1">
      <extLst>
        <ext xmlns:x15="http://schemas.microsoft.com/office/spreadsheetml/2010/11/main" uri="{B97F6D7D-B522-45F9-BDA1-12C45D357490}">
          <x15:cacheHierarchy aggregatedColumn="32"/>
        </ext>
      </extLst>
    </cacheHierarchy>
    <cacheHierarchy uniqueName="[Measures].[Count of OrderID 3]" caption="Count of OrderID 3" measure="1" displayFolder="" measureGroup="Range2" count="0" hidden="1">
      <extLst>
        <ext xmlns:x15="http://schemas.microsoft.com/office/spreadsheetml/2010/11/main" uri="{B97F6D7D-B522-45F9-BDA1-12C45D357490}">
          <x15:cacheHierarchy aggregatedColumn="18"/>
        </ext>
      </extLst>
    </cacheHierarchy>
    <cacheHierarchy uniqueName="[Measures].[Sum of Quantity 3]" caption="Sum of Quantity 3" measure="1" displayFolder="" measureGroup="Range2" count="0" hidden="1">
      <extLst>
        <ext xmlns:x15="http://schemas.microsoft.com/office/spreadsheetml/2010/11/main" uri="{B97F6D7D-B522-45F9-BDA1-12C45D357490}">
          <x15:cacheHierarchy aggregatedColumn="23"/>
        </ext>
      </extLst>
    </cacheHierarchy>
    <cacheHierarchy uniqueName="[Measures].[Sum of CustomerRating 3]" caption="Sum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Average of CustomerRating 3]" caption="Average of CustomerRating 3" measure="1" displayFolder="" measureGroup="Range2" count="0" hidden="1">
      <extLst>
        <ext xmlns:x15="http://schemas.microsoft.com/office/spreadsheetml/2010/11/main" uri="{B97F6D7D-B522-45F9-BDA1-12C45D357490}">
          <x15:cacheHierarchy aggregatedColumn="31"/>
        </ext>
      </extLst>
    </cacheHierarchy>
    <cacheHierarchy uniqueName="[Measures].[Count of CustomerRating 3]" caption="Count of CustomerRating 3" measure="1" displayFolder="" measureGroup="Range2"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15279564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C0034-2809-44E4-9EA2-291006C84F7E}" name="PivotTable9" cacheId="15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ProductName">
  <location ref="S9:U20" firstHeaderRow="0" firstDataRow="1" firstDataCol="1" rowPageCount="1" colPageCount="1"/>
  <pivotFields count="7">
    <pivotField dataField="1" subtotalTop="0" showAll="0" defaultSubtotal="0"/>
    <pivotField axis="axisPage" allDrilled="1" subtotalTop="0" showAll="0" dataSourceSort="1" defaultSubtotal="0" defaultAttributeDrillState="1"/>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11">
    <i>
      <x v="7"/>
    </i>
    <i>
      <x v="2"/>
    </i>
    <i>
      <x v="4"/>
    </i>
    <i>
      <x v="5"/>
    </i>
    <i>
      <x v="8"/>
    </i>
    <i>
      <x v="1"/>
    </i>
    <i>
      <x v="6"/>
    </i>
    <i>
      <x v="9"/>
    </i>
    <i>
      <x v="3"/>
    </i>
    <i>
      <x/>
    </i>
    <i t="grand">
      <x/>
    </i>
  </rowItems>
  <colFields count="1">
    <field x="-2"/>
  </colFields>
  <colItems count="2">
    <i>
      <x/>
    </i>
    <i i="1">
      <x v="1"/>
    </i>
  </colItems>
  <pageFields count="1">
    <pageField fld="1" hier="12" name="[Range1].[DeliveryStatus].&amp;[Delivered]" cap="Delivered"/>
  </pageFields>
  <dataFields count="2">
    <dataField name="Order Value" fld="0" baseField="0" baseItem="0" numFmtId="166"/>
    <dataField name="Quantity" fld="2" baseField="0" baseItem="0" numFmtId="1"/>
  </dataFields>
  <formats count="14">
    <format dxfId="254">
      <pivotArea outline="0" collapsedLevelsAreSubtotals="1" fieldPosition="0"/>
    </format>
    <format dxfId="253">
      <pivotArea dataOnly="0" labelOnly="1" outline="0" axis="axisValues" fieldPosition="0"/>
    </format>
    <format dxfId="252">
      <pivotArea dataOnly="0" labelOnly="1" outline="0" axis="axisValues" fieldPosition="0"/>
    </format>
    <format dxfId="251">
      <pivotArea dataOnly="0" labelOnly="1" outline="0" axis="axisValues" fieldPosition="0"/>
    </format>
    <format dxfId="250">
      <pivotArea dataOnly="0" labelOnly="1" outline="0" fieldPosition="0">
        <references count="1">
          <reference field="4294967294" count="1">
            <x v="0"/>
          </reference>
        </references>
      </pivotArea>
    </format>
    <format dxfId="249">
      <pivotArea dataOnly="0" labelOnly="1" outline="0" fieldPosition="0">
        <references count="1">
          <reference field="4294967294" count="1">
            <x v="0"/>
          </reference>
        </references>
      </pivotArea>
    </format>
    <format dxfId="248">
      <pivotArea outline="0" collapsedLevelsAreSubtotals="1" fieldPosition="0">
        <references count="1">
          <reference field="4294967294" count="1" selected="0">
            <x v="1"/>
          </reference>
        </references>
      </pivotArea>
    </format>
    <format dxfId="247">
      <pivotArea dataOnly="0" labelOnly="1" outline="0" fieldPosition="0">
        <references count="1">
          <reference field="4294967294" count="2">
            <x v="0"/>
            <x v="1"/>
          </reference>
        </references>
      </pivotArea>
    </format>
    <format dxfId="246">
      <pivotArea dataOnly="0" labelOnly="1" outline="0" fieldPosition="0">
        <references count="1">
          <reference field="4294967294" count="2">
            <x v="0"/>
            <x v="1"/>
          </reference>
        </references>
      </pivotArea>
    </format>
    <format dxfId="245">
      <pivotArea dataOnly="0" labelOnly="1" outline="0" fieldPosition="0">
        <references count="1">
          <reference field="4294967294" count="2">
            <x v="0"/>
            <x v="1"/>
          </reference>
        </references>
      </pivotArea>
    </format>
    <format dxfId="244">
      <pivotArea field="3" type="button" dataOnly="0" labelOnly="1" outline="0" axis="axisRow" fieldPosition="0"/>
    </format>
    <format dxfId="243">
      <pivotArea dataOnly="0" labelOnly="1" outline="0" fieldPosition="0">
        <references count="1">
          <reference field="4294967294" count="2">
            <x v="0"/>
            <x v="1"/>
          </reference>
        </references>
      </pivotArea>
    </format>
    <format dxfId="242">
      <pivotArea field="3" type="button" dataOnly="0" labelOnly="1" outline="0" axis="axisRow" fieldPosition="0"/>
    </format>
    <format dxfId="241">
      <pivotArea dataOnly="0" labelOnly="1" outline="0" fieldPosition="0">
        <references count="1">
          <reference field="4294967294" count="2">
            <x v="0"/>
            <x v="1"/>
          </reference>
        </references>
      </pivotArea>
    </format>
  </format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Range1].[DeliveryStatus].&amp;[Delivere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Order Value"/>
    <pivotHierarchy dragToData="1" caption="OrderID"/>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41">
      <autoFilter ref="A1">
        <filterColumn colId="0">
          <top1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activeTabTopLevelEntity name="[Ran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48D155-A70E-4F0A-987B-C101B5D8704E}" name="PivotTable10" cacheId="150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 rowHeaderCaption="ProductCategory">
  <location ref="X9:AA25" firstHeaderRow="0" firstDataRow="1" firstDataCol="2" rowPageCount="1" colPageCount="1"/>
  <pivotFields count="9">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2">
    <field x="4"/>
    <field x="5"/>
  </rowFields>
  <rowItems count="16">
    <i>
      <x/>
      <x/>
    </i>
    <i>
      <x v="1"/>
      <x v="1"/>
    </i>
    <i>
      <x v="2"/>
      <x v="2"/>
    </i>
    <i>
      <x v="3"/>
      <x v="3"/>
    </i>
    <i>
      <x v="4"/>
      <x v="4"/>
    </i>
    <i>
      <x v="5"/>
      <x v="5"/>
    </i>
    <i>
      <x v="6"/>
      <x v="6"/>
    </i>
    <i>
      <x v="7"/>
      <x v="7"/>
    </i>
    <i>
      <x v="8"/>
      <x v="8"/>
    </i>
    <i>
      <x v="9"/>
      <x v="9"/>
    </i>
    <i>
      <x v="10"/>
      <x v="10"/>
    </i>
    <i>
      <x v="11"/>
      <x v="11"/>
    </i>
    <i>
      <x v="12"/>
      <x v="12"/>
    </i>
    <i>
      <x v="13"/>
      <x v="13"/>
    </i>
    <i>
      <x v="14"/>
      <x v="14"/>
    </i>
    <i t="grand">
      <x/>
    </i>
  </rowItems>
  <colFields count="1">
    <field x="-2"/>
  </colFields>
  <colItems count="2">
    <i>
      <x/>
    </i>
    <i i="1">
      <x v="1"/>
    </i>
  </colItems>
  <pageFields count="1">
    <pageField fld="1" hier="12" name="[Range1].[DeliveryStatus].&amp;[Delivered]" cap="Delivered"/>
  </pageFields>
  <dataFields count="2">
    <dataField name="Order Value" fld="0" baseField="0" baseItem="0" numFmtId="166"/>
    <dataField name="Count of OrderID" fld="3" subtotal="count" baseField="0" baseItem="0" numFmtId="1"/>
  </dataFields>
  <formats count="27">
    <format dxfId="281">
      <pivotArea outline="0" collapsedLevelsAreSubtotals="1" fieldPosition="0"/>
    </format>
    <format dxfId="280">
      <pivotArea dataOnly="0" labelOnly="1" outline="0" axis="axisValues" fieldPosition="0"/>
    </format>
    <format dxfId="279">
      <pivotArea dataOnly="0" labelOnly="1" outline="0" axis="axisValues" fieldPosition="0"/>
    </format>
    <format dxfId="278">
      <pivotArea dataOnly="0" labelOnly="1" outline="0" axis="axisValues" fieldPosition="0"/>
    </format>
    <format dxfId="277">
      <pivotArea dataOnly="0" labelOnly="1" outline="0" fieldPosition="0">
        <references count="1">
          <reference field="4294967294" count="1">
            <x v="0"/>
          </reference>
        </references>
      </pivotArea>
    </format>
    <format dxfId="276">
      <pivotArea dataOnly="0" labelOnly="1" outline="0" fieldPosition="0">
        <references count="1">
          <reference field="4294967294" count="1">
            <x v="0"/>
          </reference>
        </references>
      </pivotArea>
    </format>
    <format dxfId="275">
      <pivotArea dataOnly="0" labelOnly="1" outline="0" fieldPosition="0">
        <references count="1">
          <reference field="4294967294" count="1">
            <x v="0"/>
          </reference>
        </references>
      </pivotArea>
    </format>
    <format dxfId="274">
      <pivotArea dataOnly="0" labelOnly="1" outline="0" fieldPosition="0">
        <references count="1">
          <reference field="4294967294" count="1">
            <x v="0"/>
          </reference>
        </references>
      </pivotArea>
    </format>
    <format dxfId="273">
      <pivotArea dataOnly="0" labelOnly="1" outline="0" fieldPosition="0">
        <references count="1">
          <reference field="4294967294" count="1">
            <x v="0"/>
          </reference>
        </references>
      </pivotArea>
    </format>
    <format dxfId="272">
      <pivotArea field="2" type="button" dataOnly="0" labelOnly="1" outline="0"/>
    </format>
    <format dxfId="271">
      <pivotArea dataOnly="0" labelOnly="1" outline="0" fieldPosition="0">
        <references count="1">
          <reference field="4294967294" count="1">
            <x v="0"/>
          </reference>
        </references>
      </pivotArea>
    </format>
    <format dxfId="270">
      <pivotArea field="2" type="button" dataOnly="0" labelOnly="1" outline="0"/>
    </format>
    <format dxfId="269">
      <pivotArea dataOnly="0" labelOnly="1" outline="0" fieldPosition="0">
        <references count="1">
          <reference field="4294967294" count="1">
            <x v="0"/>
          </reference>
        </references>
      </pivotArea>
    </format>
    <format dxfId="268">
      <pivotArea field="4" type="button" dataOnly="0" labelOnly="1" outline="0" axis="axisRow" fieldPosition="0"/>
    </format>
    <format dxfId="267">
      <pivotArea field="5" type="button" dataOnly="0" labelOnly="1" outline="0" axis="axisRow" fieldPosition="1"/>
    </format>
    <format dxfId="266">
      <pivotArea dataOnly="0" labelOnly="1" outline="0" fieldPosition="0">
        <references count="1">
          <reference field="4294967294" count="2">
            <x v="0"/>
            <x v="1"/>
          </reference>
        </references>
      </pivotArea>
    </format>
    <format dxfId="265">
      <pivotArea field="4" type="button" dataOnly="0" labelOnly="1" outline="0" axis="axisRow" fieldPosition="0"/>
    </format>
    <format dxfId="264">
      <pivotArea field="5" type="button" dataOnly="0" labelOnly="1" outline="0" axis="axisRow" fieldPosition="1"/>
    </format>
    <format dxfId="263">
      <pivotArea dataOnly="0" labelOnly="1" outline="0" fieldPosition="0">
        <references count="1">
          <reference field="4294967294" count="2">
            <x v="0"/>
            <x v="1"/>
          </reference>
        </references>
      </pivotArea>
    </format>
    <format dxfId="262">
      <pivotArea field="4" type="button" dataOnly="0" labelOnly="1" outline="0" axis="axisRow" fieldPosition="0"/>
    </format>
    <format dxfId="261">
      <pivotArea field="5" type="button" dataOnly="0" labelOnly="1" outline="0" axis="axisRow" fieldPosition="1"/>
    </format>
    <format dxfId="260">
      <pivotArea dataOnly="0" labelOnly="1" outline="0" fieldPosition="0">
        <references count="1">
          <reference field="4294967294" count="2">
            <x v="0"/>
            <x v="1"/>
          </reference>
        </references>
      </pivotArea>
    </format>
    <format dxfId="259">
      <pivotArea outline="0" fieldPosition="0">
        <references count="1">
          <reference field="4294967294" count="1" selected="0">
            <x v="1"/>
          </reference>
        </references>
      </pivotArea>
    </format>
    <format dxfId="258">
      <pivotArea dataOnly="0" labelOnly="1" outline="0" fieldPosition="0">
        <references count="1">
          <reference field="4294967294" count="1">
            <x v="1"/>
          </reference>
        </references>
      </pivotArea>
    </format>
    <format dxfId="257">
      <pivotArea field="4" type="button" dataOnly="0" labelOnly="1" outline="0" axis="axisRow" fieldPosition="0"/>
    </format>
    <format dxfId="256">
      <pivotArea field="5" type="button" dataOnly="0" labelOnly="1" outline="0" axis="axisRow" fieldPosition="1"/>
    </format>
    <format dxfId="255">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Range1].[DeliveryStatus].&amp;[Delivere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Order Value"/>
    <pivotHierarchy dragToData="1" caption="OrderID"/>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1">
      <autoFilter ref="A1">
        <filterColumn colId="0">
          <top10 val="10" filterVal="10"/>
        </filterColumn>
      </autoFilter>
    </filter>
  </filters>
  <rowHierarchiesUsage count="2">
    <rowHierarchyUsage hierarchyUsage="10"/>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2160AF-972A-48E4-83FB-B79FB1AE7DD4}" name="PivotTable14" cacheId="151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 rowHeaderCaption="ProductCategory">
  <location ref="AT9:AV18" firstHeaderRow="0" firstDataRow="1" firstDataCol="1" rowPageCount="1" colPageCount="1"/>
  <pivotFields count="8">
    <pivotField compact="0" allDrilled="1" outline="0" subtotalTop="0" showAll="0" measureFilter="1" defaultSubtotal="0" defaultAttributeDrillState="1">
      <items count="10">
        <item x="0"/>
        <item x="1"/>
        <item x="2"/>
        <item x="3"/>
        <item x="4"/>
        <item x="5"/>
        <item x="6"/>
        <item x="7"/>
        <item x="8"/>
        <item x="9"/>
      </items>
    </pivotField>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9">
    <i>
      <x/>
    </i>
    <i>
      <x v="1"/>
    </i>
    <i>
      <x v="2"/>
    </i>
    <i>
      <x v="3"/>
    </i>
    <i>
      <x v="4"/>
    </i>
    <i>
      <x v="5"/>
    </i>
    <i>
      <x v="6"/>
    </i>
    <i>
      <x v="7"/>
    </i>
    <i t="grand">
      <x/>
    </i>
  </rowItems>
  <colFields count="1">
    <field x="-2"/>
  </colFields>
  <colItems count="2">
    <i>
      <x/>
    </i>
    <i i="1">
      <x v="1"/>
    </i>
  </colItems>
  <pageFields count="1">
    <pageField fld="1" hier="12" name="[Range1].[DeliveryStatus].[All]" cap="All"/>
  </pageFields>
  <dataFields count="2">
    <dataField name="CustomerRating → Average" fld="3" subtotal="average" baseField="2" baseItem="0"/>
    <dataField name="CustomerRating → Count" fld="4" subtotal="count" baseField="2" baseItem="0"/>
  </dataFields>
  <formats count="17">
    <format dxfId="298">
      <pivotArea dataOnly="0" labelOnly="1" outline="0" axis="axisValues" fieldPosition="0"/>
    </format>
    <format dxfId="297">
      <pivotArea dataOnly="0" labelOnly="1" outline="0" axis="axisValues" fieldPosition="0"/>
    </format>
    <format dxfId="296">
      <pivotArea dataOnly="0" labelOnly="1" outline="0" axis="axisValues" fieldPosition="0"/>
    </format>
    <format dxfId="295">
      <pivotArea field="0" type="button" dataOnly="0" labelOnly="1" outline="0"/>
    </format>
    <format dxfId="294">
      <pivotArea field="0" type="button" dataOnly="0" labelOnly="1" outline="0"/>
    </format>
    <format dxfId="293">
      <pivotArea field="1" type="button" dataOnly="0" labelOnly="1" outline="0" axis="axisPage" fieldPosition="0"/>
    </format>
    <format dxfId="292">
      <pivotArea field="1" type="button" dataOnly="0" labelOnly="1" outline="0" axis="axisPage" fieldPosition="0"/>
    </format>
    <format dxfId="291">
      <pivotArea field="1" type="button" dataOnly="0" labelOnly="1" outline="0" axis="axisPage" fieldPosition="0"/>
    </format>
    <format dxfId="290">
      <pivotArea field="1" type="button" dataOnly="0" labelOnly="1" outline="0" axis="axisPage" fieldPosition="0"/>
    </format>
    <format dxfId="289">
      <pivotArea outline="0" collapsedLevelsAreSubtotals="1" fieldPosition="0"/>
    </format>
    <format dxfId="288">
      <pivotArea field="2" type="button" dataOnly="0" labelOnly="1" outline="0" axis="axisRow" fieldPosition="0"/>
    </format>
    <format dxfId="287">
      <pivotArea dataOnly="0" labelOnly="1" outline="0" fieldPosition="0">
        <references count="1">
          <reference field="4294967294" count="2">
            <x v="0"/>
            <x v="1"/>
          </reference>
        </references>
      </pivotArea>
    </format>
    <format dxfId="286">
      <pivotArea field="2" type="button" dataOnly="0" labelOnly="1" outline="0" axis="axisRow" fieldPosition="0"/>
    </format>
    <format dxfId="285">
      <pivotArea dataOnly="0" labelOnly="1" outline="0" fieldPosition="0">
        <references count="1">
          <reference field="4294967294" count="2">
            <x v="0"/>
            <x v="1"/>
          </reference>
        </references>
      </pivotArea>
    </format>
    <format dxfId="284">
      <pivotArea field="2" type="button" dataOnly="0" labelOnly="1" outline="0" axis="axisRow" fieldPosition="0"/>
    </format>
    <format dxfId="283">
      <pivotArea dataOnly="0" labelOnly="1" outline="0" fieldPosition="0">
        <references count="1">
          <reference field="4294967294" count="2">
            <x v="0"/>
            <x v="1"/>
          </reference>
        </references>
      </pivotArea>
    </format>
    <format dxfId="282">
      <pivotArea field="1" type="button" dataOnly="0" labelOnly="1" outline="0" axis="axisPage" fieldPosition="0"/>
    </format>
  </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Order Value"/>
    <pivotHierarchy dragToData="1" caption="OrderID"/>
    <pivotHierarchy dragToData="1" caption="Quantity"/>
    <pivotHierarchy dragToData="1"/>
    <pivotHierarchy dragToData="1" caption="CustomerRating → Average"/>
    <pivotHierarchy dragToData="1" caption="CustomerRating → 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EE5163-B2F6-4F87-9FBD-60419993C4BE}" name="PivotTable11" cacheId="150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2" rowHeaderCaption="ProductCategory">
  <location ref="AD9:AG13" firstHeaderRow="0" firstDataRow="1" firstDataCol="1" rowPageCount="1" colPageCount="1"/>
  <pivotFields count="9">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5"/>
  </rowFields>
  <rowItems count="4">
    <i>
      <x/>
    </i>
    <i>
      <x v="1"/>
    </i>
    <i>
      <x v="2"/>
    </i>
    <i t="grand">
      <x/>
    </i>
  </rowItems>
  <colFields count="1">
    <field x="-2"/>
  </colFields>
  <colItems count="3">
    <i>
      <x/>
    </i>
    <i i="1">
      <x v="1"/>
    </i>
    <i i="2">
      <x v="2"/>
    </i>
  </colItems>
  <pageFields count="1">
    <pageField fld="1" hier="12" name="[Range1].[DeliveryStatus].&amp;[Delivered]" cap="Delivered"/>
  </pageFields>
  <dataFields count="3">
    <dataField name="Order Value" fld="0" baseField="0" baseItem="0" numFmtId="166"/>
    <dataField name="OrderID" fld="3" subtotal="count" baseField="0" baseItem="0" numFmtId="1"/>
    <dataField name="Quantity" fld="4" baseField="0" baseItem="0" numFmtId="1"/>
  </dataFields>
  <formats count="28">
    <format dxfId="326">
      <pivotArea outline="0" collapsedLevelsAreSubtotals="1" fieldPosition="0"/>
    </format>
    <format dxfId="325">
      <pivotArea dataOnly="0" labelOnly="1" outline="0" axis="axisValues" fieldPosition="0"/>
    </format>
    <format dxfId="324">
      <pivotArea dataOnly="0" labelOnly="1" outline="0" axis="axisValues" fieldPosition="0"/>
    </format>
    <format dxfId="323">
      <pivotArea dataOnly="0" labelOnly="1" outline="0" axis="axisValues" fieldPosition="0"/>
    </format>
    <format dxfId="322">
      <pivotArea dataOnly="0" labelOnly="1" outline="0" fieldPosition="0">
        <references count="1">
          <reference field="4294967294" count="1">
            <x v="0"/>
          </reference>
        </references>
      </pivotArea>
    </format>
    <format dxfId="321">
      <pivotArea dataOnly="0" labelOnly="1" outline="0" fieldPosition="0">
        <references count="1">
          <reference field="4294967294" count="1">
            <x v="0"/>
          </reference>
        </references>
      </pivotArea>
    </format>
    <format dxfId="320">
      <pivotArea dataOnly="0" labelOnly="1" outline="0" fieldPosition="0">
        <references count="1">
          <reference field="4294967294" count="1">
            <x v="0"/>
          </reference>
        </references>
      </pivotArea>
    </format>
    <format dxfId="319">
      <pivotArea dataOnly="0" labelOnly="1" outline="0" fieldPosition="0">
        <references count="1">
          <reference field="4294967294" count="1">
            <x v="0"/>
          </reference>
        </references>
      </pivotArea>
    </format>
    <format dxfId="318">
      <pivotArea dataOnly="0" labelOnly="1" outline="0" fieldPosition="0">
        <references count="1">
          <reference field="4294967294" count="1">
            <x v="0"/>
          </reference>
        </references>
      </pivotArea>
    </format>
    <format dxfId="317">
      <pivotArea field="2" type="button" dataOnly="0" labelOnly="1" outline="0"/>
    </format>
    <format dxfId="316">
      <pivotArea dataOnly="0" labelOnly="1" outline="0" fieldPosition="0">
        <references count="1">
          <reference field="4294967294" count="1">
            <x v="0"/>
          </reference>
        </references>
      </pivotArea>
    </format>
    <format dxfId="315">
      <pivotArea field="2" type="button" dataOnly="0" labelOnly="1" outline="0"/>
    </format>
    <format dxfId="314">
      <pivotArea dataOnly="0" labelOnly="1" outline="0" fieldPosition="0">
        <references count="1">
          <reference field="4294967294" count="1">
            <x v="0"/>
          </reference>
        </references>
      </pivotArea>
    </format>
    <format dxfId="313">
      <pivotArea dataOnly="0" labelOnly="1" outline="0" fieldPosition="0">
        <references count="1">
          <reference field="4294967294" count="2">
            <x v="0"/>
            <x v="1"/>
          </reference>
        </references>
      </pivotArea>
    </format>
    <format dxfId="312">
      <pivotArea dataOnly="0" labelOnly="1" outline="0" fieldPosition="0">
        <references count="1">
          <reference field="4294967294" count="2">
            <x v="0"/>
            <x v="1"/>
          </reference>
        </references>
      </pivotArea>
    </format>
    <format dxfId="311">
      <pivotArea dataOnly="0" labelOnly="1" outline="0" fieldPosition="0">
        <references count="1">
          <reference field="4294967294" count="2">
            <x v="0"/>
            <x v="1"/>
          </reference>
        </references>
      </pivotArea>
    </format>
    <format dxfId="310">
      <pivotArea outline="0" fieldPosition="0">
        <references count="1">
          <reference field="4294967294" count="1" selected="0">
            <x v="1"/>
          </reference>
        </references>
      </pivotArea>
    </format>
    <format dxfId="309">
      <pivotArea dataOnly="0" labelOnly="1" outline="0" fieldPosition="0">
        <references count="1">
          <reference field="4294967294" count="1">
            <x v="1"/>
          </reference>
        </references>
      </pivotArea>
    </format>
    <format dxfId="308">
      <pivotArea dataOnly="0" labelOnly="1" outline="0" fieldPosition="0">
        <references count="1">
          <reference field="4294967294" count="2">
            <x v="0"/>
            <x v="1"/>
          </reference>
        </references>
      </pivotArea>
    </format>
    <format dxfId="307">
      <pivotArea outline="0" fieldPosition="0">
        <references count="1">
          <reference field="4294967294" count="1" selected="0">
            <x v="2"/>
          </reference>
        </references>
      </pivotArea>
    </format>
    <format dxfId="306">
      <pivotArea field="5" type="button" dataOnly="0" labelOnly="1" outline="0" axis="axisRow" fieldPosition="0"/>
    </format>
    <format dxfId="305">
      <pivotArea dataOnly="0" labelOnly="1" outline="0" fieldPosition="0">
        <references count="1">
          <reference field="4294967294" count="3">
            <x v="0"/>
            <x v="1"/>
            <x v="2"/>
          </reference>
        </references>
      </pivotArea>
    </format>
    <format dxfId="304">
      <pivotArea field="5" type="button" dataOnly="0" labelOnly="1" outline="0" axis="axisRow" fieldPosition="0"/>
    </format>
    <format dxfId="303">
      <pivotArea dataOnly="0" labelOnly="1" outline="0" fieldPosition="0">
        <references count="1">
          <reference field="4294967294" count="3">
            <x v="0"/>
            <x v="1"/>
            <x v="2"/>
          </reference>
        </references>
      </pivotArea>
    </format>
    <format dxfId="302">
      <pivotArea field="5" type="button" dataOnly="0" labelOnly="1" outline="0" axis="axisRow" fieldPosition="0"/>
    </format>
    <format dxfId="301">
      <pivotArea dataOnly="0" labelOnly="1" outline="0" fieldPosition="0">
        <references count="1">
          <reference field="4294967294" count="3">
            <x v="0"/>
            <x v="1"/>
            <x v="2"/>
          </reference>
        </references>
      </pivotArea>
    </format>
    <format dxfId="300">
      <pivotArea field="5" type="button" dataOnly="0" labelOnly="1" outline="0" axis="axisRow" fieldPosition="0"/>
    </format>
    <format dxfId="299">
      <pivotArea dataOnly="0" labelOnly="1" outline="0" fieldPosition="0">
        <references count="1">
          <reference field="4294967294" count="3">
            <x v="0"/>
            <x v="1"/>
            <x v="2"/>
          </reference>
        </references>
      </pivotArea>
    </format>
  </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Range1].[DeliveryStatus].&amp;[Delivere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Order Value"/>
    <pivotHierarchy dragToData="1" caption="OrderID"/>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1">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24EC2D-8B10-452B-A7AF-7500CADF7D36}" name="PivotTable8" cacheId="15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ProductCategory">
  <location ref="L9:P18" firstHeaderRow="0" firstDataRow="1" firstDataCol="1" rowPageCount="1" colPageCount="1"/>
  <pivotFields count="9">
    <pivotField dataField="1" subtotalTop="0" showAll="0" defaultSubtotal="0"/>
    <pivotField axis="axisPage"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9">
    <i>
      <x v="7"/>
    </i>
    <i>
      <x v="6"/>
    </i>
    <i>
      <x/>
    </i>
    <i>
      <x v="3"/>
    </i>
    <i>
      <x v="2"/>
    </i>
    <i>
      <x v="1"/>
    </i>
    <i>
      <x v="5"/>
    </i>
    <i>
      <x v="4"/>
    </i>
    <i t="grand">
      <x/>
    </i>
  </rowItems>
  <colFields count="1">
    <field x="-2"/>
  </colFields>
  <colItems count="4">
    <i>
      <x/>
    </i>
    <i i="1">
      <x v="1"/>
    </i>
    <i i="2">
      <x v="2"/>
    </i>
    <i i="3">
      <x v="3"/>
    </i>
  </colItems>
  <pageFields count="1">
    <pageField fld="1" hier="12" name="[Range1].[DeliveryStatus].&amp;[Delivered]" cap="Delivered"/>
  </pageFields>
  <dataFields count="4">
    <dataField name="Order Value" fld="0" baseField="0" baseItem="0" numFmtId="166"/>
    <dataField name="OrderID" fld="2" subtotal="count" baseField="0" baseItem="0" numFmtId="1"/>
    <dataField name="OrderValue %" fld="8" showDataAs="percentOfTotal" baseField="3" baseItem="7" numFmtId="10">
      <extLst>
        <ext xmlns:x14="http://schemas.microsoft.com/office/spreadsheetml/2009/9/main" uri="{E15A36E0-9728-4e99-A89B-3F7291B0FE68}">
          <x14:dataField sourceField="0" uniqueName="[__Xl2].[Measures].[Sum of OrderValue_NGN]"/>
        </ext>
      </extLst>
    </dataField>
    <dataField name="Quantity" fld="4" baseField="0" baseItem="0" numFmtId="1"/>
  </dataFields>
  <formats count="25">
    <format dxfId="351">
      <pivotArea outline="0" collapsedLevelsAreSubtotals="1" fieldPosition="0"/>
    </format>
    <format dxfId="350">
      <pivotArea dataOnly="0" labelOnly="1" outline="0" axis="axisValues" fieldPosition="0"/>
    </format>
    <format dxfId="349">
      <pivotArea dataOnly="0" labelOnly="1" outline="0" axis="axisValues" fieldPosition="0"/>
    </format>
    <format dxfId="348">
      <pivotArea dataOnly="0" labelOnly="1" outline="0" axis="axisValues" fieldPosition="0"/>
    </format>
    <format dxfId="347">
      <pivotArea outline="0" collapsedLevelsAreSubtotals="1" fieldPosition="0">
        <references count="1">
          <reference field="4294967294" count="1" selected="0">
            <x v="1"/>
          </reference>
        </references>
      </pivotArea>
    </format>
    <format dxfId="346">
      <pivotArea dataOnly="0" labelOnly="1" outline="0" fieldPosition="0">
        <references count="1">
          <reference field="4294967294" count="1">
            <x v="1"/>
          </reference>
        </references>
      </pivotArea>
    </format>
    <format dxfId="345">
      <pivotArea dataOnly="0" labelOnly="1" outline="0" fieldPosition="0">
        <references count="1">
          <reference field="4294967294" count="2">
            <x v="0"/>
            <x v="1"/>
          </reference>
        </references>
      </pivotArea>
    </format>
    <format dxfId="344">
      <pivotArea dataOnly="0" labelOnly="1" outline="0" fieldPosition="0">
        <references count="1">
          <reference field="4294967294" count="2">
            <x v="0"/>
            <x v="1"/>
          </reference>
        </references>
      </pivotArea>
    </format>
    <format dxfId="343">
      <pivotArea outline="0" collapsedLevelsAreSubtotals="1" fieldPosition="0">
        <references count="1">
          <reference field="4294967294" count="1" selected="0">
            <x v="3"/>
          </reference>
        </references>
      </pivotArea>
    </format>
    <format dxfId="342">
      <pivotArea field="3" type="button" dataOnly="0" labelOnly="1" outline="0" axis="axisRow" fieldPosition="0"/>
    </format>
    <format dxfId="341">
      <pivotArea dataOnly="0" labelOnly="1" outline="0" fieldPosition="0">
        <references count="1">
          <reference field="4294967294" count="3">
            <x v="0"/>
            <x v="1"/>
            <x v="3"/>
          </reference>
        </references>
      </pivotArea>
    </format>
    <format dxfId="340">
      <pivotArea field="3" type="button" dataOnly="0" labelOnly="1" outline="0" axis="axisRow" fieldPosition="0"/>
    </format>
    <format dxfId="339">
      <pivotArea dataOnly="0" labelOnly="1" outline="0" fieldPosition="0">
        <references count="1">
          <reference field="4294967294" count="3">
            <x v="0"/>
            <x v="1"/>
            <x v="3"/>
          </reference>
        </references>
      </pivotArea>
    </format>
    <format dxfId="338">
      <pivotArea field="3" type="button" dataOnly="0" labelOnly="1" outline="0" axis="axisRow" fieldPosition="0"/>
    </format>
    <format dxfId="337">
      <pivotArea dataOnly="0" labelOnly="1" outline="0" fieldPosition="0">
        <references count="1">
          <reference field="4294967294" count="3">
            <x v="0"/>
            <x v="1"/>
            <x v="3"/>
          </reference>
        </references>
      </pivotArea>
    </format>
    <format dxfId="336">
      <pivotArea field="3" type="button" dataOnly="0" labelOnly="1" outline="0" axis="axisRow" fieldPosition="0"/>
    </format>
    <format dxfId="335">
      <pivotArea dataOnly="0" labelOnly="1" outline="0" fieldPosition="0">
        <references count="1">
          <reference field="4294967294" count="3">
            <x v="0"/>
            <x v="1"/>
            <x v="3"/>
          </reference>
        </references>
      </pivotArea>
    </format>
    <format dxfId="334">
      <pivotArea outline="0" fieldPosition="0">
        <references count="1">
          <reference field="4294967294" count="1">
            <x v="2"/>
          </reference>
        </references>
      </pivotArea>
    </format>
    <format dxfId="333">
      <pivotArea collapsedLevelsAreSubtotals="1" fieldPosition="0">
        <references count="2">
          <reference field="4294967294" count="1" selected="0">
            <x v="2"/>
          </reference>
          <reference field="3" count="1">
            <x v="7"/>
          </reference>
        </references>
      </pivotArea>
    </format>
    <format dxfId="332">
      <pivotArea collapsedLevelsAreSubtotals="1" fieldPosition="0">
        <references count="2">
          <reference field="4294967294" count="1" selected="0">
            <x v="2"/>
          </reference>
          <reference field="3" count="7">
            <x v="0"/>
            <x v="1"/>
            <x v="2"/>
            <x v="3"/>
            <x v="4"/>
            <x v="5"/>
            <x v="6"/>
          </reference>
        </references>
      </pivotArea>
    </format>
    <format dxfId="331">
      <pivotArea dataOnly="0" labelOnly="1" outline="0" fieldPosition="0">
        <references count="1">
          <reference field="4294967294" count="1">
            <x v="2"/>
          </reference>
        </references>
      </pivotArea>
    </format>
    <format dxfId="330">
      <pivotArea dataOnly="0" labelOnly="1" outline="0" fieldPosition="0">
        <references count="1">
          <reference field="4294967294" count="1">
            <x v="2"/>
          </reference>
        </references>
      </pivotArea>
    </format>
    <format dxfId="329">
      <pivotArea dataOnly="0" labelOnly="1" outline="0" fieldPosition="0">
        <references count="1">
          <reference field="4294967294" count="1">
            <x v="2"/>
          </reference>
        </references>
      </pivotArea>
    </format>
    <format dxfId="328">
      <pivotArea dataOnly="0" labelOnly="1" outline="0" fieldPosition="0">
        <references count="1">
          <reference field="4294967294" count="1">
            <x v="2"/>
          </reference>
        </references>
      </pivotArea>
    </format>
    <format dxfId="327">
      <pivotArea field="3" grandRow="1" outline="0" collapsedLevelsAreSubtotals="1" axis="axisRow" fieldPosition="0">
        <references count="1">
          <reference field="4294967294" count="1" selected="0">
            <x v="2"/>
          </reference>
        </references>
      </pivotArea>
    </format>
  </formats>
  <chartFormats count="8">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3"/>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Range1].[DeliveryStatus].&amp;[Delivere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Order Value"/>
    <pivotHierarchy dragToData="1" caption="OrderID"/>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360517-0E9E-44A9-BE45-7ED868BCAFAF}" name="PivotTable12" cacheId="1508"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 rowHeaderCaption="ProductCategory">
  <location ref="AJ9:AL15" firstHeaderRow="0" firstDataRow="1" firstDataCol="1"/>
  <pivotFields count="7">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6">
    <i>
      <x v="2"/>
    </i>
    <i>
      <x v="3"/>
    </i>
    <i>
      <x v="1"/>
    </i>
    <i>
      <x v="4"/>
    </i>
    <i>
      <x/>
    </i>
    <i t="grand">
      <x/>
    </i>
  </rowItems>
  <colFields count="1">
    <field x="-2"/>
  </colFields>
  <colItems count="2">
    <i>
      <x/>
    </i>
    <i i="1">
      <x v="1"/>
    </i>
  </colItems>
  <dataFields count="2">
    <dataField name="OrderID" fld="1" subtotal="count" baseField="0" baseItem="0" numFmtId="1"/>
    <dataField name="Order Share" fld="6" subtotal="count" showDataAs="percentOfTotal" baseField="2" baseItem="0" numFmtId="9">
      <extLst>
        <ext xmlns:x14="http://schemas.microsoft.com/office/spreadsheetml/2009/9/main" uri="{E15A36E0-9728-4e99-A89B-3F7291B0FE68}">
          <x14:dataField sourceField="1" uniqueName="[__Xl2].[Measures].[Count of OrderID]"/>
        </ext>
      </extLst>
    </dataField>
  </dataFields>
  <formats count="26">
    <format dxfId="377">
      <pivotArea outline="0" collapsedLevelsAreSubtotals="1" fieldPosition="0"/>
    </format>
    <format dxfId="376">
      <pivotArea dataOnly="0" labelOnly="1" outline="0" axis="axisValues" fieldPosition="0"/>
    </format>
    <format dxfId="375">
      <pivotArea dataOnly="0" labelOnly="1" outline="0" axis="axisValues" fieldPosition="0"/>
    </format>
    <format dxfId="374">
      <pivotArea dataOnly="0" labelOnly="1" outline="0" axis="axisValues" fieldPosition="0"/>
    </format>
    <format dxfId="373">
      <pivotArea field="0" type="button" dataOnly="0" labelOnly="1" outline="0"/>
    </format>
    <format dxfId="372">
      <pivotArea field="0" type="button" dataOnly="0" labelOnly="1" outline="0"/>
    </format>
    <format dxfId="371">
      <pivotArea dataOnly="0" labelOnly="1" outline="0" fieldPosition="0">
        <references count="1">
          <reference field="4294967294" count="1">
            <x v="0"/>
          </reference>
        </references>
      </pivotArea>
    </format>
    <format dxfId="370">
      <pivotArea dataOnly="0" labelOnly="1" outline="0" fieldPosition="0">
        <references count="1">
          <reference field="4294967294" count="1">
            <x v="0"/>
          </reference>
        </references>
      </pivotArea>
    </format>
    <format dxfId="369">
      <pivotArea dataOnly="0" labelOnly="1" outline="0" fieldPosition="0">
        <references count="1">
          <reference field="4294967294" count="1">
            <x v="0"/>
          </reference>
        </references>
      </pivotArea>
    </format>
    <format dxfId="368">
      <pivotArea outline="0" fieldPosition="0">
        <references count="1">
          <reference field="4294967294" count="1" selected="0">
            <x v="0"/>
          </reference>
        </references>
      </pivotArea>
    </format>
    <format dxfId="367">
      <pivotArea dataOnly="0" labelOnly="1" outline="0" fieldPosition="0">
        <references count="1">
          <reference field="4294967294" count="1">
            <x v="0"/>
          </reference>
        </references>
      </pivotArea>
    </format>
    <format dxfId="366">
      <pivotArea dataOnly="0" labelOnly="1" outline="0" fieldPosition="0">
        <references count="1">
          <reference field="4294967294" count="1">
            <x v="0"/>
          </reference>
        </references>
      </pivotArea>
    </format>
    <format dxfId="365">
      <pivotArea dataOnly="0" labelOnly="1" outline="0" fieldPosition="0">
        <references count="1">
          <reference field="4294967294" count="1">
            <x v="0"/>
          </reference>
        </references>
      </pivotArea>
    </format>
    <format dxfId="364">
      <pivotArea dataOnly="0" labelOnly="1" outline="0" fieldPosition="0">
        <references count="1">
          <reference field="4294967294" count="1">
            <x v="0"/>
          </reference>
        </references>
      </pivotArea>
    </format>
    <format dxfId="363">
      <pivotArea dataOnly="0" labelOnly="1" outline="0" fieldPosition="0">
        <references count="1">
          <reference field="4294967294" count="1">
            <x v="0"/>
          </reference>
        </references>
      </pivotArea>
    </format>
    <format dxfId="362">
      <pivotArea dataOnly="0" labelOnly="1" outline="0" fieldPosition="0">
        <references count="1">
          <reference field="4294967294" count="1">
            <x v="0"/>
          </reference>
        </references>
      </pivotArea>
    </format>
    <format dxfId="361">
      <pivotArea outline="0" fieldPosition="0">
        <references count="1">
          <reference field="4294967294" count="1">
            <x v="1"/>
          </reference>
        </references>
      </pivotArea>
    </format>
    <format dxfId="360">
      <pivotArea outline="0" fieldPosition="0">
        <references count="1">
          <reference field="4294967294" count="1" selected="0">
            <x v="1"/>
          </reference>
        </references>
      </pivotArea>
    </format>
    <format dxfId="359">
      <pivotArea field="2" type="button" dataOnly="0" labelOnly="1" outline="0" axis="axisRow" fieldPosition="0"/>
    </format>
    <format dxfId="358">
      <pivotArea dataOnly="0" labelOnly="1" outline="0" fieldPosition="0">
        <references count="1">
          <reference field="4294967294" count="2">
            <x v="0"/>
            <x v="1"/>
          </reference>
        </references>
      </pivotArea>
    </format>
    <format dxfId="357">
      <pivotArea field="2" type="button" dataOnly="0" labelOnly="1" outline="0" axis="axisRow" fieldPosition="0"/>
    </format>
    <format dxfId="356">
      <pivotArea dataOnly="0" labelOnly="1" outline="0" fieldPosition="0">
        <references count="1">
          <reference field="4294967294" count="2">
            <x v="0"/>
            <x v="1"/>
          </reference>
        </references>
      </pivotArea>
    </format>
    <format dxfId="355">
      <pivotArea field="2" type="button" dataOnly="0" labelOnly="1" outline="0" axis="axisRow" fieldPosition="0"/>
    </format>
    <format dxfId="354">
      <pivotArea dataOnly="0" labelOnly="1" outline="0" fieldPosition="0">
        <references count="1">
          <reference field="4294967294" count="2">
            <x v="0"/>
            <x v="1"/>
          </reference>
        </references>
      </pivotArea>
    </format>
    <format dxfId="353">
      <pivotArea field="2" type="button" dataOnly="0" labelOnly="1" outline="0" axis="axisRow" fieldPosition="0"/>
    </format>
    <format dxfId="352">
      <pivotArea dataOnly="0" labelOnly="1" outline="0" fieldPosition="0">
        <references count="1">
          <reference field="4294967294" count="2">
            <x v="0"/>
            <x v="1"/>
          </reference>
        </references>
      </pivotArea>
    </format>
  </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Order Value"/>
    <pivotHierarchy dragToData="1" caption="OrderID"/>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EC2986-791B-4214-B9FB-858001273643}" name="PivotTable15" cacheId="1517"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7" rowHeaderCaption="ProductCategory">
  <location ref="BA9:BG14" firstHeaderRow="1" firstDataRow="2" firstDataCol="1"/>
  <pivotFields count="7">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4">
    <i>
      <x/>
    </i>
    <i>
      <x v="1"/>
    </i>
    <i>
      <x v="2"/>
    </i>
    <i t="grand">
      <x/>
    </i>
  </rowItems>
  <colFields count="1">
    <field x="2"/>
  </colFields>
  <colItems count="6">
    <i>
      <x/>
    </i>
    <i>
      <x v="1"/>
    </i>
    <i>
      <x v="2"/>
    </i>
    <i>
      <x v="3"/>
    </i>
    <i>
      <x v="4"/>
    </i>
    <i t="grand">
      <x/>
    </i>
  </colItems>
  <dataFields count="1">
    <dataField name="Count of OrderID" fld="3" subtotal="count" baseField="0" baseItem="0"/>
  </dataFields>
  <formats count="30">
    <format dxfId="407">
      <pivotArea dataOnly="0" labelOnly="1" outline="0" axis="axisValues" fieldPosition="0"/>
    </format>
    <format dxfId="406">
      <pivotArea dataOnly="0" labelOnly="1" outline="0" axis="axisValues" fieldPosition="0"/>
    </format>
    <format dxfId="405">
      <pivotArea dataOnly="0" labelOnly="1" outline="0" axis="axisValues" fieldPosition="0"/>
    </format>
    <format dxfId="404">
      <pivotArea field="0" type="button" dataOnly="0" labelOnly="1" outline="0"/>
    </format>
    <format dxfId="403">
      <pivotArea field="0" type="button" dataOnly="0" labelOnly="1" outline="0"/>
    </format>
    <format dxfId="402">
      <pivotArea outline="0" collapsedLevelsAreSubtotals="1" fieldPosition="0"/>
    </format>
    <format dxfId="401">
      <pivotArea type="origin" dataOnly="0" labelOnly="1" outline="0" fieldPosition="0"/>
    </format>
    <format dxfId="400">
      <pivotArea field="2" type="button" dataOnly="0" labelOnly="1" outline="0" axis="axisCol" fieldPosition="0"/>
    </format>
    <format dxfId="399">
      <pivotArea type="topRight" dataOnly="0" labelOnly="1" outline="0" fieldPosition="0"/>
    </format>
    <format dxfId="398">
      <pivotArea field="1" type="button" dataOnly="0" labelOnly="1" outline="0" axis="axisRow" fieldPosition="0"/>
    </format>
    <format dxfId="397">
      <pivotArea dataOnly="0" labelOnly="1" outline="0" fieldPosition="0">
        <references count="1">
          <reference field="2" count="0"/>
        </references>
      </pivotArea>
    </format>
    <format dxfId="396">
      <pivotArea dataOnly="0" labelOnly="1" grandCol="1" outline="0" fieldPosition="0"/>
    </format>
    <format dxfId="395">
      <pivotArea type="origin" dataOnly="0" labelOnly="1" outline="0" fieldPosition="0"/>
    </format>
    <format dxfId="394">
      <pivotArea field="2" type="button" dataOnly="0" labelOnly="1" outline="0" axis="axisCol" fieldPosition="0"/>
    </format>
    <format dxfId="393">
      <pivotArea type="topRight" dataOnly="0" labelOnly="1" outline="0" fieldPosition="0"/>
    </format>
    <format dxfId="392">
      <pivotArea field="1" type="button" dataOnly="0" labelOnly="1" outline="0" axis="axisRow" fieldPosition="0"/>
    </format>
    <format dxfId="391">
      <pivotArea dataOnly="0" labelOnly="1" outline="0" fieldPosition="0">
        <references count="1">
          <reference field="2" count="0"/>
        </references>
      </pivotArea>
    </format>
    <format dxfId="390">
      <pivotArea dataOnly="0" labelOnly="1" grandCol="1" outline="0" fieldPosition="0"/>
    </format>
    <format dxfId="389">
      <pivotArea type="origin" dataOnly="0" labelOnly="1" outline="0" fieldPosition="0"/>
    </format>
    <format dxfId="388">
      <pivotArea field="2" type="button" dataOnly="0" labelOnly="1" outline="0" axis="axisCol" fieldPosition="0"/>
    </format>
    <format dxfId="387">
      <pivotArea type="topRight" dataOnly="0" labelOnly="1" outline="0" fieldPosition="0"/>
    </format>
    <format dxfId="386">
      <pivotArea field="1" type="button" dataOnly="0" labelOnly="1" outline="0" axis="axisRow" fieldPosition="0"/>
    </format>
    <format dxfId="385">
      <pivotArea dataOnly="0" labelOnly="1" outline="0" fieldPosition="0">
        <references count="1">
          <reference field="2" count="0"/>
        </references>
      </pivotArea>
    </format>
    <format dxfId="384">
      <pivotArea dataOnly="0" labelOnly="1" grandCol="1" outline="0" fieldPosition="0"/>
    </format>
    <format dxfId="383">
      <pivotArea type="origin" dataOnly="0" labelOnly="1" outline="0" fieldPosition="0"/>
    </format>
    <format dxfId="382">
      <pivotArea field="2" type="button" dataOnly="0" labelOnly="1" outline="0" axis="axisCol" fieldPosition="0"/>
    </format>
    <format dxfId="381">
      <pivotArea type="topRight" dataOnly="0" labelOnly="1" outline="0" fieldPosition="0"/>
    </format>
    <format dxfId="380">
      <pivotArea field="1" type="button" dataOnly="0" labelOnly="1" outline="0" axis="axisRow" fieldPosition="0"/>
    </format>
    <format dxfId="379">
      <pivotArea dataOnly="0" labelOnly="1" outline="0" fieldPosition="0">
        <references count="1">
          <reference field="2" count="0"/>
        </references>
      </pivotArea>
    </format>
    <format dxfId="378">
      <pivotArea dataOnly="0" labelOnly="1" grandCol="1" outline="0" fieldPosition="0"/>
    </format>
  </formats>
  <chartFormats count="10">
    <chartFormat chart="5" format="5" series="1">
      <pivotArea type="data" outline="0" fieldPosition="0">
        <references count="2">
          <reference field="4294967294" count="1" selected="0">
            <x v="0"/>
          </reference>
          <reference field="2" count="1" selected="0">
            <x v="0"/>
          </reference>
        </references>
      </pivotArea>
    </chartFormat>
    <chartFormat chart="5" format="6" series="1">
      <pivotArea type="data" outline="0" fieldPosition="0">
        <references count="2">
          <reference field="4294967294" count="1" selected="0">
            <x v="0"/>
          </reference>
          <reference field="2" count="1" selected="0">
            <x v="1"/>
          </reference>
        </references>
      </pivotArea>
    </chartFormat>
    <chartFormat chart="5" format="7" series="1">
      <pivotArea type="data" outline="0" fieldPosition="0">
        <references count="2">
          <reference field="4294967294" count="1" selected="0">
            <x v="0"/>
          </reference>
          <reference field="2" count="1" selected="0">
            <x v="2"/>
          </reference>
        </references>
      </pivotArea>
    </chartFormat>
    <chartFormat chart="5" format="8" series="1">
      <pivotArea type="data" outline="0" fieldPosition="0">
        <references count="2">
          <reference field="4294967294" count="1" selected="0">
            <x v="0"/>
          </reference>
          <reference field="2" count="1" selected="0">
            <x v="3"/>
          </reference>
        </references>
      </pivotArea>
    </chartFormat>
    <chartFormat chart="5" format="9" series="1">
      <pivotArea type="data" outline="0" fieldPosition="0">
        <references count="2">
          <reference field="4294967294" count="1" selected="0">
            <x v="0"/>
          </reference>
          <reference field="2" count="1" selected="0">
            <x v="4"/>
          </reference>
        </references>
      </pivotArea>
    </chartFormat>
    <chartFormat chart="6" format="15" series="1">
      <pivotArea type="data" outline="0" fieldPosition="0">
        <references count="2">
          <reference field="4294967294" count="1" selected="0">
            <x v="0"/>
          </reference>
          <reference field="2" count="1" selected="0">
            <x v="0"/>
          </reference>
        </references>
      </pivotArea>
    </chartFormat>
    <chartFormat chart="6" format="16" series="1">
      <pivotArea type="data" outline="0" fieldPosition="0">
        <references count="2">
          <reference field="4294967294" count="1" selected="0">
            <x v="0"/>
          </reference>
          <reference field="2" count="1" selected="0">
            <x v="1"/>
          </reference>
        </references>
      </pivotArea>
    </chartFormat>
    <chartFormat chart="6" format="17" series="1">
      <pivotArea type="data" outline="0" fieldPosition="0">
        <references count="2">
          <reference field="4294967294" count="1" selected="0">
            <x v="0"/>
          </reference>
          <reference field="2" count="1" selected="0">
            <x v="2"/>
          </reference>
        </references>
      </pivotArea>
    </chartFormat>
    <chartFormat chart="6" format="18" series="1">
      <pivotArea type="data" outline="0" fieldPosition="0">
        <references count="2">
          <reference field="4294967294" count="1" selected="0">
            <x v="0"/>
          </reference>
          <reference field="2" count="1" selected="0">
            <x v="3"/>
          </reference>
        </references>
      </pivotArea>
    </chartFormat>
    <chartFormat chart="6" format="19" series="1">
      <pivotArea type="data" outline="0" fieldPosition="0">
        <references count="2">
          <reference field="4294967294" count="1" selected="0">
            <x v="0"/>
          </reference>
          <reference field="2" count="1" selected="0">
            <x v="4"/>
          </reference>
        </references>
      </pivotArea>
    </chartFormat>
  </chart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Order Value"/>
    <pivotHierarchy dragToData="1" caption="OrderID"/>
    <pivotHierarchy dragToData="1" caption="Quantity"/>
    <pivotHierarchy dragToData="1"/>
    <pivotHierarchy dragToData="1" caption="CustomerRating → Average"/>
    <pivotHierarchy dragToData="1" caption="CustomerRating → 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activeTabTopLevelEntity name="[Ran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705ABF-5D50-4817-A50A-54922A2FF6C8}" name="PivotTable1" cacheId="15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9:B10" firstHeaderRow="1" firstDataRow="1" firstDataCol="0" rowPageCount="1" colPageCount="1"/>
  <pivotFields count="5">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2" name="[Range1].[DeliveryStatus].&amp;[Delivered]" cap="Delivered"/>
  </pageFields>
  <dataFields count="1">
    <dataField name="Delivered Order Value" fld="0" baseField="0" baseItem="0" numFmtId="166"/>
  </dataFields>
  <formats count="4">
    <format dxfId="411">
      <pivotArea outline="0" collapsedLevelsAreSubtotals="1" fieldPosition="0"/>
    </format>
    <format dxfId="410">
      <pivotArea dataOnly="0" labelOnly="1" outline="0" axis="axisValues" fieldPosition="0"/>
    </format>
    <format dxfId="409">
      <pivotArea dataOnly="0" labelOnly="1" outline="0" axis="axisValues" fieldPosition="0"/>
    </format>
    <format dxfId="408">
      <pivotArea dataOnly="0" labelOnly="1" outline="0" axis="axisValues" fieldPosition="0"/>
    </format>
  </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Range1].[DeliveryStatus].&amp;[Delivere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elivered Order 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69717B-A186-4879-AAD2-3AB455D976B1}" name="PivotTable5" cacheId="15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5:B26" firstHeaderRow="1" firstDataRow="1" firstDataCol="0" rowPageCount="1" colPageCount="1"/>
  <pivotFields count="5">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0" hier="12" name="[Range1].[DeliveryStatus].&amp;[Delivered]" cap="Delivered"/>
  </pageFields>
  <dataFields count="1">
    <dataField name="Average Delivered-Order Rating" fld="1" subtotal="average" baseField="0" baseItem="0" numFmtId="2"/>
  </dataFields>
  <formats count="4">
    <format dxfId="415">
      <pivotArea outline="0" collapsedLevelsAreSubtotals="1" fieldPosition="0"/>
    </format>
    <format dxfId="414">
      <pivotArea dataOnly="0" labelOnly="1" outline="0" axis="axisValues" fieldPosition="0"/>
    </format>
    <format dxfId="413">
      <pivotArea dataOnly="0" labelOnly="1" outline="0" axis="axisValues" fieldPosition="0"/>
    </format>
    <format dxfId="412">
      <pivotArea dataOnly="0" labelOnly="1" outline="0" axis="axisValues" fieldPosition="0"/>
    </format>
  </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Range1].[DeliveryStatus].&amp;[Delivere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Delivered-Order Rat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10C1D6-4C81-4A21-8B81-CDC7D02D8F30}" name="PivotTable2" cacheId="15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4:B15" firstHeaderRow="1" firstDataRow="1" firstDataCol="0" rowPageCount="1" colPageCount="1"/>
  <pivotFields count="5">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2" name="[Range1].[DeliveryStatus].&amp;[Delivered]" cap="Delivered"/>
  </pageFields>
  <dataFields count="1">
    <dataField name="Delivered Orders" fld="0" subtotal="count" baseField="0" baseItem="0"/>
  </dataFields>
  <formats count="3">
    <format dxfId="418">
      <pivotArea dataOnly="0" labelOnly="1" outline="0" axis="axisValues" fieldPosition="0"/>
    </format>
    <format dxfId="417">
      <pivotArea dataOnly="0" labelOnly="1" outline="0" axis="axisValues" fieldPosition="0"/>
    </format>
    <format dxfId="416">
      <pivotArea dataOnly="0" labelOnly="1" outline="0" axis="axisValues" fieldPosition="0"/>
    </format>
  </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Range1].[DeliveryStatus].&amp;[Delivere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elivered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A7EA5E-0E34-4D83-8ECA-45AEE38DA7A0}" name="PivotTable6" cacheId="15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1:B32" firstHeaderRow="1" firstDataRow="1" firstDataCol="0" rowPageCount="1" colPageCount="1"/>
  <pivotFields count="5">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0" hier="12" name="[Range1].[DeliveryStatus].[All]" cap="All"/>
  </pageFields>
  <dataFields count="1">
    <dataField name="Total Orders" fld="1" subtotal="count" baseField="0" baseItem="0"/>
  </dataFields>
  <formats count="3">
    <format dxfId="421">
      <pivotArea dataOnly="0" labelOnly="1" outline="0" axis="axisValues" fieldPosition="0"/>
    </format>
    <format dxfId="420">
      <pivotArea dataOnly="0" labelOnly="1" outline="0" axis="axisValues" fieldPosition="0"/>
    </format>
    <format dxfId="419">
      <pivotArea dataOnly="0" labelOnly="1" outline="0" axis="axisValues" fieldPosition="0"/>
    </format>
  </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caption="Average of CustomerRat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70D4EA-0F70-4590-85C2-07DB5C711381}" name="PivotTable13" cacheId="151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 rowHeaderCaption="ProductCategory">
  <location ref="AO9:AQ15" firstHeaderRow="0" firstDataRow="1" firstDataCol="1" rowPageCount="1" colPageCount="1"/>
  <pivotFields count="8">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3"/>
  </rowFields>
  <rowItems count="6">
    <i>
      <x/>
    </i>
    <i>
      <x v="1"/>
    </i>
    <i>
      <x v="2"/>
    </i>
    <i>
      <x v="3"/>
    </i>
    <i>
      <x v="4"/>
    </i>
    <i t="grand">
      <x/>
    </i>
  </rowItems>
  <colFields count="1">
    <field x="-2"/>
  </colFields>
  <colItems count="2">
    <i>
      <x/>
    </i>
    <i i="1">
      <x v="1"/>
    </i>
  </colItems>
  <pageFields count="1">
    <pageField fld="2" hier="12" name="[Range1].[DeliveryStatus].[All]" cap="All"/>
  </pageFields>
  <dataFields count="2">
    <dataField name="OrderID" fld="1" subtotal="count" baseField="0" baseItem="0" numFmtId="1"/>
    <dataField name="OrderValue" fld="4" baseField="0" baseItem="0"/>
  </dataFields>
  <formats count="33">
    <format dxfId="454">
      <pivotArea outline="0" collapsedLevelsAreSubtotals="1" fieldPosition="0"/>
    </format>
    <format dxfId="453">
      <pivotArea dataOnly="0" labelOnly="1" outline="0" axis="axisValues" fieldPosition="0"/>
    </format>
    <format dxfId="452">
      <pivotArea dataOnly="0" labelOnly="1" outline="0" axis="axisValues" fieldPosition="0"/>
    </format>
    <format dxfId="451">
      <pivotArea dataOnly="0" labelOnly="1" outline="0" axis="axisValues" fieldPosition="0"/>
    </format>
    <format dxfId="450">
      <pivotArea field="0" type="button" dataOnly="0" labelOnly="1" outline="0"/>
    </format>
    <format dxfId="449">
      <pivotArea field="0" type="button" dataOnly="0" labelOnly="1" outline="0"/>
    </format>
    <format dxfId="448">
      <pivotArea dataOnly="0" labelOnly="1" outline="0" fieldPosition="0">
        <references count="1">
          <reference field="4294967294" count="1">
            <x v="0"/>
          </reference>
        </references>
      </pivotArea>
    </format>
    <format dxfId="447">
      <pivotArea dataOnly="0" labelOnly="1" outline="0" fieldPosition="0">
        <references count="1">
          <reference field="4294967294" count="1">
            <x v="0"/>
          </reference>
        </references>
      </pivotArea>
    </format>
    <format dxfId="446">
      <pivotArea dataOnly="0" labelOnly="1" outline="0" fieldPosition="0">
        <references count="1">
          <reference field="4294967294" count="1">
            <x v="0"/>
          </reference>
        </references>
      </pivotArea>
    </format>
    <format dxfId="445">
      <pivotArea outline="0" fieldPosition="0">
        <references count="1">
          <reference field="4294967294" count="1" selected="0">
            <x v="0"/>
          </reference>
        </references>
      </pivotArea>
    </format>
    <format dxfId="444">
      <pivotArea dataOnly="0" labelOnly="1" outline="0" fieldPosition="0">
        <references count="1">
          <reference field="4294967294" count="1">
            <x v="0"/>
          </reference>
        </references>
      </pivotArea>
    </format>
    <format dxfId="443">
      <pivotArea dataOnly="0" labelOnly="1" outline="0" fieldPosition="0">
        <references count="1">
          <reference field="4294967294" count="1">
            <x v="0"/>
          </reference>
        </references>
      </pivotArea>
    </format>
    <format dxfId="442">
      <pivotArea dataOnly="0" labelOnly="1" outline="0" fieldPosition="0">
        <references count="1">
          <reference field="4294967294" count="1">
            <x v="0"/>
          </reference>
        </references>
      </pivotArea>
    </format>
    <format dxfId="441">
      <pivotArea dataOnly="0" labelOnly="1" outline="0" fieldPosition="0">
        <references count="1">
          <reference field="4294967294" count="1">
            <x v="0"/>
          </reference>
        </references>
      </pivotArea>
    </format>
    <format dxfId="440">
      <pivotArea dataOnly="0" labelOnly="1" outline="0" fieldPosition="0">
        <references count="1">
          <reference field="4294967294" count="1">
            <x v="0"/>
          </reference>
        </references>
      </pivotArea>
    </format>
    <format dxfId="439">
      <pivotArea dataOnly="0" labelOnly="1" outline="0" fieldPosition="0">
        <references count="1">
          <reference field="4294967294" count="1">
            <x v="0"/>
          </reference>
        </references>
      </pivotArea>
    </format>
    <format dxfId="438">
      <pivotArea field="2" type="button" dataOnly="0" labelOnly="1" outline="0" axis="axisPage" fieldPosition="0"/>
    </format>
    <format dxfId="437">
      <pivotArea dataOnly="0" labelOnly="1" outline="0" fieldPosition="0">
        <references count="1">
          <reference field="4294967294" count="1">
            <x v="0"/>
          </reference>
        </references>
      </pivotArea>
    </format>
    <format dxfId="436">
      <pivotArea field="2" type="button" dataOnly="0" labelOnly="1" outline="0" axis="axisPage" fieldPosition="0"/>
    </format>
    <format dxfId="435">
      <pivotArea dataOnly="0" labelOnly="1" outline="0" fieldPosition="0">
        <references count="1">
          <reference field="4294967294" count="1">
            <x v="0"/>
          </reference>
        </references>
      </pivotArea>
    </format>
    <format dxfId="434">
      <pivotArea field="2" type="button" dataOnly="0" labelOnly="1" outline="0" axis="axisPage" fieldPosition="0"/>
    </format>
    <format dxfId="433">
      <pivotArea dataOnly="0" labelOnly="1" outline="0" fieldPosition="0">
        <references count="1">
          <reference field="4294967294" count="1">
            <x v="0"/>
          </reference>
        </references>
      </pivotArea>
    </format>
    <format dxfId="432">
      <pivotArea field="2" type="button" dataOnly="0" labelOnly="1" outline="0" axis="axisPage" fieldPosition="0"/>
    </format>
    <format dxfId="431">
      <pivotArea dataOnly="0" labelOnly="1" outline="0" fieldPosition="0">
        <references count="1">
          <reference field="4294967294" count="1">
            <x v="0"/>
          </reference>
        </references>
      </pivotArea>
    </format>
    <format dxfId="430">
      <pivotArea field="3" type="button" dataOnly="0" labelOnly="1" outline="0" axis="axisRow" fieldPosition="0"/>
    </format>
    <format dxfId="429">
      <pivotArea dataOnly="0" labelOnly="1" outline="0" fieldPosition="0">
        <references count="1">
          <reference field="4294967294" count="2">
            <x v="0"/>
            <x v="1"/>
          </reference>
        </references>
      </pivotArea>
    </format>
    <format dxfId="428">
      <pivotArea field="3" type="button" dataOnly="0" labelOnly="1" outline="0" axis="axisRow" fieldPosition="0"/>
    </format>
    <format dxfId="427">
      <pivotArea dataOnly="0" labelOnly="1" outline="0" fieldPosition="0">
        <references count="1">
          <reference field="4294967294" count="2">
            <x v="0"/>
            <x v="1"/>
          </reference>
        </references>
      </pivotArea>
    </format>
    <format dxfId="426">
      <pivotArea field="3" type="button" dataOnly="0" labelOnly="1" outline="0" axis="axisRow" fieldPosition="0"/>
    </format>
    <format dxfId="425">
      <pivotArea dataOnly="0" labelOnly="1" outline="0" fieldPosition="0">
        <references count="1">
          <reference field="4294967294" count="2">
            <x v="0"/>
            <x v="1"/>
          </reference>
        </references>
      </pivotArea>
    </format>
    <format dxfId="424">
      <pivotArea field="3" type="button" dataOnly="0" labelOnly="1" outline="0" axis="axisRow" fieldPosition="0"/>
    </format>
    <format dxfId="423">
      <pivotArea dataOnly="0" labelOnly="1" outline="0" fieldPosition="0">
        <references count="1">
          <reference field="4294967294" count="2">
            <x v="0"/>
            <x v="1"/>
          </reference>
        </references>
      </pivotArea>
    </format>
    <format dxfId="422">
      <pivotArea field="2" type="button" dataOnly="0" labelOnly="1" outline="0" axis="axisPage"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Order Value"/>
    <pivotHierarchy dragToData="1" caption="OrderID"/>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activeTabTopLevelEntity name="[Ran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1568DB-FEEA-48E8-B827-11DB1E5129BD}" name="PivotTable3" cacheId="15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0:B21" firstHeaderRow="1" firstDataRow="1" firstDataCol="0" rowPageCount="1" colPageCount="1"/>
  <pivotFields count="5">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0" hier="12" name="[Range1].[DeliveryStatus].&amp;[Delivered]" cap="Delivered"/>
  </pageFields>
  <dataFields count="1">
    <dataField name="Delivered Units" fld="1" baseField="0" baseItem="0"/>
  </dataFields>
  <formats count="3">
    <format dxfId="457">
      <pivotArea dataOnly="0" labelOnly="1" outline="0" axis="axisValues" fieldPosition="0"/>
    </format>
    <format dxfId="456">
      <pivotArea dataOnly="0" labelOnly="1" outline="0" axis="axisValues" fieldPosition="0"/>
    </format>
    <format dxfId="455">
      <pivotArea dataOnly="0" outline="0" axis="axisValues" fieldPosition="0"/>
    </format>
  </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Range1].[DeliveryStatus].&amp;[Delivere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elivered Uni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63D4CF-A711-4326-9547-E68BB38065DF}" name="PivotTable7" cacheId="153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rowHeaderCaption="OrderDate">
  <location ref="F9:H13" firstHeaderRow="0" firstDataRow="1" firstDataCol="1" rowPageCount="1" colPageCount="1"/>
  <pivotFields count="8">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3"/>
    <field x="2"/>
  </rowFields>
  <rowItems count="4">
    <i>
      <x/>
    </i>
    <i>
      <x v="1"/>
    </i>
    <i>
      <x v="2"/>
    </i>
    <i t="grand">
      <x/>
    </i>
  </rowItems>
  <colFields count="1">
    <field x="-2"/>
  </colFields>
  <colItems count="2">
    <i>
      <x/>
    </i>
    <i i="1">
      <x v="1"/>
    </i>
  </colItems>
  <pageFields count="1">
    <pageField fld="1" hier="12" name="[Range1].[DeliveryStatus].&amp;[Delivered]" cap="Delivered"/>
  </pageFields>
  <dataFields count="2">
    <dataField name="Order Value" fld="0" baseField="0" baseItem="0" numFmtId="166"/>
    <dataField name="OrderID" fld="4" subtotal="count" baseField="3" baseItem="0" numFmtId="1"/>
  </dataFields>
  <formats count="10">
    <format dxfId="467">
      <pivotArea outline="0" collapsedLevelsAreSubtotals="1" fieldPosition="0"/>
    </format>
    <format dxfId="466">
      <pivotArea dataOnly="0" labelOnly="1" outline="0" axis="axisValues" fieldPosition="0"/>
    </format>
    <format dxfId="465">
      <pivotArea dataOnly="0" labelOnly="1" outline="0" axis="axisValues" fieldPosition="0"/>
    </format>
    <format dxfId="464">
      <pivotArea dataOnly="0" labelOnly="1" outline="0" axis="axisValues" fieldPosition="0"/>
    </format>
    <format dxfId="463">
      <pivotArea outline="0" collapsedLevelsAreSubtotals="1" fieldPosition="0">
        <references count="1">
          <reference field="4294967294" count="1" selected="0">
            <x v="1"/>
          </reference>
        </references>
      </pivotArea>
    </format>
    <format dxfId="462">
      <pivotArea dataOnly="0" labelOnly="1" outline="0" fieldPosition="0">
        <references count="1">
          <reference field="4294967294" count="1">
            <x v="1"/>
          </reference>
        </references>
      </pivotArea>
    </format>
    <format dxfId="461">
      <pivotArea field="3" type="button" dataOnly="0" labelOnly="1" outline="0" axis="axisRow" fieldPosition="0"/>
    </format>
    <format dxfId="460">
      <pivotArea dataOnly="0" labelOnly="1" outline="0" fieldPosition="0">
        <references count="1">
          <reference field="4294967294" count="2">
            <x v="0"/>
            <x v="1"/>
          </reference>
        </references>
      </pivotArea>
    </format>
    <format dxfId="459">
      <pivotArea field="3" type="button" dataOnly="0" labelOnly="1" outline="0" axis="axisRow" fieldPosition="0"/>
    </format>
    <format dxfId="458">
      <pivotArea dataOnly="0" labelOnly="1" outline="0" fieldPosition="0">
        <references count="1">
          <reference field="4294967294" count="2">
            <x v="0"/>
            <x v="1"/>
          </reference>
        </references>
      </pivotArea>
    </format>
  </formats>
  <chartFormats count="10">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 chart="5" format="9" series="1">
      <pivotArea type="data" outline="0" fieldPosition="0">
        <references count="1">
          <reference field="4294967294" count="1" selected="0">
            <x v="1"/>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3" count="1" selected="0">
            <x v="0"/>
          </reference>
        </references>
      </pivotArea>
    </chartFormat>
    <chartFormat chart="6" format="17">
      <pivotArea type="data" outline="0" fieldPosition="0">
        <references count="2">
          <reference field="4294967294" count="1" selected="0">
            <x v="0"/>
          </reference>
          <reference field="3" count="1" selected="0">
            <x v="1"/>
          </reference>
        </references>
      </pivotArea>
    </chartFormat>
    <chartFormat chart="6" format="18">
      <pivotArea type="data" outline="0" fieldPosition="0">
        <references count="2">
          <reference field="4294967294" count="1" selected="0">
            <x v="0"/>
          </reference>
          <reference field="3" count="1" selected="0">
            <x v="2"/>
          </reference>
        </references>
      </pivotArea>
    </chartFormat>
    <chartFormat chart="6" format="19"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Range1].[DeliveryStatus].&amp;[Delivere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Order Value"/>
    <pivotHierarchy dragToData="1" caption="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s!$A$1:$O$6011">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F6073D68-B466-4248-A7CE-4491537306DA}" sourceName="[Range2].[ProductCategory]">
  <pivotTables>
    <pivotTable tabId="30" name="PivotTable1"/>
    <pivotTable tabId="30" name="PivotTable10"/>
    <pivotTable tabId="30" name="PivotTable11"/>
    <pivotTable tabId="30" name="PivotTable12"/>
    <pivotTable tabId="30" name="PivotTable13"/>
    <pivotTable tabId="30" name="PivotTable14"/>
    <pivotTable tabId="30" name="PivotTable15"/>
    <pivotTable tabId="30" name="PivotTable2"/>
    <pivotTable tabId="30" name="PivotTable3"/>
    <pivotTable tabId="30" name="PivotTable5"/>
    <pivotTable tabId="30" name="PivotTable6"/>
    <pivotTable tabId="30" name="PivotTable7"/>
    <pivotTable tabId="30" name="PivotTable8"/>
    <pivotTable tabId="30" name="PivotTable9"/>
  </pivotTables>
  <data>
    <olap pivotCacheId="293398033">
      <levels count="2">
        <level uniqueName="[Range2].[ProductCategory].[(All)]" sourceCaption="(All)" count="0"/>
        <level uniqueName="[Range2].[ProductCategory].[ProductCategory]" sourceCaption="ProductCategory" count="8">
          <ranges>
            <range startItem="0">
              <i n="[Range2].[ProductCategory].&amp;[Automotive Parts]" c="Automotive Parts"/>
              <i n="[Range2].[ProductCategory].&amp;[Baby Products]" c="Baby Products"/>
              <i n="[Range2].[ProductCategory].&amp;[Beauty &amp; Personal Care]" c="Beauty &amp; Personal Care"/>
              <i n="[Range2].[ProductCategory].&amp;[Electronics]" c="Electronics"/>
              <i n="[Range2].[ProductCategory].&amp;[Fashion]" c="Fashion"/>
              <i n="[Range2].[ProductCategory].&amp;[Groceries]" c="Groceries"/>
              <i n="[Range2].[ProductCategory].&amp;[Home &amp; Kitchen]" c="Home &amp; Kitchen"/>
              <i n="[Range2].[ProductCategory].&amp;[Phones &amp; Tablets]" c="Phones &amp; Tablets"/>
            </range>
          </ranges>
        </level>
      </levels>
      <selections count="1">
        <selection n="[Range2].[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B04BFDC1-F102-4923-9313-EB3A82610EF8}" sourceName="[Range2].[State]">
  <pivotTables>
    <pivotTable tabId="30" name="PivotTable1"/>
    <pivotTable tabId="30" name="PivotTable10"/>
    <pivotTable tabId="30" name="PivotTable11"/>
    <pivotTable tabId="30" name="PivotTable12"/>
    <pivotTable tabId="30" name="PivotTable13"/>
    <pivotTable tabId="30" name="PivotTable14"/>
    <pivotTable tabId="30" name="PivotTable15"/>
    <pivotTable tabId="30" name="PivotTable2"/>
    <pivotTable tabId="30" name="PivotTable3"/>
    <pivotTable tabId="30" name="PivotTable5"/>
    <pivotTable tabId="30" name="PivotTable6"/>
    <pivotTable tabId="30" name="PivotTable7"/>
    <pivotTable tabId="30" name="PivotTable8"/>
    <pivotTable tabId="30" name="PivotTable9"/>
  </pivotTables>
  <data>
    <olap pivotCacheId="293398033">
      <levels count="2">
        <level uniqueName="[Range2].[State].[(All)]" sourceCaption="(All)" count="0"/>
        <level uniqueName="[Range2].[State].[State]" sourceCaption="State" count="15">
          <ranges>
            <range startItem="0">
              <i n="[Range2].[State].&amp;[Akwa Ibom]" c="Akwa Ibom"/>
              <i n="[Range2].[State].&amp;[Cross River]" c="Cross River"/>
              <i n="[Range2].[State].&amp;[Delta]" c="Delta"/>
              <i n="[Range2].[State].&amp;[Edo]" c="Edo"/>
              <i n="[Range2].[State].&amp;[Enugu]" c="Enugu"/>
              <i n="[Range2].[State].&amp;[FCT]" c="FCT"/>
              <i n="[Range2].[State].&amp;[Imo]" c="Imo"/>
              <i n="[Range2].[State].&amp;[Kaduna]" c="Kaduna"/>
              <i n="[Range2].[State].&amp;[Kano]" c="Kano"/>
              <i n="[Range2].[State].&amp;[Kwara]" c="Kwara"/>
              <i n="[Range2].[State].&amp;[Lagos]" c="Lagos"/>
              <i n="[Range2].[State].&amp;[Ogun]" c="Ogun"/>
              <i n="[Range2].[State].&amp;[Oyo]" c="Oyo"/>
              <i n="[Range2].[State].&amp;[Plateau]" c="Plateau"/>
              <i n="[Range2].[State].&amp;[Rivers]" c="Rivers"/>
            </range>
          </ranges>
        </level>
      </levels>
      <selections count="1">
        <selection n="[Range2].[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7E5D4814-6ED9-4E1C-9394-4BBED666AC5D}" sourceName="[Range2].[Channel]">
  <pivotTables>
    <pivotTable tabId="30" name="PivotTable1"/>
    <pivotTable tabId="30" name="PivotTable10"/>
    <pivotTable tabId="30" name="PivotTable11"/>
    <pivotTable tabId="30" name="PivotTable12"/>
    <pivotTable tabId="30" name="PivotTable13"/>
    <pivotTable tabId="30" name="PivotTable14"/>
    <pivotTable tabId="30" name="PivotTable15"/>
    <pivotTable tabId="30" name="PivotTable2"/>
    <pivotTable tabId="30" name="PivotTable3"/>
    <pivotTable tabId="30" name="PivotTable5"/>
    <pivotTable tabId="30" name="PivotTable6"/>
    <pivotTable tabId="30" name="PivotTable7"/>
    <pivotTable tabId="30" name="PivotTable8"/>
    <pivotTable tabId="30" name="PivotTable9"/>
  </pivotTables>
  <data>
    <olap pivotCacheId="293398033">
      <levels count="2">
        <level uniqueName="[Range2].[Channel].[(All)]" sourceCaption="(All)" count="0"/>
        <level uniqueName="[Range2].[Channel].[Channel]" sourceCaption="Channel" count="3">
          <ranges>
            <range startItem="0">
              <i n="[Range2].[Channel].&amp;[In-Store]" c="In-Store"/>
              <i n="[Range2].[Channel].&amp;[Mobile App]" c="Mobile App"/>
              <i n="[Range2].[Channel].&amp;[Online]" c="Online"/>
            </range>
          </ranges>
        </level>
      </levels>
      <selections count="1">
        <selection n="[Range2].[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7FF64EE4-2717-4A09-B17F-5C5FFCB7B4C8}" cache="Slicer_ProductCategory1" caption="ProductCategory" level="1" style="SlicerStyleLight3" rowHeight="241300"/>
  <slicer name="State 1" xr10:uid="{C0B2F4CA-B452-44CC-879A-AFA0EB9286F6}" cache="Slicer_State1" caption="State" level="1" style="SlicerStyleLight3" rowHeight="241300"/>
  <slicer name="Channel 1" xr10:uid="{780CD0AF-1CEA-4461-B703-1A1AD08CDAA2}" cache="Slicer_Channel1" caption="Channel" level="1"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50660BEA-A926-4EC0-8FBC-7789C3C55696}" sourceName="[Range1].[OrderDate]">
  <pivotTables>
    <pivotTable tabId="30" name="PivotTable7"/>
  </pivotTables>
  <state minimalRefreshVersion="6" lastRefreshVersion="6" pivotCacheId="152795642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4E39AB57-439D-464F-A4EA-C708495BEB71}" cache="Timeline_OrderDate" caption="OrderDate" showHeader="0" showSelectionLabel="0" showTimeLevel="0" level="2" selectionLevel="2" scrollPosition="2023-01-01T00:00:00" style="TimeSlicerStyleLight3"/>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0703BB-A34A-4F7B-8E6A-96514CC1EB1B}">
  <we:reference id="wa200010215" version="2.0.0.1" store="en-US" storeType="OMEX"/>
  <we:alternateReferences>
    <we:reference id="wa200010215" version="2.0.0.1" store="" storeType="OMEX"/>
  </we:alternateReferences>
  <we:properties>
    <we:property name="bps.codex_control.document_id" value="&quot;e11dbe5b-ca1e-4194-be51-e2a0d10a6a5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D9AD5-4422-4C20-98F9-322846A00A7C}">
  <dimension ref="A1:B28"/>
  <sheetViews>
    <sheetView topLeftCell="A9" workbookViewId="0">
      <selection activeCell="A30" sqref="A30"/>
    </sheetView>
  </sheetViews>
  <sheetFormatPr defaultRowHeight="15" x14ac:dyDescent="0.25"/>
  <cols>
    <col min="1" max="1" width="26" customWidth="1"/>
    <col min="2" max="2" width="100" customWidth="1"/>
  </cols>
  <sheetData>
    <row r="1" spans="1:2" ht="18" x14ac:dyDescent="0.25">
      <c r="A1" s="1" t="s">
        <v>0</v>
      </c>
    </row>
    <row r="3" spans="1:2" x14ac:dyDescent="0.25">
      <c r="A3" s="2" t="s">
        <v>1</v>
      </c>
      <c r="B3" s="3" t="s">
        <v>2</v>
      </c>
    </row>
    <row r="4" spans="1:2" x14ac:dyDescent="0.25">
      <c r="A4" s="2" t="s">
        <v>3</v>
      </c>
      <c r="B4" s="3" t="s">
        <v>1877</v>
      </c>
    </row>
    <row r="5" spans="1:2" ht="25.5" x14ac:dyDescent="0.25">
      <c r="A5" s="2" t="s">
        <v>4</v>
      </c>
      <c r="B5" s="3" t="s">
        <v>5</v>
      </c>
    </row>
    <row r="7" spans="1:2" ht="15.75" x14ac:dyDescent="0.25">
      <c r="A7" s="4" t="s">
        <v>6</v>
      </c>
    </row>
    <row r="8" spans="1:2" x14ac:dyDescent="0.25">
      <c r="A8" s="2" t="s">
        <v>7</v>
      </c>
      <c r="B8" s="3" t="s">
        <v>8</v>
      </c>
    </row>
    <row r="9" spans="1:2" x14ac:dyDescent="0.25">
      <c r="A9" s="2"/>
      <c r="B9" s="3"/>
    </row>
    <row r="10" spans="1:2" x14ac:dyDescent="0.25">
      <c r="A10" s="2"/>
      <c r="B10" s="3"/>
    </row>
    <row r="12" spans="1:2" ht="15.75" x14ac:dyDescent="0.25">
      <c r="A12" s="4" t="s">
        <v>9</v>
      </c>
    </row>
    <row r="13" spans="1:2" x14ac:dyDescent="0.25">
      <c r="B13" s="3" t="s">
        <v>10</v>
      </c>
    </row>
    <row r="14" spans="1:2" x14ac:dyDescent="0.25">
      <c r="B14" s="3" t="s">
        <v>11</v>
      </c>
    </row>
    <row r="15" spans="1:2" x14ac:dyDescent="0.25">
      <c r="B15" s="3" t="s">
        <v>12</v>
      </c>
    </row>
    <row r="16" spans="1:2" ht="25.5" x14ac:dyDescent="0.25">
      <c r="B16" s="3" t="s">
        <v>13</v>
      </c>
    </row>
    <row r="17" spans="1:2" x14ac:dyDescent="0.25">
      <c r="B17" s="3" t="s">
        <v>14</v>
      </c>
    </row>
    <row r="18" spans="1:2" x14ac:dyDescent="0.25">
      <c r="B18" s="3" t="s">
        <v>1878</v>
      </c>
    </row>
    <row r="19" spans="1:2" x14ac:dyDescent="0.25">
      <c r="B19" s="3" t="s">
        <v>15</v>
      </c>
    </row>
    <row r="20" spans="1:2" x14ac:dyDescent="0.25">
      <c r="B20" s="3" t="s">
        <v>16</v>
      </c>
    </row>
    <row r="21" spans="1:2" x14ac:dyDescent="0.25">
      <c r="B21" s="3" t="s">
        <v>17</v>
      </c>
    </row>
    <row r="22" spans="1:2" ht="25.5" x14ac:dyDescent="0.25">
      <c r="B22" s="3" t="s">
        <v>1879</v>
      </c>
    </row>
    <row r="24" spans="1:2" ht="15.75" x14ac:dyDescent="0.25">
      <c r="A24" s="4" t="s">
        <v>18</v>
      </c>
    </row>
    <row r="25" spans="1:2" ht="25.5" x14ac:dyDescent="0.25">
      <c r="B25" s="3" t="s">
        <v>19</v>
      </c>
    </row>
    <row r="26" spans="1:2" ht="25.5" x14ac:dyDescent="0.25">
      <c r="B26" s="3" t="s">
        <v>20</v>
      </c>
    </row>
    <row r="27" spans="1:2" x14ac:dyDescent="0.25">
      <c r="B27" s="3" t="s">
        <v>21</v>
      </c>
    </row>
    <row r="28" spans="1:2" ht="25.5" x14ac:dyDescent="0.25">
      <c r="B28" s="3" t="s">
        <v>22</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D1B3-002A-40E4-A969-5C0B23732DEE}">
  <dimension ref="B4:BG32"/>
  <sheetViews>
    <sheetView topLeftCell="AV4" zoomScale="98" zoomScaleNormal="98" workbookViewId="0">
      <selection activeCell="BA28" sqref="BA28"/>
    </sheetView>
  </sheetViews>
  <sheetFormatPr defaultRowHeight="15" x14ac:dyDescent="0.25"/>
  <cols>
    <col min="2" max="2" width="21.140625" bestFit="1" customWidth="1"/>
    <col min="3" max="3" width="12" bestFit="1" customWidth="1"/>
    <col min="6" max="6" width="14.85546875" bestFit="1" customWidth="1"/>
    <col min="7" max="7" width="13.42578125" bestFit="1" customWidth="1"/>
    <col min="8" max="8" width="8" bestFit="1" customWidth="1"/>
    <col min="12" max="12" width="22" bestFit="1" customWidth="1"/>
    <col min="13" max="13" width="13.42578125" bestFit="1" customWidth="1"/>
    <col min="14" max="14" width="9.140625" bestFit="1" customWidth="1"/>
    <col min="15" max="15" width="14.85546875" bestFit="1" customWidth="1"/>
    <col min="16" max="16" width="9" bestFit="1" customWidth="1"/>
    <col min="19" max="19" width="19" bestFit="1" customWidth="1"/>
    <col min="20" max="20" width="13.42578125" bestFit="1" customWidth="1"/>
    <col min="21" max="22" width="9" bestFit="1" customWidth="1"/>
    <col min="24" max="24" width="18.140625" bestFit="1" customWidth="1"/>
    <col min="25" max="25" width="12.7109375" bestFit="1" customWidth="1"/>
    <col min="26" max="26" width="13.42578125" bestFit="1" customWidth="1"/>
    <col min="27" max="27" width="18" bestFit="1" customWidth="1"/>
    <col min="30" max="30" width="14" bestFit="1" customWidth="1"/>
    <col min="31" max="31" width="13.42578125" bestFit="1" customWidth="1"/>
    <col min="32" max="32" width="9.140625" bestFit="1" customWidth="1"/>
    <col min="33" max="33" width="9" bestFit="1" customWidth="1"/>
    <col min="36" max="36" width="19.42578125" bestFit="1" customWidth="1"/>
    <col min="37" max="37" width="9.140625" bestFit="1" customWidth="1"/>
    <col min="38" max="38" width="12.5703125" bestFit="1" customWidth="1"/>
    <col min="39" max="39" width="9" bestFit="1" customWidth="1"/>
    <col min="41" max="41" width="21.140625" bestFit="1" customWidth="1"/>
    <col min="42" max="42" width="9.140625" bestFit="1" customWidth="1"/>
    <col min="43" max="43" width="13.42578125" bestFit="1" customWidth="1"/>
    <col min="46" max="46" width="25" bestFit="1" customWidth="1"/>
    <col min="47" max="47" width="25.85546875" bestFit="1" customWidth="1"/>
    <col min="48" max="48" width="23.7109375" bestFit="1" customWidth="1"/>
    <col min="53" max="53" width="18" bestFit="1" customWidth="1"/>
    <col min="54" max="58" width="17.140625" bestFit="1" customWidth="1"/>
    <col min="59" max="59" width="12.140625" bestFit="1" customWidth="1"/>
    <col min="60" max="63" width="25.85546875" bestFit="1" customWidth="1"/>
    <col min="64" max="64" width="30.7109375" bestFit="1" customWidth="1"/>
    <col min="65" max="65" width="14.85546875" bestFit="1" customWidth="1"/>
    <col min="66" max="66" width="17.7109375" bestFit="1" customWidth="1"/>
    <col min="67" max="67" width="18" bestFit="1" customWidth="1"/>
    <col min="70" max="70" width="17.42578125" bestFit="1" customWidth="1"/>
    <col min="71" max="71" width="17.7109375" bestFit="1" customWidth="1"/>
    <col min="75" max="75" width="24.42578125" bestFit="1" customWidth="1"/>
    <col min="76" max="76" width="10.85546875" bestFit="1" customWidth="1"/>
    <col min="79" max="79" width="23.140625" bestFit="1" customWidth="1"/>
    <col min="80" max="80" width="17.7109375" bestFit="1" customWidth="1"/>
    <col min="81" max="81" width="9.140625" bestFit="1" customWidth="1"/>
    <col min="82" max="82" width="9" bestFit="1" customWidth="1"/>
    <col min="83" max="83" width="23.7109375" bestFit="1" customWidth="1"/>
    <col min="84" max="84" width="33" bestFit="1" customWidth="1"/>
  </cols>
  <sheetData>
    <row r="4" spans="2:59" x14ac:dyDescent="0.25">
      <c r="F4">
        <v>1</v>
      </c>
      <c r="L4">
        <v>2</v>
      </c>
      <c r="S4">
        <v>3</v>
      </c>
      <c r="X4">
        <v>4</v>
      </c>
      <c r="AD4">
        <v>5</v>
      </c>
      <c r="AJ4">
        <v>6</v>
      </c>
      <c r="AO4">
        <v>7</v>
      </c>
      <c r="AT4">
        <v>8</v>
      </c>
      <c r="BA4">
        <v>9</v>
      </c>
    </row>
    <row r="5" spans="2:59" ht="18.75" x14ac:dyDescent="0.3">
      <c r="F5" s="48" t="s">
        <v>2727</v>
      </c>
      <c r="L5" s="48" t="s">
        <v>2714</v>
      </c>
      <c r="S5" s="48" t="s">
        <v>2716</v>
      </c>
      <c r="X5" s="48" t="s">
        <v>2717</v>
      </c>
      <c r="AD5" s="48" t="s">
        <v>2718</v>
      </c>
      <c r="AJ5" s="48" t="s">
        <v>2719</v>
      </c>
      <c r="AO5" s="48" t="s">
        <v>2721</v>
      </c>
      <c r="AT5" s="53" t="s">
        <v>2725</v>
      </c>
      <c r="BA5" s="48" t="s">
        <v>2726</v>
      </c>
    </row>
    <row r="7" spans="2:59" x14ac:dyDescent="0.25">
      <c r="B7" s="42" t="s">
        <v>35</v>
      </c>
      <c r="C7" t="s" vm="1">
        <v>77</v>
      </c>
      <c r="F7" s="42" t="s">
        <v>35</v>
      </c>
      <c r="G7" t="s" vm="1">
        <v>77</v>
      </c>
      <c r="L7" s="42" t="s">
        <v>35</v>
      </c>
      <c r="M7" t="s" vm="1">
        <v>77</v>
      </c>
      <c r="S7" s="42" t="s">
        <v>35</v>
      </c>
      <c r="T7" t="s" vm="1">
        <v>77</v>
      </c>
      <c r="X7" s="42" t="s">
        <v>35</v>
      </c>
      <c r="Y7" t="s" vm="1">
        <v>77</v>
      </c>
      <c r="AD7" s="42" t="s">
        <v>35</v>
      </c>
      <c r="AE7" t="s" vm="1">
        <v>77</v>
      </c>
      <c r="AO7" s="52" t="s">
        <v>35</v>
      </c>
      <c r="AP7" t="s" vm="2">
        <v>2703</v>
      </c>
      <c r="AT7" s="52" t="s">
        <v>35</v>
      </c>
      <c r="AU7" t="s" vm="2">
        <v>2703</v>
      </c>
    </row>
    <row r="9" spans="2:59" x14ac:dyDescent="0.25">
      <c r="B9" s="44" t="s">
        <v>2704</v>
      </c>
      <c r="F9" s="43" t="s">
        <v>30</v>
      </c>
      <c r="G9" s="43" t="s">
        <v>2713</v>
      </c>
      <c r="H9" s="47" t="s">
        <v>23</v>
      </c>
      <c r="L9" s="49" t="s">
        <v>26</v>
      </c>
      <c r="M9" s="49" t="s">
        <v>2713</v>
      </c>
      <c r="N9" s="50" t="s">
        <v>23</v>
      </c>
      <c r="O9" s="49" t="s">
        <v>2715</v>
      </c>
      <c r="P9" s="49" t="s">
        <v>28</v>
      </c>
      <c r="S9" s="43" t="s">
        <v>27</v>
      </c>
      <c r="T9" s="49" t="s">
        <v>2713</v>
      </c>
      <c r="U9" s="49" t="s">
        <v>28</v>
      </c>
      <c r="X9" s="49" t="s">
        <v>33</v>
      </c>
      <c r="Y9" s="49" t="s">
        <v>32</v>
      </c>
      <c r="Z9" s="49" t="s">
        <v>2713</v>
      </c>
      <c r="AA9" s="50" t="s">
        <v>2702</v>
      </c>
      <c r="AD9" s="49" t="s">
        <v>34</v>
      </c>
      <c r="AE9" s="49" t="s">
        <v>2713</v>
      </c>
      <c r="AF9" s="50" t="s">
        <v>23</v>
      </c>
      <c r="AG9" s="49" t="s">
        <v>28</v>
      </c>
      <c r="AJ9" s="49" t="s">
        <v>35</v>
      </c>
      <c r="AK9" s="50" t="s">
        <v>23</v>
      </c>
      <c r="AL9" s="49" t="s">
        <v>2720</v>
      </c>
      <c r="AO9" s="49" t="s">
        <v>31</v>
      </c>
      <c r="AP9" s="50" t="s">
        <v>23</v>
      </c>
      <c r="AQ9" s="49" t="s">
        <v>2722</v>
      </c>
      <c r="AT9" s="44" t="s">
        <v>26</v>
      </c>
      <c r="AU9" s="44" t="s">
        <v>2724</v>
      </c>
      <c r="AV9" s="44" t="s">
        <v>2723</v>
      </c>
      <c r="BA9" s="54" t="s">
        <v>2702</v>
      </c>
      <c r="BB9" s="54" t="s">
        <v>35</v>
      </c>
      <c r="BC9" s="54"/>
      <c r="BD9" s="54"/>
      <c r="BE9" s="54"/>
      <c r="BF9" s="54"/>
      <c r="BG9" s="54"/>
    </row>
    <row r="10" spans="2:59" x14ac:dyDescent="0.25">
      <c r="B10" s="14">
        <v>179339382.51000002</v>
      </c>
      <c r="F10" s="45" t="s">
        <v>2710</v>
      </c>
      <c r="G10" s="14">
        <v>38876385.630000003</v>
      </c>
      <c r="H10" s="46">
        <v>44</v>
      </c>
      <c r="L10" s="45" t="s">
        <v>99</v>
      </c>
      <c r="M10" s="14">
        <v>63979219.079999998</v>
      </c>
      <c r="N10" s="46">
        <v>15</v>
      </c>
      <c r="O10" s="51">
        <v>0.35674941100253033</v>
      </c>
      <c r="P10" s="46">
        <v>64</v>
      </c>
      <c r="S10" s="45" t="s">
        <v>176</v>
      </c>
      <c r="T10" s="14">
        <v>53558966.5</v>
      </c>
      <c r="U10" s="46">
        <v>19</v>
      </c>
      <c r="X10" t="s">
        <v>114</v>
      </c>
      <c r="Y10" t="s">
        <v>113</v>
      </c>
      <c r="Z10" s="14">
        <v>5834772.5600000005</v>
      </c>
      <c r="AA10" s="46">
        <v>9</v>
      </c>
      <c r="AD10" t="s">
        <v>62</v>
      </c>
      <c r="AE10" s="14">
        <v>86836941.109999985</v>
      </c>
      <c r="AF10" s="46">
        <v>39</v>
      </c>
      <c r="AG10" s="46">
        <v>150</v>
      </c>
      <c r="AJ10" t="s">
        <v>63</v>
      </c>
      <c r="AK10" s="46">
        <v>140</v>
      </c>
      <c r="AL10" s="51">
        <v>0.23333333333333334</v>
      </c>
      <c r="AO10" t="s">
        <v>42</v>
      </c>
      <c r="AP10" s="46">
        <v>118</v>
      </c>
      <c r="AQ10" s="14">
        <v>105817963.06</v>
      </c>
      <c r="AT10" t="s">
        <v>59</v>
      </c>
      <c r="AU10" s="46">
        <v>3.028169014084507</v>
      </c>
      <c r="AV10" s="46">
        <v>71</v>
      </c>
      <c r="BA10" s="54" t="s">
        <v>34</v>
      </c>
      <c r="BB10" s="54" t="s">
        <v>45</v>
      </c>
      <c r="BC10" s="54" t="s">
        <v>77</v>
      </c>
      <c r="BD10" s="54" t="s">
        <v>63</v>
      </c>
      <c r="BE10" s="54" t="s">
        <v>68</v>
      </c>
      <c r="BF10" s="54" t="s">
        <v>55</v>
      </c>
      <c r="BG10" s="54" t="s">
        <v>2709</v>
      </c>
    </row>
    <row r="11" spans="2:59" x14ac:dyDescent="0.25">
      <c r="B11" s="42"/>
      <c r="F11" s="45" t="s">
        <v>2711</v>
      </c>
      <c r="G11" s="14">
        <v>51363506.25</v>
      </c>
      <c r="H11" s="46">
        <v>33</v>
      </c>
      <c r="L11" s="45" t="s">
        <v>49</v>
      </c>
      <c r="M11" s="14">
        <v>33867572.060000002</v>
      </c>
      <c r="N11" s="46">
        <v>16</v>
      </c>
      <c r="O11" s="51">
        <v>0.18884626224310511</v>
      </c>
      <c r="P11" s="46">
        <v>53</v>
      </c>
      <c r="S11" s="45" t="s">
        <v>151</v>
      </c>
      <c r="T11" s="14">
        <v>24106192.949999999</v>
      </c>
      <c r="U11" s="46">
        <v>20</v>
      </c>
      <c r="X11" t="s">
        <v>76</v>
      </c>
      <c r="Y11" t="s">
        <v>75</v>
      </c>
      <c r="Z11" s="14">
        <v>9054807.5299999993</v>
      </c>
      <c r="AA11" s="46">
        <v>7</v>
      </c>
      <c r="AD11" t="s">
        <v>44</v>
      </c>
      <c r="AE11" s="14">
        <v>35183316.609999992</v>
      </c>
      <c r="AF11" s="46">
        <v>44</v>
      </c>
      <c r="AG11" s="46">
        <v>148</v>
      </c>
      <c r="AJ11" t="s">
        <v>68</v>
      </c>
      <c r="AK11" s="46">
        <v>131</v>
      </c>
      <c r="AL11" s="51">
        <v>0.21833333333333332</v>
      </c>
      <c r="AO11" t="s">
        <v>101</v>
      </c>
      <c r="AP11" s="46">
        <v>127</v>
      </c>
      <c r="AQ11" s="14">
        <v>213871691.34999996</v>
      </c>
      <c r="AT11" t="s">
        <v>111</v>
      </c>
      <c r="AU11" s="46">
        <v>2.6315789473684212</v>
      </c>
      <c r="AV11" s="46">
        <v>57</v>
      </c>
      <c r="BA11" t="s">
        <v>62</v>
      </c>
      <c r="BB11" s="46">
        <v>34</v>
      </c>
      <c r="BC11" s="46">
        <v>39</v>
      </c>
      <c r="BD11" s="46">
        <v>57</v>
      </c>
      <c r="BE11" s="46">
        <v>40</v>
      </c>
      <c r="BF11" s="46">
        <v>40</v>
      </c>
      <c r="BG11" s="46">
        <v>210</v>
      </c>
    </row>
    <row r="12" spans="2:59" x14ac:dyDescent="0.25">
      <c r="B12" s="42" t="s">
        <v>35</v>
      </c>
      <c r="C12" t="s" vm="1">
        <v>77</v>
      </c>
      <c r="F12" s="45" t="s">
        <v>2712</v>
      </c>
      <c r="G12" s="14">
        <v>89099490.629999995</v>
      </c>
      <c r="H12" s="46">
        <v>48</v>
      </c>
      <c r="L12" s="45" t="s">
        <v>59</v>
      </c>
      <c r="M12" s="14">
        <v>22550251.420000002</v>
      </c>
      <c r="N12" s="46">
        <v>22</v>
      </c>
      <c r="O12" s="51">
        <v>0.12574065497712189</v>
      </c>
      <c r="P12" s="46">
        <v>91</v>
      </c>
      <c r="S12" s="45" t="s">
        <v>60</v>
      </c>
      <c r="T12" s="14">
        <v>7806710.8800000008</v>
      </c>
      <c r="U12" s="46">
        <v>33</v>
      </c>
      <c r="X12" t="s">
        <v>53</v>
      </c>
      <c r="Y12" t="s">
        <v>308</v>
      </c>
      <c r="Z12" s="14">
        <v>6382935.1399999997</v>
      </c>
      <c r="AA12" s="46">
        <v>6</v>
      </c>
      <c r="AD12" t="s">
        <v>54</v>
      </c>
      <c r="AE12" s="14">
        <v>57319124.790000007</v>
      </c>
      <c r="AF12" s="46">
        <v>42</v>
      </c>
      <c r="AG12" s="46">
        <v>150</v>
      </c>
      <c r="AJ12" t="s">
        <v>77</v>
      </c>
      <c r="AK12" s="46">
        <v>125</v>
      </c>
      <c r="AL12" s="51">
        <v>0.20833333333333334</v>
      </c>
      <c r="AO12" t="s">
        <v>74</v>
      </c>
      <c r="AP12" s="46">
        <v>131</v>
      </c>
      <c r="AQ12" s="14">
        <v>138362099.03</v>
      </c>
      <c r="AT12" t="s">
        <v>87</v>
      </c>
      <c r="AU12" s="46">
        <v>2.925925925925926</v>
      </c>
      <c r="AV12" s="46">
        <v>54</v>
      </c>
      <c r="BA12" t="s">
        <v>44</v>
      </c>
      <c r="BB12" s="46">
        <v>30</v>
      </c>
      <c r="BC12" s="46">
        <v>44</v>
      </c>
      <c r="BD12" s="46">
        <v>41</v>
      </c>
      <c r="BE12" s="46">
        <v>38</v>
      </c>
      <c r="BF12" s="46">
        <v>30</v>
      </c>
      <c r="BG12" s="46">
        <v>183</v>
      </c>
    </row>
    <row r="13" spans="2:59" x14ac:dyDescent="0.25">
      <c r="F13" s="45" t="s">
        <v>2709</v>
      </c>
      <c r="G13" s="14">
        <v>179339382.51000002</v>
      </c>
      <c r="H13" s="46">
        <v>125</v>
      </c>
      <c r="L13" s="45" t="s">
        <v>135</v>
      </c>
      <c r="M13" s="14">
        <v>18285372.740000006</v>
      </c>
      <c r="N13" s="46">
        <v>20</v>
      </c>
      <c r="O13" s="51">
        <v>0.10195960577136708</v>
      </c>
      <c r="P13" s="46">
        <v>74</v>
      </c>
      <c r="S13" s="45" t="s">
        <v>67</v>
      </c>
      <c r="T13" s="14">
        <v>6829562.1500000004</v>
      </c>
      <c r="U13" s="46">
        <v>17</v>
      </c>
      <c r="X13" t="s">
        <v>83</v>
      </c>
      <c r="Y13" t="s">
        <v>82</v>
      </c>
      <c r="Z13" s="14">
        <v>9053493.3900000025</v>
      </c>
      <c r="AA13" s="46">
        <v>10</v>
      </c>
      <c r="AD13" t="s">
        <v>2709</v>
      </c>
      <c r="AE13" s="14">
        <v>179339382.51000002</v>
      </c>
      <c r="AF13" s="46">
        <v>125</v>
      </c>
      <c r="AG13" s="46">
        <v>448</v>
      </c>
      <c r="AJ13" t="s">
        <v>55</v>
      </c>
      <c r="AK13" s="46">
        <v>105</v>
      </c>
      <c r="AL13" s="51">
        <v>0.17499999999999999</v>
      </c>
      <c r="AO13" t="s">
        <v>51</v>
      </c>
      <c r="AP13" s="46">
        <v>98</v>
      </c>
      <c r="AQ13" s="14">
        <v>144490143.33000001</v>
      </c>
      <c r="AT13" t="s">
        <v>135</v>
      </c>
      <c r="AU13" s="46">
        <v>2.7868852459016393</v>
      </c>
      <c r="AV13" s="46">
        <v>61</v>
      </c>
      <c r="BA13" t="s">
        <v>54</v>
      </c>
      <c r="BB13" s="46">
        <v>35</v>
      </c>
      <c r="BC13" s="46">
        <v>42</v>
      </c>
      <c r="BD13" s="46">
        <v>42</v>
      </c>
      <c r="BE13" s="46">
        <v>53</v>
      </c>
      <c r="BF13" s="46">
        <v>35</v>
      </c>
      <c r="BG13" s="46">
        <v>207</v>
      </c>
    </row>
    <row r="14" spans="2:59" x14ac:dyDescent="0.25">
      <c r="B14" s="44" t="s">
        <v>2705</v>
      </c>
      <c r="L14" s="45" t="s">
        <v>87</v>
      </c>
      <c r="M14" s="14">
        <v>14449238.710000001</v>
      </c>
      <c r="N14" s="46">
        <v>15</v>
      </c>
      <c r="O14" s="51">
        <v>8.0569245347960908E-2</v>
      </c>
      <c r="P14" s="46">
        <v>57</v>
      </c>
      <c r="S14" s="45" t="s">
        <v>131</v>
      </c>
      <c r="T14" s="14">
        <v>6163646.5399999991</v>
      </c>
      <c r="U14" s="46">
        <v>22</v>
      </c>
      <c r="X14" t="s">
        <v>61</v>
      </c>
      <c r="Y14" t="s">
        <v>61</v>
      </c>
      <c r="Z14" s="14">
        <v>55200517.560000002</v>
      </c>
      <c r="AA14" s="46">
        <v>8</v>
      </c>
      <c r="AJ14" t="s">
        <v>45</v>
      </c>
      <c r="AK14" s="46">
        <v>99</v>
      </c>
      <c r="AL14" s="51">
        <v>0.16500000000000001</v>
      </c>
      <c r="AO14" t="s">
        <v>81</v>
      </c>
      <c r="AP14" s="46">
        <v>126</v>
      </c>
      <c r="AQ14" s="14">
        <v>134128373.49000004</v>
      </c>
      <c r="AT14" t="s">
        <v>168</v>
      </c>
      <c r="AU14" s="46">
        <v>3.1914893617021276</v>
      </c>
      <c r="AV14" s="46">
        <v>47</v>
      </c>
      <c r="BA14" t="s">
        <v>2709</v>
      </c>
      <c r="BB14" s="46">
        <v>99</v>
      </c>
      <c r="BC14" s="46">
        <v>125</v>
      </c>
      <c r="BD14" s="46">
        <v>140</v>
      </c>
      <c r="BE14" s="46">
        <v>131</v>
      </c>
      <c r="BF14" s="46">
        <v>105</v>
      </c>
      <c r="BG14" s="46">
        <v>600</v>
      </c>
    </row>
    <row r="15" spans="2:59" x14ac:dyDescent="0.25">
      <c r="B15" s="61">
        <v>125</v>
      </c>
      <c r="L15" s="45" t="s">
        <v>111</v>
      </c>
      <c r="M15" s="14">
        <v>11504581.759999998</v>
      </c>
      <c r="N15" s="46">
        <v>18</v>
      </c>
      <c r="O15" s="51">
        <v>6.4149779033383814E-2</v>
      </c>
      <c r="P15" s="46">
        <v>46</v>
      </c>
      <c r="S15" s="45" t="s">
        <v>468</v>
      </c>
      <c r="T15" s="14">
        <v>5371264.2800000003</v>
      </c>
      <c r="U15" s="46">
        <v>15</v>
      </c>
      <c r="X15" t="s">
        <v>142</v>
      </c>
      <c r="Y15" t="s">
        <v>141</v>
      </c>
      <c r="Z15" s="14">
        <v>3245115.55</v>
      </c>
      <c r="AA15" s="46">
        <v>5</v>
      </c>
      <c r="AJ15" t="s">
        <v>2709</v>
      </c>
      <c r="AK15" s="46">
        <v>600</v>
      </c>
      <c r="AL15" s="51">
        <v>1</v>
      </c>
      <c r="AO15" t="s">
        <v>2709</v>
      </c>
      <c r="AP15" s="46">
        <v>600</v>
      </c>
      <c r="AQ15" s="14">
        <v>736670270.26000082</v>
      </c>
      <c r="AT15" t="s">
        <v>40</v>
      </c>
      <c r="AU15" s="46">
        <v>3.3773584905660377</v>
      </c>
      <c r="AV15" s="46">
        <v>53</v>
      </c>
    </row>
    <row r="16" spans="2:59" x14ac:dyDescent="0.25">
      <c r="L16" s="45" t="s">
        <v>40</v>
      </c>
      <c r="M16" s="14">
        <v>9056523.3900000006</v>
      </c>
      <c r="N16" s="46">
        <v>8</v>
      </c>
      <c r="O16" s="51">
        <v>5.0499356378095071E-2</v>
      </c>
      <c r="P16" s="46">
        <v>30</v>
      </c>
      <c r="S16" s="45" t="s">
        <v>136</v>
      </c>
      <c r="T16" s="14">
        <v>5070340.3600000003</v>
      </c>
      <c r="U16" s="46">
        <v>21</v>
      </c>
      <c r="X16" t="s">
        <v>127</v>
      </c>
      <c r="Y16" t="s">
        <v>126</v>
      </c>
      <c r="Z16" s="14">
        <v>12938063.929999998</v>
      </c>
      <c r="AA16" s="46">
        <v>13</v>
      </c>
      <c r="AT16" t="s">
        <v>49</v>
      </c>
      <c r="AU16" s="46">
        <v>3.2222222222222223</v>
      </c>
      <c r="AV16" s="46">
        <v>54</v>
      </c>
    </row>
    <row r="17" spans="2:48" x14ac:dyDescent="0.25">
      <c r="L17" s="45" t="s">
        <v>168</v>
      </c>
      <c r="M17" s="14">
        <v>5646623.3500000006</v>
      </c>
      <c r="N17" s="46">
        <v>11</v>
      </c>
      <c r="O17" s="51">
        <v>3.1485685246435725E-2</v>
      </c>
      <c r="P17" s="46">
        <v>33</v>
      </c>
      <c r="S17" s="45" t="s">
        <v>242</v>
      </c>
      <c r="T17" s="14">
        <v>5047763.4700000007</v>
      </c>
      <c r="U17" s="46">
        <v>18</v>
      </c>
      <c r="X17" t="s">
        <v>187</v>
      </c>
      <c r="Y17" t="s">
        <v>187</v>
      </c>
      <c r="Z17" s="14">
        <v>7393489.9200000009</v>
      </c>
      <c r="AA17" s="46">
        <v>5</v>
      </c>
      <c r="AT17" t="s">
        <v>99</v>
      </c>
      <c r="AU17" s="46">
        <v>2.6578947368421053</v>
      </c>
      <c r="AV17" s="46">
        <v>38</v>
      </c>
    </row>
    <row r="18" spans="2:48" x14ac:dyDescent="0.25">
      <c r="B18" s="42" t="s">
        <v>35</v>
      </c>
      <c r="C18" t="s" vm="1">
        <v>77</v>
      </c>
      <c r="L18" s="45" t="s">
        <v>2709</v>
      </c>
      <c r="M18" s="14">
        <v>179339382.51000002</v>
      </c>
      <c r="N18" s="46">
        <v>125</v>
      </c>
      <c r="O18" s="51">
        <v>1</v>
      </c>
      <c r="P18" s="46">
        <v>448</v>
      </c>
      <c r="S18" s="45" t="s">
        <v>156</v>
      </c>
      <c r="T18" s="14">
        <v>5003777.4399999995</v>
      </c>
      <c r="U18" s="46">
        <v>23</v>
      </c>
      <c r="X18" t="s">
        <v>43</v>
      </c>
      <c r="Y18" t="s">
        <v>43</v>
      </c>
      <c r="Z18" s="14">
        <v>5828075.6099999994</v>
      </c>
      <c r="AA18" s="46">
        <v>6</v>
      </c>
      <c r="AT18" t="s">
        <v>2709</v>
      </c>
      <c r="AU18" s="46">
        <v>2.981609195402299</v>
      </c>
      <c r="AV18" s="46">
        <v>435</v>
      </c>
    </row>
    <row r="19" spans="2:48" x14ac:dyDescent="0.25">
      <c r="S19" s="45" t="s">
        <v>191</v>
      </c>
      <c r="T19" s="14">
        <v>4566707.9799999995</v>
      </c>
      <c r="U19" s="46">
        <v>20</v>
      </c>
      <c r="X19" t="s">
        <v>147</v>
      </c>
      <c r="Y19" t="s">
        <v>146</v>
      </c>
      <c r="Z19" s="14">
        <v>6263259.4900000002</v>
      </c>
      <c r="AA19" s="46">
        <v>9</v>
      </c>
    </row>
    <row r="20" spans="2:48" x14ac:dyDescent="0.25">
      <c r="B20" s="44" t="s">
        <v>2706</v>
      </c>
      <c r="S20" s="45" t="s">
        <v>2709</v>
      </c>
      <c r="T20" s="14">
        <v>123524932.55000001</v>
      </c>
      <c r="U20" s="46">
        <v>208</v>
      </c>
      <c r="X20" t="s">
        <v>152</v>
      </c>
      <c r="Y20" t="s">
        <v>152</v>
      </c>
      <c r="Z20" s="14">
        <v>29334788.009999998</v>
      </c>
      <c r="AA20" s="46">
        <v>11</v>
      </c>
    </row>
    <row r="21" spans="2:48" x14ac:dyDescent="0.25">
      <c r="B21" s="61">
        <v>448</v>
      </c>
      <c r="X21" t="s">
        <v>238</v>
      </c>
      <c r="Y21" t="s">
        <v>237</v>
      </c>
      <c r="Z21" s="14">
        <v>7067640</v>
      </c>
      <c r="AA21" s="46">
        <v>9</v>
      </c>
    </row>
    <row r="22" spans="2:48" x14ac:dyDescent="0.25">
      <c r="X22" t="s">
        <v>90</v>
      </c>
      <c r="Y22" t="s">
        <v>89</v>
      </c>
      <c r="Z22" s="14">
        <v>8582862.4099999983</v>
      </c>
      <c r="AA22" s="46">
        <v>7</v>
      </c>
    </row>
    <row r="23" spans="2:48" x14ac:dyDescent="0.25">
      <c r="B23" s="42" t="s">
        <v>35</v>
      </c>
      <c r="C23" t="s" vm="1">
        <v>77</v>
      </c>
      <c r="X23" t="s">
        <v>304</v>
      </c>
      <c r="Y23" t="s">
        <v>303</v>
      </c>
      <c r="Z23" s="14">
        <v>5971122.4399999995</v>
      </c>
      <c r="AA23" s="46">
        <v>11</v>
      </c>
    </row>
    <row r="24" spans="2:48" x14ac:dyDescent="0.25">
      <c r="X24" t="s">
        <v>204</v>
      </c>
      <c r="Y24" t="s">
        <v>203</v>
      </c>
      <c r="Z24" s="14">
        <v>7188438.9699999997</v>
      </c>
      <c r="AA24" s="46">
        <v>9</v>
      </c>
    </row>
    <row r="25" spans="2:48" x14ac:dyDescent="0.25">
      <c r="B25" s="44" t="s">
        <v>2707</v>
      </c>
      <c r="X25" t="s">
        <v>2709</v>
      </c>
      <c r="Z25" s="14">
        <v>179339382.51000002</v>
      </c>
      <c r="AA25" s="46">
        <v>125</v>
      </c>
    </row>
    <row r="26" spans="2:48" x14ac:dyDescent="0.25">
      <c r="B26" s="12">
        <v>3.0232558139534884</v>
      </c>
    </row>
    <row r="29" spans="2:48" x14ac:dyDescent="0.25">
      <c r="B29" s="42" t="s">
        <v>35</v>
      </c>
      <c r="C29" t="s" vm="2">
        <v>2703</v>
      </c>
    </row>
    <row r="31" spans="2:48" x14ac:dyDescent="0.25">
      <c r="B31" s="44" t="s">
        <v>2708</v>
      </c>
    </row>
    <row r="32" spans="2:48" x14ac:dyDescent="0.25">
      <c r="B32" s="61">
        <v>600</v>
      </c>
    </row>
  </sheetData>
  <pageMargins left="0.7" right="0.7" top="0.75" bottom="0.75" header="0.3" footer="0.3"/>
  <pageSetup orientation="portrait" r:id="rId15"/>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8D1-226D-4CED-A34F-FEFC491FF96B}">
  <sheetPr>
    <pageSetUpPr fitToPage="1"/>
  </sheetPr>
  <dimension ref="A1"/>
  <sheetViews>
    <sheetView showGridLines="0" showRowColHeaders="0" tabSelected="1" topLeftCell="A13" zoomScale="66" zoomScaleNormal="66" zoomScaleSheetLayoutView="100" workbookViewId="0">
      <selection activeCell="I80" sqref="I80"/>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55"/>
  </cols>
  <sheetData/>
  <pageMargins left="0.7" right="0.7" top="0.75" bottom="0.75" header="0.3" footer="0.3"/>
  <pageSetup paperSize="8" scale="65"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33B42-4128-4372-B716-F87D654582FD}">
  <dimension ref="A1:AA601"/>
  <sheetViews>
    <sheetView topLeftCell="K1" workbookViewId="0">
      <pane ySplit="1" topLeftCell="A2" activePane="bottomLeft" state="frozen"/>
      <selection pane="bottomLeft" activeCell="P7" sqref="P7"/>
    </sheetView>
  </sheetViews>
  <sheetFormatPr defaultRowHeight="15" x14ac:dyDescent="0.25"/>
  <cols>
    <col min="1" max="1" width="16" bestFit="1" customWidth="1"/>
    <col min="2" max="2" width="24.42578125" bestFit="1" customWidth="1"/>
    <col min="3" max="3" width="34.7109375" bestFit="1" customWidth="1"/>
    <col min="4" max="4" width="26.42578125" bestFit="1" customWidth="1"/>
    <col min="5" max="5" width="22.28515625" bestFit="1" customWidth="1"/>
    <col min="6" max="6" width="16" bestFit="1" customWidth="1"/>
    <col min="7" max="7" width="24.7109375" bestFit="1" customWidth="1"/>
    <col min="8" max="8" width="18.7109375" style="28" bestFit="1" customWidth="1"/>
    <col min="9" max="9" width="25.28515625" bestFit="1" customWidth="1"/>
    <col min="10" max="10" width="12" bestFit="1" customWidth="1"/>
    <col min="11" max="11" width="11.85546875" bestFit="1" customWidth="1"/>
    <col min="12" max="12" width="15.5703125" bestFit="1" customWidth="1"/>
    <col min="13" max="13" width="20.7109375" customWidth="1"/>
    <col min="14" max="14" width="23.42578125" customWidth="1"/>
    <col min="15" max="15" width="23.140625" style="14" bestFit="1" customWidth="1"/>
    <col min="16" max="16" width="9.140625" style="61"/>
    <col min="17" max="17" width="43.85546875" customWidth="1"/>
    <col min="18" max="20" width="21" customWidth="1"/>
    <col min="21" max="21" width="25.7109375" customWidth="1"/>
    <col min="22" max="22" width="21" customWidth="1"/>
    <col min="23" max="23" width="25.7109375" customWidth="1"/>
    <col min="24" max="25" width="21" customWidth="1"/>
    <col min="26" max="26" width="19" customWidth="1"/>
    <col min="27" max="27" width="21" customWidth="1"/>
  </cols>
  <sheetData>
    <row r="1" spans="1:27" s="41" customFormat="1" ht="29.1" customHeight="1" x14ac:dyDescent="0.3">
      <c r="A1" s="38" t="s">
        <v>23</v>
      </c>
      <c r="B1" s="38" t="s">
        <v>24</v>
      </c>
      <c r="C1" s="38" t="s">
        <v>25</v>
      </c>
      <c r="D1" s="38" t="s">
        <v>26</v>
      </c>
      <c r="E1" s="38" t="s">
        <v>27</v>
      </c>
      <c r="F1" s="38" t="s">
        <v>28</v>
      </c>
      <c r="G1" s="38" t="s">
        <v>29</v>
      </c>
      <c r="H1" s="39" t="s">
        <v>30</v>
      </c>
      <c r="I1" s="38" t="s">
        <v>31</v>
      </c>
      <c r="J1" s="38" t="s">
        <v>32</v>
      </c>
      <c r="K1" s="38" t="s">
        <v>33</v>
      </c>
      <c r="L1" s="38" t="s">
        <v>34</v>
      </c>
      <c r="M1" s="38" t="s">
        <v>35</v>
      </c>
      <c r="N1" s="38" t="s">
        <v>36</v>
      </c>
      <c r="O1" s="40" t="s">
        <v>1981</v>
      </c>
      <c r="P1" s="62"/>
      <c r="Q1" s="57" t="s">
        <v>2564</v>
      </c>
      <c r="R1" s="57"/>
      <c r="S1" s="57"/>
      <c r="T1" s="57"/>
      <c r="U1" s="57"/>
      <c r="V1" s="57"/>
      <c r="W1" s="57"/>
      <c r="X1" s="57"/>
      <c r="Y1" s="57"/>
      <c r="Z1" s="57"/>
      <c r="AA1" s="57"/>
    </row>
    <row r="2" spans="1:27" x14ac:dyDescent="0.25">
      <c r="A2" s="6" t="s">
        <v>37</v>
      </c>
      <c r="B2" s="6" t="s">
        <v>38</v>
      </c>
      <c r="C2" s="6" t="s">
        <v>39</v>
      </c>
      <c r="D2" s="6" t="s">
        <v>40</v>
      </c>
      <c r="E2" s="6" t="s">
        <v>41</v>
      </c>
      <c r="F2" s="6">
        <v>4</v>
      </c>
      <c r="G2" s="16">
        <v>344575.66</v>
      </c>
      <c r="H2" s="26">
        <v>45208</v>
      </c>
      <c r="I2" s="6" t="s">
        <v>42</v>
      </c>
      <c r="J2" s="6" t="s">
        <v>43</v>
      </c>
      <c r="K2" s="6" t="s">
        <v>43</v>
      </c>
      <c r="L2" s="6" t="s">
        <v>44</v>
      </c>
      <c r="M2" s="6" t="s">
        <v>45</v>
      </c>
      <c r="N2" s="6">
        <v>2</v>
      </c>
      <c r="O2" s="37">
        <f t="shared" ref="O2:O65" si="0">F2*G2</f>
        <v>1378302.64</v>
      </c>
      <c r="Q2" t="s">
        <v>1987</v>
      </c>
      <c r="R2" s="7">
        <v>46314</v>
      </c>
    </row>
    <row r="3" spans="1:27" ht="32.1" customHeight="1" x14ac:dyDescent="0.25">
      <c r="A3" s="6" t="s">
        <v>46</v>
      </c>
      <c r="B3" s="6" t="s">
        <v>47</v>
      </c>
      <c r="C3" s="6" t="s">
        <v>48</v>
      </c>
      <c r="D3" s="6" t="s">
        <v>49</v>
      </c>
      <c r="E3" s="6" t="s">
        <v>50</v>
      </c>
      <c r="F3" s="6">
        <v>1</v>
      </c>
      <c r="G3" s="16">
        <v>144026.99</v>
      </c>
      <c r="H3" s="27">
        <v>45804</v>
      </c>
      <c r="I3" s="6" t="s">
        <v>51</v>
      </c>
      <c r="J3" s="6" t="s">
        <v>308</v>
      </c>
      <c r="K3" s="6" t="s">
        <v>53</v>
      </c>
      <c r="L3" s="6" t="s">
        <v>54</v>
      </c>
      <c r="M3" s="6" t="s">
        <v>55</v>
      </c>
      <c r="N3" s="6">
        <v>3</v>
      </c>
      <c r="O3" s="37">
        <f t="shared" si="0"/>
        <v>144026.99</v>
      </c>
      <c r="Q3" t="s">
        <v>1982</v>
      </c>
      <c r="R3" s="56" t="s">
        <v>2565</v>
      </c>
      <c r="S3" s="56"/>
      <c r="T3" s="56"/>
      <c r="U3" s="56"/>
      <c r="V3" s="56"/>
      <c r="W3" s="56"/>
      <c r="X3" s="56"/>
      <c r="Y3" s="56"/>
      <c r="Z3" s="56"/>
      <c r="AA3" s="56"/>
    </row>
    <row r="4" spans="1:27" ht="32.1" customHeight="1" x14ac:dyDescent="0.25">
      <c r="A4" s="6" t="s">
        <v>56</v>
      </c>
      <c r="B4" s="6" t="s">
        <v>1880</v>
      </c>
      <c r="C4" s="6" t="s">
        <v>58</v>
      </c>
      <c r="D4" s="6" t="s">
        <v>59</v>
      </c>
      <c r="E4" s="6" t="s">
        <v>60</v>
      </c>
      <c r="F4" s="6">
        <v>6</v>
      </c>
      <c r="G4" s="16">
        <v>378119.43</v>
      </c>
      <c r="H4" s="27">
        <v>45782</v>
      </c>
      <c r="I4" s="6" t="s">
        <v>42</v>
      </c>
      <c r="J4" s="6" t="s">
        <v>61</v>
      </c>
      <c r="K4" s="6" t="s">
        <v>61</v>
      </c>
      <c r="L4" s="6" t="s">
        <v>62</v>
      </c>
      <c r="M4" s="6" t="s">
        <v>63</v>
      </c>
      <c r="N4" s="6">
        <v>2</v>
      </c>
      <c r="O4" s="37">
        <f t="shared" si="0"/>
        <v>2268716.58</v>
      </c>
      <c r="Q4" t="s">
        <v>2696</v>
      </c>
      <c r="R4" s="56" t="s">
        <v>2566</v>
      </c>
      <c r="S4" s="56"/>
      <c r="T4" s="56"/>
      <c r="U4" s="56"/>
      <c r="V4" s="56"/>
      <c r="W4" s="56"/>
      <c r="X4" s="56"/>
      <c r="Y4" s="56"/>
      <c r="Z4" s="56"/>
      <c r="AA4" s="56"/>
    </row>
    <row r="5" spans="1:27" ht="32.1" customHeight="1" x14ac:dyDescent="0.25">
      <c r="A5" s="6" t="s">
        <v>64</v>
      </c>
      <c r="B5" s="6" t="s">
        <v>65</v>
      </c>
      <c r="C5" s="6" t="s">
        <v>66</v>
      </c>
      <c r="D5" s="6" t="s">
        <v>59</v>
      </c>
      <c r="E5" s="6" t="s">
        <v>67</v>
      </c>
      <c r="F5" s="6">
        <v>3</v>
      </c>
      <c r="G5" s="16">
        <v>258435.49</v>
      </c>
      <c r="H5" s="27">
        <v>45563</v>
      </c>
      <c r="I5" s="6" t="s">
        <v>51</v>
      </c>
      <c r="J5" s="6" t="s">
        <v>61</v>
      </c>
      <c r="K5" s="6" t="s">
        <v>61</v>
      </c>
      <c r="L5" s="6" t="s">
        <v>54</v>
      </c>
      <c r="M5" s="6" t="s">
        <v>68</v>
      </c>
      <c r="N5" s="6">
        <v>2</v>
      </c>
      <c r="O5" s="37">
        <f t="shared" si="0"/>
        <v>775306.47</v>
      </c>
      <c r="Q5" t="s">
        <v>2567</v>
      </c>
      <c r="R5" s="56" t="s">
        <v>2568</v>
      </c>
      <c r="S5" s="56"/>
      <c r="T5" s="56"/>
      <c r="U5" s="56"/>
      <c r="V5" s="56"/>
      <c r="W5" s="56"/>
      <c r="X5" s="56"/>
      <c r="Y5" s="56"/>
      <c r="Z5" s="56"/>
      <c r="AA5" s="56"/>
    </row>
    <row r="6" spans="1:27" ht="32.1" customHeight="1" x14ac:dyDescent="0.25">
      <c r="A6" s="6" t="s">
        <v>69</v>
      </c>
      <c r="B6" s="6" t="s">
        <v>70</v>
      </c>
      <c r="C6" s="6" t="s">
        <v>71</v>
      </c>
      <c r="D6" s="6" t="s">
        <v>111</v>
      </c>
      <c r="E6" s="6" t="s">
        <v>73</v>
      </c>
      <c r="F6" s="6">
        <v>2</v>
      </c>
      <c r="G6" s="16">
        <v>427047.35</v>
      </c>
      <c r="H6" s="27">
        <v>45159</v>
      </c>
      <c r="I6" s="6" t="s">
        <v>74</v>
      </c>
      <c r="J6" s="6" t="s">
        <v>75</v>
      </c>
      <c r="K6" s="6" t="s">
        <v>76</v>
      </c>
      <c r="L6" s="6" t="s">
        <v>44</v>
      </c>
      <c r="M6" s="6" t="s">
        <v>77</v>
      </c>
      <c r="N6" s="6">
        <v>3</v>
      </c>
      <c r="O6" s="37">
        <f t="shared" si="0"/>
        <v>854094.7</v>
      </c>
      <c r="Q6" t="s">
        <v>2569</v>
      </c>
      <c r="R6" s="56" t="s">
        <v>2570</v>
      </c>
      <c r="S6" s="56"/>
      <c r="T6" s="56"/>
      <c r="U6" s="56"/>
      <c r="V6" s="56"/>
      <c r="W6" s="56"/>
      <c r="X6" s="56"/>
      <c r="Y6" s="56"/>
      <c r="Z6" s="56"/>
      <c r="AA6" s="56"/>
    </row>
    <row r="7" spans="1:27" x14ac:dyDescent="0.25">
      <c r="A7" s="6" t="s">
        <v>78</v>
      </c>
      <c r="B7" s="6" t="s">
        <v>79</v>
      </c>
      <c r="C7" s="6" t="s">
        <v>80</v>
      </c>
      <c r="D7" s="6" t="s">
        <v>59</v>
      </c>
      <c r="E7" s="6" t="s">
        <v>60</v>
      </c>
      <c r="F7" s="6">
        <v>4</v>
      </c>
      <c r="G7" s="16">
        <v>252170.73</v>
      </c>
      <c r="H7" s="27">
        <v>45187</v>
      </c>
      <c r="I7" s="6" t="s">
        <v>81</v>
      </c>
      <c r="J7" s="6" t="s">
        <v>82</v>
      </c>
      <c r="K7" s="6" t="s">
        <v>83</v>
      </c>
      <c r="L7" s="6" t="s">
        <v>54</v>
      </c>
      <c r="M7" s="6" t="s">
        <v>55</v>
      </c>
      <c r="N7" s="6">
        <v>2</v>
      </c>
      <c r="O7" s="37">
        <f t="shared" si="0"/>
        <v>1008682.92</v>
      </c>
    </row>
    <row r="8" spans="1:27" ht="24.95" customHeight="1" x14ac:dyDescent="0.25">
      <c r="A8" s="6" t="s">
        <v>84</v>
      </c>
      <c r="B8" s="6" t="s">
        <v>1881</v>
      </c>
      <c r="C8" s="6" t="s">
        <v>86</v>
      </c>
      <c r="D8" s="6" t="s">
        <v>87</v>
      </c>
      <c r="E8" s="6" t="s">
        <v>88</v>
      </c>
      <c r="F8" s="6">
        <v>5</v>
      </c>
      <c r="G8" s="16">
        <v>353138.1</v>
      </c>
      <c r="H8" s="27">
        <v>45642</v>
      </c>
      <c r="I8" s="6" t="s">
        <v>42</v>
      </c>
      <c r="J8" s="6" t="s">
        <v>89</v>
      </c>
      <c r="K8" s="6" t="s">
        <v>90</v>
      </c>
      <c r="L8" s="6" t="s">
        <v>62</v>
      </c>
      <c r="M8" s="6" t="s">
        <v>45</v>
      </c>
      <c r="N8" s="6">
        <v>3</v>
      </c>
      <c r="O8" s="37">
        <f t="shared" si="0"/>
        <v>1765690.5</v>
      </c>
      <c r="Q8" s="58" t="s">
        <v>2574</v>
      </c>
      <c r="R8" s="58"/>
      <c r="S8" s="58"/>
      <c r="T8" s="58"/>
      <c r="U8" s="58"/>
      <c r="V8" s="58"/>
      <c r="W8" s="58"/>
      <c r="X8" s="58"/>
      <c r="Y8" s="58"/>
      <c r="Z8" s="58"/>
      <c r="AA8" s="58"/>
    </row>
    <row r="9" spans="1:27" ht="32.1" customHeight="1" x14ac:dyDescent="0.25">
      <c r="A9" s="6" t="s">
        <v>91</v>
      </c>
      <c r="B9" s="6" t="s">
        <v>92</v>
      </c>
      <c r="C9" s="6" t="s">
        <v>93</v>
      </c>
      <c r="D9" s="6" t="s">
        <v>87</v>
      </c>
      <c r="E9" s="6" t="s">
        <v>94</v>
      </c>
      <c r="F9" s="6">
        <v>3</v>
      </c>
      <c r="G9" s="16">
        <v>160786.17000000001</v>
      </c>
      <c r="H9" s="27">
        <v>45716</v>
      </c>
      <c r="I9" s="6" t="s">
        <v>81</v>
      </c>
      <c r="J9" s="6" t="s">
        <v>75</v>
      </c>
      <c r="K9" s="6" t="s">
        <v>76</v>
      </c>
      <c r="L9" s="6" t="s">
        <v>44</v>
      </c>
      <c r="M9" s="6" t="s">
        <v>55</v>
      </c>
      <c r="N9" s="6">
        <v>3</v>
      </c>
      <c r="O9" s="37">
        <f t="shared" si="0"/>
        <v>482358.51</v>
      </c>
      <c r="Q9" s="36" t="s">
        <v>2575</v>
      </c>
      <c r="R9" s="36" t="s">
        <v>28</v>
      </c>
      <c r="S9" s="36" t="s">
        <v>29</v>
      </c>
      <c r="T9" s="36" t="s">
        <v>1981</v>
      </c>
      <c r="U9" s="36" t="s">
        <v>36</v>
      </c>
      <c r="V9" s="36" t="s">
        <v>2576</v>
      </c>
      <c r="W9" s="36"/>
      <c r="X9" s="36"/>
      <c r="Y9" s="36"/>
      <c r="Z9" s="36"/>
      <c r="AA9" s="36"/>
    </row>
    <row r="10" spans="1:27" x14ac:dyDescent="0.25">
      <c r="A10" s="6" t="s">
        <v>96</v>
      </c>
      <c r="B10" s="6" t="s">
        <v>1882</v>
      </c>
      <c r="C10" s="6" t="s">
        <v>98</v>
      </c>
      <c r="D10" s="6" t="s">
        <v>99</v>
      </c>
      <c r="E10" s="6" t="s">
        <v>100</v>
      </c>
      <c r="F10" s="6">
        <v>5</v>
      </c>
      <c r="G10" s="16">
        <v>182782.54</v>
      </c>
      <c r="H10" s="27">
        <v>45151</v>
      </c>
      <c r="I10" s="6" t="s">
        <v>101</v>
      </c>
      <c r="J10" s="6" t="s">
        <v>43</v>
      </c>
      <c r="K10" s="6" t="s">
        <v>43</v>
      </c>
      <c r="L10" s="6" t="s">
        <v>44</v>
      </c>
      <c r="M10" s="6" t="s">
        <v>63</v>
      </c>
      <c r="N10" s="6">
        <v>4</v>
      </c>
      <c r="O10" s="37">
        <f t="shared" si="0"/>
        <v>913912.70000000007</v>
      </c>
      <c r="Q10" t="s">
        <v>2577</v>
      </c>
      <c r="R10" s="11">
        <f>COUNT($F$2:$F$601)</f>
        <v>600</v>
      </c>
      <c r="S10" s="11">
        <f>COUNT($G$2:$G$601)</f>
        <v>600</v>
      </c>
      <c r="T10" s="11">
        <f>COUNT($O$2:$O$601)</f>
        <v>600</v>
      </c>
      <c r="U10" s="11">
        <f>COUNT($N$2:$N$601)</f>
        <v>435</v>
      </c>
      <c r="V10" s="56" t="s">
        <v>2578</v>
      </c>
      <c r="W10" s="56"/>
      <c r="X10" s="56"/>
      <c r="Y10" s="56"/>
      <c r="Z10" s="56"/>
      <c r="AA10" s="56"/>
    </row>
    <row r="11" spans="1:27" x14ac:dyDescent="0.25">
      <c r="A11" s="6" t="s">
        <v>103</v>
      </c>
      <c r="B11" s="6" t="s">
        <v>104</v>
      </c>
      <c r="C11" s="6" t="s">
        <v>105</v>
      </c>
      <c r="D11" s="6" t="s">
        <v>49</v>
      </c>
      <c r="E11" s="6" t="s">
        <v>107</v>
      </c>
      <c r="F11" s="6">
        <v>5</v>
      </c>
      <c r="G11" s="16">
        <v>92184.960000000006</v>
      </c>
      <c r="H11" s="27">
        <v>45541</v>
      </c>
      <c r="I11" s="6" t="s">
        <v>81</v>
      </c>
      <c r="J11" s="6" t="s">
        <v>82</v>
      </c>
      <c r="K11" s="6" t="s">
        <v>83</v>
      </c>
      <c r="L11" s="6" t="s">
        <v>54</v>
      </c>
      <c r="M11" s="6" t="s">
        <v>63</v>
      </c>
      <c r="N11" s="6">
        <v>5</v>
      </c>
      <c r="O11" s="37">
        <f t="shared" si="0"/>
        <v>460924.80000000005</v>
      </c>
      <c r="Q11" t="s">
        <v>2579</v>
      </c>
      <c r="R11" s="11">
        <f>COUNTBLANK($F$2:$F$601)</f>
        <v>0</v>
      </c>
      <c r="S11" s="11">
        <f>COUNTBLANK($G$2:$G$601)</f>
        <v>0</v>
      </c>
      <c r="T11" s="11">
        <f>COUNTBLANK($O$2:$O$601)</f>
        <v>0</v>
      </c>
      <c r="U11" s="11">
        <f>COUNTBLANK($N$2:$N$601)</f>
        <v>165</v>
      </c>
      <c r="V11" s="56" t="s">
        <v>2580</v>
      </c>
      <c r="W11" s="56"/>
      <c r="X11" s="56"/>
      <c r="Y11" s="56"/>
      <c r="Z11" s="56"/>
      <c r="AA11" s="56"/>
    </row>
    <row r="12" spans="1:27" x14ac:dyDescent="0.25">
      <c r="A12" s="6" t="s">
        <v>108</v>
      </c>
      <c r="B12" s="6" t="s">
        <v>109</v>
      </c>
      <c r="C12" s="6" t="s">
        <v>110</v>
      </c>
      <c r="D12" s="6" t="s">
        <v>111</v>
      </c>
      <c r="E12" s="6" t="s">
        <v>112</v>
      </c>
      <c r="F12" s="6">
        <v>1</v>
      </c>
      <c r="G12" s="16">
        <v>106730.3</v>
      </c>
      <c r="H12" s="27">
        <v>45896</v>
      </c>
      <c r="I12" s="6" t="s">
        <v>101</v>
      </c>
      <c r="J12" s="6" t="s">
        <v>113</v>
      </c>
      <c r="K12" s="6" t="s">
        <v>114</v>
      </c>
      <c r="L12" s="6" t="s">
        <v>44</v>
      </c>
      <c r="M12" s="6" t="s">
        <v>77</v>
      </c>
      <c r="N12" s="6">
        <v>1</v>
      </c>
      <c r="O12" s="37">
        <f t="shared" si="0"/>
        <v>106730.3</v>
      </c>
      <c r="Q12" t="s">
        <v>2581</v>
      </c>
      <c r="R12" s="11">
        <f>SUM($F$2:$F$601)</f>
        <v>2109</v>
      </c>
      <c r="S12" s="29">
        <f>SUM($G$2:$G$601)</f>
        <v>205562482.02000013</v>
      </c>
      <c r="T12" s="29">
        <f>SUM($O$2:$O$601)</f>
        <v>736670270.26000082</v>
      </c>
      <c r="U12" s="11">
        <f>SUM($N$2:$N$601)</f>
        <v>1297</v>
      </c>
      <c r="V12" s="56" t="s">
        <v>2582</v>
      </c>
      <c r="W12" s="56"/>
      <c r="X12" s="56"/>
      <c r="Y12" s="56"/>
      <c r="Z12" s="56"/>
      <c r="AA12" s="56"/>
    </row>
    <row r="13" spans="1:27" x14ac:dyDescent="0.25">
      <c r="A13" s="6" t="s">
        <v>115</v>
      </c>
      <c r="B13" s="6" t="s">
        <v>116</v>
      </c>
      <c r="C13" s="6" t="s">
        <v>117</v>
      </c>
      <c r="D13" s="6" t="s">
        <v>59</v>
      </c>
      <c r="E13" s="6" t="s">
        <v>67</v>
      </c>
      <c r="F13" s="6">
        <v>1</v>
      </c>
      <c r="G13" s="16">
        <v>397281.4</v>
      </c>
      <c r="H13" s="27">
        <v>45077</v>
      </c>
      <c r="I13" s="6" t="s">
        <v>74</v>
      </c>
      <c r="J13" s="6" t="s">
        <v>75</v>
      </c>
      <c r="K13" s="6" t="s">
        <v>76</v>
      </c>
      <c r="L13" s="6" t="s">
        <v>62</v>
      </c>
      <c r="M13" s="6" t="s">
        <v>63</v>
      </c>
      <c r="N13" s="17"/>
      <c r="O13" s="37">
        <f t="shared" si="0"/>
        <v>397281.4</v>
      </c>
      <c r="Q13" t="s">
        <v>2583</v>
      </c>
      <c r="R13" s="29">
        <f>AVERAGE($F$2:$F$601)</f>
        <v>3.5150000000000001</v>
      </c>
      <c r="S13" s="29">
        <f>AVERAGE($G$2:$G$601)</f>
        <v>342604.13670000021</v>
      </c>
      <c r="T13" s="29">
        <f>AVERAGE($O$2:$O$601)</f>
        <v>1227783.7837666681</v>
      </c>
      <c r="U13" s="29">
        <f>AVERAGE($N$2:$N$601)</f>
        <v>2.981609195402299</v>
      </c>
      <c r="V13" s="56" t="s">
        <v>2584</v>
      </c>
      <c r="W13" s="56"/>
      <c r="X13" s="56"/>
      <c r="Y13" s="56"/>
      <c r="Z13" s="56"/>
      <c r="AA13" s="56"/>
    </row>
    <row r="14" spans="1:27" x14ac:dyDescent="0.25">
      <c r="A14" s="6" t="s">
        <v>118</v>
      </c>
      <c r="B14" s="6" t="s">
        <v>119</v>
      </c>
      <c r="C14" s="6" t="s">
        <v>120</v>
      </c>
      <c r="D14" s="6" t="s">
        <v>111</v>
      </c>
      <c r="E14" s="6" t="s">
        <v>73</v>
      </c>
      <c r="F14" s="6">
        <v>1</v>
      </c>
      <c r="G14" s="16">
        <v>262692.52</v>
      </c>
      <c r="H14" s="27">
        <v>45193</v>
      </c>
      <c r="I14" s="6" t="s">
        <v>74</v>
      </c>
      <c r="J14" s="6" t="s">
        <v>61</v>
      </c>
      <c r="K14" s="6" t="s">
        <v>61</v>
      </c>
      <c r="L14" s="6" t="s">
        <v>44</v>
      </c>
      <c r="M14" s="6" t="s">
        <v>63</v>
      </c>
      <c r="N14" s="6">
        <v>4</v>
      </c>
      <c r="O14" s="37">
        <f t="shared" si="0"/>
        <v>262692.52</v>
      </c>
      <c r="Q14" t="s">
        <v>2585</v>
      </c>
      <c r="R14" s="29">
        <f>MEDIAN($F$2:$F$601)</f>
        <v>3</v>
      </c>
      <c r="S14" s="29">
        <f>MEDIAN($G$2:$G$601)</f>
        <v>234234.245</v>
      </c>
      <c r="T14" s="29">
        <f>MEDIAN($O$2:$O$601)</f>
        <v>669220.25</v>
      </c>
      <c r="U14" s="29">
        <f>MEDIAN($N$2:$N$601)</f>
        <v>3</v>
      </c>
      <c r="V14" s="56" t="s">
        <v>2586</v>
      </c>
      <c r="W14" s="56"/>
      <c r="X14" s="56"/>
      <c r="Y14" s="56"/>
      <c r="Z14" s="56"/>
      <c r="AA14" s="56"/>
    </row>
    <row r="15" spans="1:27" x14ac:dyDescent="0.25">
      <c r="A15" s="6" t="s">
        <v>123</v>
      </c>
      <c r="B15" s="6" t="s">
        <v>124</v>
      </c>
      <c r="C15" s="6" t="s">
        <v>125</v>
      </c>
      <c r="D15" s="6" t="s">
        <v>59</v>
      </c>
      <c r="E15" s="6" t="s">
        <v>60</v>
      </c>
      <c r="F15" s="6">
        <v>3</v>
      </c>
      <c r="G15" s="16">
        <v>4103.7</v>
      </c>
      <c r="H15" s="27">
        <v>45191</v>
      </c>
      <c r="I15" s="6" t="s">
        <v>101</v>
      </c>
      <c r="J15" s="6" t="s">
        <v>126</v>
      </c>
      <c r="K15" s="6" t="s">
        <v>127</v>
      </c>
      <c r="L15" s="6" t="s">
        <v>62</v>
      </c>
      <c r="M15" s="6" t="s">
        <v>45</v>
      </c>
      <c r="N15" s="6">
        <v>1</v>
      </c>
      <c r="O15" s="37">
        <f t="shared" si="0"/>
        <v>12311.099999999999</v>
      </c>
      <c r="Q15" t="s">
        <v>2587</v>
      </c>
      <c r="R15" s="29">
        <f>MIN($F$2:$F$601)</f>
        <v>1</v>
      </c>
      <c r="S15" s="29">
        <f>MIN($G$2:$G$601)</f>
        <v>1740.36</v>
      </c>
      <c r="T15" s="29">
        <f>MIN($O$2:$O$601)</f>
        <v>1740.36</v>
      </c>
      <c r="U15" s="29">
        <f>MIN($N$2:$N$601)</f>
        <v>1</v>
      </c>
      <c r="V15" s="56" t="s">
        <v>2588</v>
      </c>
      <c r="W15" s="56"/>
      <c r="X15" s="56"/>
      <c r="Y15" s="56"/>
      <c r="Z15" s="56"/>
      <c r="AA15" s="56"/>
    </row>
    <row r="16" spans="1:27" x14ac:dyDescent="0.25">
      <c r="A16" s="6" t="s">
        <v>128</v>
      </c>
      <c r="B16" s="6" t="s">
        <v>1883</v>
      </c>
      <c r="C16" s="6" t="s">
        <v>130</v>
      </c>
      <c r="D16" s="6" t="s">
        <v>87</v>
      </c>
      <c r="E16" s="6" t="s">
        <v>131</v>
      </c>
      <c r="F16" s="6">
        <v>5</v>
      </c>
      <c r="G16" s="16">
        <v>247155.89</v>
      </c>
      <c r="H16" s="26">
        <v>45108</v>
      </c>
      <c r="I16" s="6" t="s">
        <v>51</v>
      </c>
      <c r="J16" s="6" t="s">
        <v>113</v>
      </c>
      <c r="K16" s="6" t="s">
        <v>114</v>
      </c>
      <c r="L16" s="6" t="s">
        <v>54</v>
      </c>
      <c r="M16" s="6" t="s">
        <v>77</v>
      </c>
      <c r="N16" s="6">
        <v>2</v>
      </c>
      <c r="O16" s="37">
        <f t="shared" si="0"/>
        <v>1235779.4500000002</v>
      </c>
      <c r="Q16" t="s">
        <v>2589</v>
      </c>
      <c r="R16" s="29">
        <f>_xlfn.QUARTILE.INC($F$2:$F$601,1)</f>
        <v>2</v>
      </c>
      <c r="S16" s="29">
        <f>_xlfn.QUARTILE.INC($G$2:$G$601,1)</f>
        <v>124017.155</v>
      </c>
      <c r="T16" s="29">
        <f>_xlfn.QUARTILE.INC($O$2:$O$601,1)</f>
        <v>307286.76249999995</v>
      </c>
      <c r="U16" s="29">
        <f>_xlfn.QUARTILE.INC($N$2:$N$601,1)</f>
        <v>2</v>
      </c>
      <c r="V16" s="56" t="s">
        <v>2590</v>
      </c>
      <c r="W16" s="56"/>
      <c r="X16" s="56"/>
      <c r="Y16" s="56"/>
      <c r="Z16" s="56"/>
      <c r="AA16" s="56"/>
    </row>
    <row r="17" spans="1:27" x14ac:dyDescent="0.25">
      <c r="A17" s="6" t="s">
        <v>132</v>
      </c>
      <c r="B17" s="6" t="s">
        <v>133</v>
      </c>
      <c r="C17" s="6" t="s">
        <v>134</v>
      </c>
      <c r="D17" s="6" t="s">
        <v>135</v>
      </c>
      <c r="E17" s="6" t="s">
        <v>136</v>
      </c>
      <c r="F17" s="6">
        <v>4</v>
      </c>
      <c r="G17" s="16">
        <v>218814.46</v>
      </c>
      <c r="H17" s="27">
        <v>45132</v>
      </c>
      <c r="I17" s="6" t="s">
        <v>51</v>
      </c>
      <c r="J17" s="6" t="s">
        <v>75</v>
      </c>
      <c r="K17" s="6" t="s">
        <v>76</v>
      </c>
      <c r="L17" s="6" t="s">
        <v>44</v>
      </c>
      <c r="M17" s="6" t="s">
        <v>68</v>
      </c>
      <c r="N17" s="6">
        <v>5</v>
      </c>
      <c r="O17" s="37">
        <f t="shared" si="0"/>
        <v>875257.84</v>
      </c>
      <c r="Q17" t="s">
        <v>2591</v>
      </c>
      <c r="R17" s="29">
        <f>_xlfn.QUARTILE.INC($F$2:$F$601,3)</f>
        <v>5</v>
      </c>
      <c r="S17" s="29">
        <f>_xlfn.QUARTILE.INC($G$2:$G$601,3)</f>
        <v>345156.16499999998</v>
      </c>
      <c r="T17" s="29">
        <f>_xlfn.QUARTILE.INC($O$2:$O$601,3)</f>
        <v>1205308.92</v>
      </c>
      <c r="U17" s="29">
        <f>_xlfn.QUARTILE.INC($N$2:$N$601,3)</f>
        <v>4</v>
      </c>
      <c r="V17" s="56" t="s">
        <v>2592</v>
      </c>
      <c r="W17" s="56"/>
      <c r="X17" s="56"/>
      <c r="Y17" s="56"/>
      <c r="Z17" s="56"/>
      <c r="AA17" s="56"/>
    </row>
    <row r="18" spans="1:27" x14ac:dyDescent="0.25">
      <c r="A18" s="6" t="s">
        <v>137</v>
      </c>
      <c r="B18" s="6" t="s">
        <v>138</v>
      </c>
      <c r="C18" s="6" t="s">
        <v>139</v>
      </c>
      <c r="D18" s="6" t="s">
        <v>111</v>
      </c>
      <c r="E18" s="6" t="s">
        <v>140</v>
      </c>
      <c r="F18" s="6">
        <v>2</v>
      </c>
      <c r="G18" s="16">
        <v>42272.87</v>
      </c>
      <c r="H18" s="27">
        <v>45885</v>
      </c>
      <c r="I18" s="6" t="s">
        <v>81</v>
      </c>
      <c r="J18" s="6" t="s">
        <v>141</v>
      </c>
      <c r="K18" s="6" t="s">
        <v>142</v>
      </c>
      <c r="L18" s="6" t="s">
        <v>54</v>
      </c>
      <c r="M18" s="6" t="s">
        <v>77</v>
      </c>
      <c r="N18" s="17"/>
      <c r="O18" s="37">
        <f t="shared" si="0"/>
        <v>84545.74</v>
      </c>
      <c r="Q18" t="s">
        <v>2593</v>
      </c>
      <c r="R18" s="29">
        <f>MAX($F$2:$F$601)</f>
        <v>6</v>
      </c>
      <c r="S18" s="29">
        <f>MAX($G$2:$G$601)</f>
        <v>10806364.75</v>
      </c>
      <c r="T18" s="29">
        <f>MAX($O$2:$O$601)</f>
        <v>64633522.5</v>
      </c>
      <c r="U18" s="29">
        <f>MAX($N$2:$N$601)</f>
        <v>5</v>
      </c>
      <c r="V18" s="56" t="s">
        <v>2594</v>
      </c>
      <c r="W18" s="56"/>
      <c r="X18" s="56"/>
      <c r="Y18" s="56"/>
      <c r="Z18" s="56"/>
      <c r="AA18" s="56"/>
    </row>
    <row r="19" spans="1:27" x14ac:dyDescent="0.25">
      <c r="A19" s="6" t="s">
        <v>143</v>
      </c>
      <c r="B19" s="6" t="s">
        <v>144</v>
      </c>
      <c r="C19" s="6" t="s">
        <v>145</v>
      </c>
      <c r="D19" s="6" t="s">
        <v>111</v>
      </c>
      <c r="E19" s="6" t="s">
        <v>140</v>
      </c>
      <c r="F19" s="6">
        <v>5</v>
      </c>
      <c r="G19" s="16">
        <v>438370.47</v>
      </c>
      <c r="H19" s="26">
        <v>45451</v>
      </c>
      <c r="I19" s="6" t="s">
        <v>74</v>
      </c>
      <c r="J19" s="6" t="s">
        <v>146</v>
      </c>
      <c r="K19" s="6" t="s">
        <v>147</v>
      </c>
      <c r="L19" s="6" t="s">
        <v>44</v>
      </c>
      <c r="M19" s="6" t="s">
        <v>63</v>
      </c>
      <c r="N19" s="6">
        <v>1</v>
      </c>
      <c r="O19" s="37">
        <f t="shared" si="0"/>
        <v>2191852.3499999996</v>
      </c>
      <c r="Q19" t="s">
        <v>2595</v>
      </c>
      <c r="R19" s="29">
        <f>_xlfn.STDEV.S($F$2:$F$601)</f>
        <v>1.7411186510195718</v>
      </c>
      <c r="S19" s="29">
        <f>_xlfn.STDEV.S($G$2:$G$601)</f>
        <v>897037.33467959927</v>
      </c>
      <c r="T19" s="29">
        <f>_xlfn.STDEV.S($O$2:$O$601)</f>
        <v>3879047.5422261418</v>
      </c>
      <c r="U19" s="29">
        <f>_xlfn.STDEV.S($N$2:$N$601)</f>
        <v>1.4091969749474218</v>
      </c>
      <c r="V19" s="56" t="s">
        <v>2596</v>
      </c>
      <c r="W19" s="56"/>
      <c r="X19" s="56"/>
      <c r="Y19" s="56"/>
      <c r="Z19" s="56"/>
      <c r="AA19" s="56"/>
    </row>
    <row r="20" spans="1:27" x14ac:dyDescent="0.25">
      <c r="A20" s="6" t="s">
        <v>148</v>
      </c>
      <c r="B20" s="6" t="s">
        <v>149</v>
      </c>
      <c r="C20" s="6" t="s">
        <v>150</v>
      </c>
      <c r="D20" s="6" t="s">
        <v>49</v>
      </c>
      <c r="E20" s="6" t="s">
        <v>151</v>
      </c>
      <c r="F20" s="6">
        <v>3</v>
      </c>
      <c r="G20" s="16">
        <v>120081.38</v>
      </c>
      <c r="H20" s="27">
        <v>45405</v>
      </c>
      <c r="I20" s="6" t="s">
        <v>74</v>
      </c>
      <c r="J20" s="6" t="s">
        <v>152</v>
      </c>
      <c r="K20" s="6" t="s">
        <v>152</v>
      </c>
      <c r="L20" s="6" t="s">
        <v>54</v>
      </c>
      <c r="M20" s="6" t="s">
        <v>63</v>
      </c>
      <c r="N20" s="17"/>
      <c r="O20" s="37">
        <f t="shared" si="0"/>
        <v>360244.14</v>
      </c>
      <c r="Q20" t="s">
        <v>2597</v>
      </c>
      <c r="R20" s="29">
        <f>_xlfn.QUARTILE.INC($F$2:$F$601,3)-_xlfn.QUARTILE.INC($F$2:$F$601,1)</f>
        <v>3</v>
      </c>
      <c r="S20" s="29">
        <f>_xlfn.QUARTILE.INC($G$2:$G$601,3)-_xlfn.QUARTILE.INC($G$2:$G$601,1)</f>
        <v>221139.00999999998</v>
      </c>
      <c r="T20" s="29">
        <f>_xlfn.QUARTILE.INC($O$2:$O$601,3)-_xlfn.QUARTILE.INC($O$2:$O$601,1)</f>
        <v>898022.15749999997</v>
      </c>
      <c r="U20" s="29">
        <f>_xlfn.QUARTILE.INC($N$2:$N$601,3)-_xlfn.QUARTILE.INC($N$2:$N$601,1)</f>
        <v>2</v>
      </c>
      <c r="V20" s="56" t="s">
        <v>2598</v>
      </c>
      <c r="W20" s="56"/>
      <c r="X20" s="56"/>
      <c r="Y20" s="56"/>
      <c r="Z20" s="56"/>
      <c r="AA20" s="56"/>
    </row>
    <row r="21" spans="1:27" x14ac:dyDescent="0.25">
      <c r="A21" s="6" t="s">
        <v>153</v>
      </c>
      <c r="B21" s="6" t="s">
        <v>154</v>
      </c>
      <c r="C21" s="6" t="s">
        <v>155</v>
      </c>
      <c r="D21" s="6" t="s">
        <v>59</v>
      </c>
      <c r="E21" s="6" t="s">
        <v>156</v>
      </c>
      <c r="F21" s="6">
        <v>4</v>
      </c>
      <c r="G21" s="16">
        <v>302054.88</v>
      </c>
      <c r="H21" s="27">
        <v>45858</v>
      </c>
      <c r="I21" s="6" t="s">
        <v>51</v>
      </c>
      <c r="J21" s="6" t="s">
        <v>61</v>
      </c>
      <c r="K21" s="6" t="s">
        <v>61</v>
      </c>
      <c r="L21" s="6" t="s">
        <v>62</v>
      </c>
      <c r="M21" s="6" t="s">
        <v>63</v>
      </c>
      <c r="N21" s="6">
        <v>1</v>
      </c>
      <c r="O21" s="37">
        <f t="shared" si="0"/>
        <v>1208219.52</v>
      </c>
      <c r="Q21" t="s">
        <v>2599</v>
      </c>
      <c r="R21" s="29">
        <f>_xlfn.QUARTILE.INC($F$2:$F$601,1)-1.5*(_xlfn.QUARTILE.INC($F$2:$F$601,3)-_xlfn.QUARTILE.INC($F$2:$F$601,1))</f>
        <v>-2.5</v>
      </c>
      <c r="S21" s="29">
        <f>_xlfn.QUARTILE.INC($G$2:$G$601,1)-1.5*(_xlfn.QUARTILE.INC($G$2:$G$601,3)-_xlfn.QUARTILE.INC($G$2:$G$601,1))</f>
        <v>-207691.35999999996</v>
      </c>
      <c r="T21" s="29">
        <f>_xlfn.QUARTILE.INC($O$2:$O$601,1)-1.5*(_xlfn.QUARTILE.INC($O$2:$O$601,3)-_xlfn.QUARTILE.INC($O$2:$O$601,1))</f>
        <v>-1039746.4737500001</v>
      </c>
      <c r="U21" s="29">
        <f>_xlfn.QUARTILE.INC($N$2:$N$601,1)-1.5*(_xlfn.QUARTILE.INC($N$2:$N$601,3)-_xlfn.QUARTILE.INC($N$2:$N$601,1))</f>
        <v>-1</v>
      </c>
      <c r="V21" s="56" t="s">
        <v>2600</v>
      </c>
      <c r="W21" s="56"/>
      <c r="X21" s="56"/>
      <c r="Y21" s="56"/>
      <c r="Z21" s="56"/>
      <c r="AA21" s="56"/>
    </row>
    <row r="22" spans="1:27" x14ac:dyDescent="0.25">
      <c r="A22" s="6" t="s">
        <v>158</v>
      </c>
      <c r="B22" s="6" t="s">
        <v>159</v>
      </c>
      <c r="C22" s="6" t="s">
        <v>160</v>
      </c>
      <c r="D22" s="6" t="s">
        <v>99</v>
      </c>
      <c r="E22" s="6" t="s">
        <v>100</v>
      </c>
      <c r="F22" s="6">
        <v>6</v>
      </c>
      <c r="G22" s="16">
        <v>98548.51</v>
      </c>
      <c r="H22" s="26">
        <v>45901</v>
      </c>
      <c r="I22" s="6" t="s">
        <v>101</v>
      </c>
      <c r="J22" s="6" t="s">
        <v>113</v>
      </c>
      <c r="K22" s="6" t="s">
        <v>114</v>
      </c>
      <c r="L22" s="6" t="s">
        <v>54</v>
      </c>
      <c r="M22" s="6" t="s">
        <v>45</v>
      </c>
      <c r="N22" s="6">
        <v>1</v>
      </c>
      <c r="O22" s="37">
        <f t="shared" si="0"/>
        <v>591291.05999999994</v>
      </c>
      <c r="Q22" t="s">
        <v>2601</v>
      </c>
      <c r="R22" s="29">
        <f>_xlfn.QUARTILE.INC($F$2:$F$601,3)+1.5*(_xlfn.QUARTILE.INC($F$2:$F$601,3)-_xlfn.QUARTILE.INC($F$2:$F$601,1))</f>
        <v>9.5</v>
      </c>
      <c r="S22" s="29">
        <f>_xlfn.QUARTILE.INC($G$2:$G$601,3)+1.5*(_xlfn.QUARTILE.INC($G$2:$G$601,3)-_xlfn.QUARTILE.INC($G$2:$G$601,1))</f>
        <v>676864.67999999993</v>
      </c>
      <c r="T22" s="29">
        <f>_xlfn.QUARTILE.INC($O$2:$O$601,3)+1.5*(_xlfn.QUARTILE.INC($O$2:$O$601,3)-_xlfn.QUARTILE.INC($O$2:$O$601,1))</f>
        <v>2552342.15625</v>
      </c>
      <c r="U22" s="29">
        <f>_xlfn.QUARTILE.INC($N$2:$N$601,3)+1.5*(_xlfn.QUARTILE.INC($N$2:$N$601,3)-_xlfn.QUARTILE.INC($N$2:$N$601,1))</f>
        <v>7</v>
      </c>
      <c r="V22" s="56" t="s">
        <v>2600</v>
      </c>
      <c r="W22" s="56"/>
      <c r="X22" s="56"/>
      <c r="Y22" s="56"/>
      <c r="Z22" s="56"/>
      <c r="AA22" s="56"/>
    </row>
    <row r="23" spans="1:27" x14ac:dyDescent="0.25">
      <c r="A23" s="6" t="s">
        <v>161</v>
      </c>
      <c r="B23" s="6" t="s">
        <v>162</v>
      </c>
      <c r="C23" s="6" t="s">
        <v>163</v>
      </c>
      <c r="D23" s="6" t="s">
        <v>99</v>
      </c>
      <c r="E23" s="6" t="s">
        <v>100</v>
      </c>
      <c r="F23" s="6">
        <v>3</v>
      </c>
      <c r="G23" s="16">
        <v>326391.89</v>
      </c>
      <c r="H23" s="27">
        <v>44999</v>
      </c>
      <c r="I23" s="6" t="s">
        <v>74</v>
      </c>
      <c r="J23" s="6" t="s">
        <v>152</v>
      </c>
      <c r="K23" s="6" t="s">
        <v>152</v>
      </c>
      <c r="L23" s="6" t="s">
        <v>62</v>
      </c>
      <c r="M23" s="6" t="s">
        <v>63</v>
      </c>
      <c r="N23" s="6">
        <v>3</v>
      </c>
      <c r="O23" s="37">
        <f t="shared" si="0"/>
        <v>979175.67</v>
      </c>
      <c r="Q23" t="s">
        <v>2602</v>
      </c>
      <c r="R23" s="11">
        <f>COUNTIF($F$2:$F$601,"&lt;"&amp;R21)</f>
        <v>0</v>
      </c>
      <c r="S23" s="11">
        <f>COUNTIF($G$2:$G$601,"&lt;"&amp;S21)</f>
        <v>0</v>
      </c>
      <c r="T23" s="11">
        <f>COUNTIF($O$2:$O$601,"&lt;"&amp;T21)</f>
        <v>0</v>
      </c>
      <c r="U23" s="11">
        <f>COUNTIF($N$2:$N$601,"&lt;"&amp;U21)</f>
        <v>0</v>
      </c>
      <c r="V23" s="56" t="s">
        <v>2603</v>
      </c>
      <c r="W23" s="56"/>
      <c r="X23" s="56"/>
      <c r="Y23" s="56"/>
      <c r="Z23" s="56"/>
      <c r="AA23" s="56"/>
    </row>
    <row r="24" spans="1:27" x14ac:dyDescent="0.25">
      <c r="A24" s="6" t="s">
        <v>165</v>
      </c>
      <c r="B24" s="6" t="s">
        <v>166</v>
      </c>
      <c r="C24" s="6" t="s">
        <v>167</v>
      </c>
      <c r="D24" s="6" t="s">
        <v>168</v>
      </c>
      <c r="E24" s="6" t="s">
        <v>169</v>
      </c>
      <c r="F24" s="6">
        <v>2</v>
      </c>
      <c r="G24" s="16">
        <v>307126.88</v>
      </c>
      <c r="H24" s="26">
        <v>45360</v>
      </c>
      <c r="I24" s="6" t="s">
        <v>101</v>
      </c>
      <c r="J24" s="6" t="s">
        <v>61</v>
      </c>
      <c r="K24" s="6" t="s">
        <v>61</v>
      </c>
      <c r="L24" s="6" t="s">
        <v>54</v>
      </c>
      <c r="M24" s="6" t="s">
        <v>77</v>
      </c>
      <c r="N24" s="6">
        <v>2</v>
      </c>
      <c r="O24" s="37">
        <f t="shared" si="0"/>
        <v>614253.76</v>
      </c>
      <c r="Q24" t="s">
        <v>2604</v>
      </c>
      <c r="R24" s="11">
        <f>COUNTIF($F$2:$F$601,"&gt;"&amp;R22)</f>
        <v>0</v>
      </c>
      <c r="S24" s="11">
        <f>COUNTIF($G$2:$G$601,"&gt;"&amp;S22)</f>
        <v>12</v>
      </c>
      <c r="T24" s="11">
        <f>COUNTIF($O$2:$O$601,"&gt;"&amp;T22)</f>
        <v>18</v>
      </c>
      <c r="U24" s="11">
        <f>COUNTIF($N$2:$N$601,"&gt;"&amp;U22)</f>
        <v>0</v>
      </c>
      <c r="V24" s="56" t="s">
        <v>2605</v>
      </c>
      <c r="W24" s="56"/>
      <c r="X24" s="56"/>
      <c r="Y24" s="56"/>
      <c r="Z24" s="56"/>
      <c r="AA24" s="56"/>
    </row>
    <row r="25" spans="1:27" x14ac:dyDescent="0.25">
      <c r="A25" s="6" t="s">
        <v>170</v>
      </c>
      <c r="B25" s="6" t="s">
        <v>124</v>
      </c>
      <c r="C25" s="6" t="s">
        <v>172</v>
      </c>
      <c r="D25" s="6" t="s">
        <v>111</v>
      </c>
      <c r="E25" s="6" t="s">
        <v>73</v>
      </c>
      <c r="F25" s="6">
        <v>3</v>
      </c>
      <c r="G25" s="16">
        <v>10854.17</v>
      </c>
      <c r="H25" s="27">
        <v>45747</v>
      </c>
      <c r="I25" s="6" t="s">
        <v>74</v>
      </c>
      <c r="J25" s="6" t="s">
        <v>75</v>
      </c>
      <c r="K25" s="6" t="s">
        <v>76</v>
      </c>
      <c r="L25" s="6" t="s">
        <v>44</v>
      </c>
      <c r="M25" s="6" t="s">
        <v>45</v>
      </c>
      <c r="N25" s="6">
        <v>2</v>
      </c>
      <c r="O25" s="37">
        <f t="shared" si="0"/>
        <v>32562.510000000002</v>
      </c>
    </row>
    <row r="26" spans="1:27" x14ac:dyDescent="0.25">
      <c r="A26" s="6" t="s">
        <v>173</v>
      </c>
      <c r="B26" s="6" t="s">
        <v>174</v>
      </c>
      <c r="C26" s="6" t="s">
        <v>175</v>
      </c>
      <c r="D26" s="6" t="s">
        <v>99</v>
      </c>
      <c r="E26" s="6" t="s">
        <v>176</v>
      </c>
      <c r="F26" s="6">
        <v>6</v>
      </c>
      <c r="G26" s="16">
        <v>369052.6</v>
      </c>
      <c r="H26" s="27">
        <v>45611</v>
      </c>
      <c r="I26" s="6" t="s">
        <v>74</v>
      </c>
      <c r="J26" s="6" t="s">
        <v>126</v>
      </c>
      <c r="K26" s="6" t="s">
        <v>127</v>
      </c>
      <c r="L26" s="6" t="s">
        <v>54</v>
      </c>
      <c r="M26" s="6" t="s">
        <v>68</v>
      </c>
      <c r="N26" s="17"/>
      <c r="O26" s="37">
        <f t="shared" si="0"/>
        <v>2214315.5999999996</v>
      </c>
    </row>
    <row r="27" spans="1:27" ht="24.95" customHeight="1" x14ac:dyDescent="0.25">
      <c r="A27" s="6" t="s">
        <v>177</v>
      </c>
      <c r="B27" s="6" t="s">
        <v>1884</v>
      </c>
      <c r="C27" s="6" t="s">
        <v>179</v>
      </c>
      <c r="D27" s="6" t="s">
        <v>40</v>
      </c>
      <c r="E27" s="6" t="s">
        <v>41</v>
      </c>
      <c r="F27" s="6">
        <v>2</v>
      </c>
      <c r="G27" s="16">
        <v>381146.68</v>
      </c>
      <c r="H27" s="27">
        <v>45249</v>
      </c>
      <c r="I27" s="6" t="s">
        <v>74</v>
      </c>
      <c r="J27" s="6" t="s">
        <v>141</v>
      </c>
      <c r="K27" s="6" t="s">
        <v>142</v>
      </c>
      <c r="L27" s="6" t="s">
        <v>62</v>
      </c>
      <c r="M27" s="6" t="s">
        <v>45</v>
      </c>
      <c r="N27" s="6">
        <v>2</v>
      </c>
      <c r="O27" s="37">
        <f t="shared" si="0"/>
        <v>762293.36</v>
      </c>
      <c r="Q27" s="58" t="s">
        <v>2606</v>
      </c>
      <c r="R27" s="58"/>
      <c r="S27" s="58"/>
      <c r="T27" s="58"/>
      <c r="U27" s="58"/>
      <c r="V27" s="58"/>
      <c r="W27" s="58"/>
      <c r="X27" s="58"/>
      <c r="Y27" s="58"/>
      <c r="Z27" s="58"/>
      <c r="AA27" s="58"/>
    </row>
    <row r="28" spans="1:27" x14ac:dyDescent="0.25">
      <c r="A28" s="6" t="s">
        <v>181</v>
      </c>
      <c r="B28" s="6" t="s">
        <v>1885</v>
      </c>
      <c r="C28" s="6" t="s">
        <v>183</v>
      </c>
      <c r="D28" s="6" t="s">
        <v>111</v>
      </c>
      <c r="E28" s="6" t="s">
        <v>112</v>
      </c>
      <c r="F28" s="6">
        <v>6</v>
      </c>
      <c r="G28" s="16">
        <v>402197.91</v>
      </c>
      <c r="H28" s="27">
        <v>45146</v>
      </c>
      <c r="I28" s="6" t="s">
        <v>74</v>
      </c>
      <c r="J28" s="6" t="s">
        <v>146</v>
      </c>
      <c r="K28" s="6" t="s">
        <v>147</v>
      </c>
      <c r="L28" s="6" t="s">
        <v>54</v>
      </c>
      <c r="M28" s="6" t="s">
        <v>55</v>
      </c>
      <c r="N28" s="6">
        <v>4</v>
      </c>
      <c r="O28" s="37">
        <f t="shared" si="0"/>
        <v>2413187.46</v>
      </c>
      <c r="Q28" t="s">
        <v>2607</v>
      </c>
      <c r="R28" s="11">
        <f>COUNTA($A$2:$A$601)</f>
        <v>600</v>
      </c>
      <c r="S28" s="56" t="s">
        <v>2608</v>
      </c>
      <c r="T28" s="56"/>
      <c r="U28" s="56"/>
      <c r="V28" s="56"/>
      <c r="W28" s="56"/>
      <c r="X28" s="56"/>
      <c r="Y28" s="56"/>
      <c r="Z28" s="56"/>
      <c r="AA28" s="56"/>
    </row>
    <row r="29" spans="1:27" x14ac:dyDescent="0.25">
      <c r="A29" s="6" t="s">
        <v>184</v>
      </c>
      <c r="B29" s="6" t="s">
        <v>522</v>
      </c>
      <c r="C29" s="6" t="s">
        <v>186</v>
      </c>
      <c r="D29" s="6" t="s">
        <v>87</v>
      </c>
      <c r="E29" s="6" t="s">
        <v>94</v>
      </c>
      <c r="F29" s="6">
        <v>1</v>
      </c>
      <c r="G29" s="16">
        <v>8796.51</v>
      </c>
      <c r="H29" s="26">
        <v>45392</v>
      </c>
      <c r="I29" s="6" t="s">
        <v>74</v>
      </c>
      <c r="J29" s="6" t="s">
        <v>187</v>
      </c>
      <c r="K29" s="6" t="s">
        <v>187</v>
      </c>
      <c r="L29" s="6" t="s">
        <v>62</v>
      </c>
      <c r="M29" s="6" t="s">
        <v>63</v>
      </c>
      <c r="N29" s="6">
        <v>3</v>
      </c>
      <c r="O29" s="37">
        <f t="shared" si="0"/>
        <v>8796.51</v>
      </c>
      <c r="Q29" t="s">
        <v>2609</v>
      </c>
      <c r="R29" s="7">
        <f>MIN($H$2:$H$601)</f>
        <v>44931</v>
      </c>
      <c r="S29" s="56" t="s">
        <v>2610</v>
      </c>
      <c r="T29" s="56"/>
      <c r="U29" s="56"/>
      <c r="V29" s="56"/>
      <c r="W29" s="56"/>
      <c r="X29" s="56"/>
      <c r="Y29" s="56"/>
      <c r="Z29" s="56"/>
      <c r="AA29" s="56"/>
    </row>
    <row r="30" spans="1:27" x14ac:dyDescent="0.25">
      <c r="A30" s="6" t="s">
        <v>188</v>
      </c>
      <c r="B30" s="6" t="s">
        <v>189</v>
      </c>
      <c r="C30" s="6" t="s">
        <v>190</v>
      </c>
      <c r="D30" s="6" t="s">
        <v>135</v>
      </c>
      <c r="E30" s="6" t="s">
        <v>191</v>
      </c>
      <c r="F30" s="6">
        <v>6</v>
      </c>
      <c r="G30" s="16">
        <v>367970.83</v>
      </c>
      <c r="H30" s="27">
        <v>44963</v>
      </c>
      <c r="I30" s="6" t="s">
        <v>101</v>
      </c>
      <c r="J30" s="6" t="s">
        <v>187</v>
      </c>
      <c r="K30" s="6" t="s">
        <v>187</v>
      </c>
      <c r="L30" s="6" t="s">
        <v>54</v>
      </c>
      <c r="M30" s="6" t="s">
        <v>77</v>
      </c>
      <c r="N30" s="6">
        <v>5</v>
      </c>
      <c r="O30" s="37">
        <f t="shared" si="0"/>
        <v>2207824.98</v>
      </c>
      <c r="Q30" t="s">
        <v>2611</v>
      </c>
      <c r="R30" s="7">
        <f>MAX($H$2:$H$601)</f>
        <v>46020</v>
      </c>
      <c r="S30" s="56" t="s">
        <v>2612</v>
      </c>
      <c r="T30" s="56"/>
      <c r="U30" s="56"/>
      <c r="V30" s="56"/>
      <c r="W30" s="56"/>
      <c r="X30" s="56"/>
      <c r="Y30" s="56"/>
      <c r="Z30" s="56"/>
      <c r="AA30" s="56"/>
    </row>
    <row r="31" spans="1:27" x14ac:dyDescent="0.25">
      <c r="A31" s="6" t="s">
        <v>192</v>
      </c>
      <c r="B31" s="6" t="s">
        <v>193</v>
      </c>
      <c r="C31" s="6" t="s">
        <v>194</v>
      </c>
      <c r="D31" s="6" t="s">
        <v>59</v>
      </c>
      <c r="E31" s="6" t="s">
        <v>60</v>
      </c>
      <c r="F31" s="6">
        <v>5</v>
      </c>
      <c r="G31" s="16">
        <v>19896.400000000001</v>
      </c>
      <c r="H31" s="27">
        <v>45128</v>
      </c>
      <c r="I31" s="6" t="s">
        <v>81</v>
      </c>
      <c r="J31" s="6" t="s">
        <v>126</v>
      </c>
      <c r="K31" s="6" t="s">
        <v>127</v>
      </c>
      <c r="L31" s="6" t="s">
        <v>44</v>
      </c>
      <c r="M31" s="6" t="s">
        <v>68</v>
      </c>
      <c r="N31" s="17"/>
      <c r="O31" s="37">
        <f t="shared" si="0"/>
        <v>99482</v>
      </c>
      <c r="Q31" t="s">
        <v>2613</v>
      </c>
      <c r="R31" s="13">
        <f>COUNT($N$2:$N$601)/COUNTA($A$2:$A$601)</f>
        <v>0.72499999999999998</v>
      </c>
      <c r="S31" s="56" t="s">
        <v>2614</v>
      </c>
      <c r="T31" s="56"/>
      <c r="U31" s="56"/>
      <c r="V31" s="56"/>
      <c r="W31" s="56"/>
      <c r="X31" s="56"/>
      <c r="Y31" s="56"/>
      <c r="Z31" s="56"/>
      <c r="AA31" s="56"/>
    </row>
    <row r="32" spans="1:27" x14ac:dyDescent="0.25">
      <c r="A32" s="6" t="s">
        <v>195</v>
      </c>
      <c r="B32" s="6" t="s">
        <v>970</v>
      </c>
      <c r="C32" s="6" t="s">
        <v>197</v>
      </c>
      <c r="D32" s="6" t="s">
        <v>59</v>
      </c>
      <c r="E32" s="6" t="s">
        <v>67</v>
      </c>
      <c r="F32" s="6">
        <v>6</v>
      </c>
      <c r="G32" s="16">
        <v>414072.51</v>
      </c>
      <c r="H32" s="27">
        <v>45806</v>
      </c>
      <c r="I32" s="6" t="s">
        <v>42</v>
      </c>
      <c r="J32" s="6" t="s">
        <v>187</v>
      </c>
      <c r="K32" s="6" t="s">
        <v>187</v>
      </c>
      <c r="L32" s="6" t="s">
        <v>44</v>
      </c>
      <c r="M32" s="6" t="s">
        <v>77</v>
      </c>
      <c r="N32" s="6">
        <v>2</v>
      </c>
      <c r="O32" s="37">
        <f t="shared" si="0"/>
        <v>2484435.06</v>
      </c>
      <c r="Q32" t="s">
        <v>2615</v>
      </c>
      <c r="R32" s="13">
        <f>COUNTBLANK($C$2:$C$601)/COUNTA($A$2:$A$601)</f>
        <v>2.6666666666666668E-2</v>
      </c>
      <c r="S32" s="56" t="s">
        <v>2616</v>
      </c>
      <c r="T32" s="56"/>
      <c r="U32" s="56"/>
      <c r="V32" s="56"/>
      <c r="W32" s="56"/>
      <c r="X32" s="56"/>
      <c r="Y32" s="56"/>
      <c r="Z32" s="56"/>
      <c r="AA32" s="56"/>
    </row>
    <row r="33" spans="1:27" x14ac:dyDescent="0.25">
      <c r="A33" s="6" t="s">
        <v>199</v>
      </c>
      <c r="B33" s="6" t="s">
        <v>1886</v>
      </c>
      <c r="C33" s="6" t="s">
        <v>201</v>
      </c>
      <c r="D33" s="6" t="s">
        <v>40</v>
      </c>
      <c r="E33" s="6" t="s">
        <v>202</v>
      </c>
      <c r="F33" s="6">
        <v>2</v>
      </c>
      <c r="G33" s="16">
        <v>8577.82</v>
      </c>
      <c r="H33" s="26">
        <v>45268</v>
      </c>
      <c r="I33" s="6" t="s">
        <v>42</v>
      </c>
      <c r="J33" s="6" t="s">
        <v>203</v>
      </c>
      <c r="K33" s="6" t="s">
        <v>204</v>
      </c>
      <c r="L33" s="6" t="s">
        <v>54</v>
      </c>
      <c r="M33" s="6" t="s">
        <v>63</v>
      </c>
      <c r="N33" s="6">
        <v>3</v>
      </c>
      <c r="O33" s="37">
        <f t="shared" si="0"/>
        <v>17155.64</v>
      </c>
      <c r="Q33" t="s">
        <v>2617</v>
      </c>
      <c r="R33" s="29">
        <f>SUM($O$2:$O$601)/SUM($F$2:$F$601)</f>
        <v>349298.37376007624</v>
      </c>
      <c r="S33" s="56" t="s">
        <v>2618</v>
      </c>
      <c r="T33" s="56"/>
      <c r="U33" s="56"/>
      <c r="V33" s="56"/>
      <c r="W33" s="56"/>
      <c r="X33" s="56"/>
      <c r="Y33" s="56"/>
      <c r="Z33" s="56"/>
      <c r="AA33" s="56"/>
    </row>
    <row r="34" spans="1:27" x14ac:dyDescent="0.25">
      <c r="A34" s="6" t="s">
        <v>205</v>
      </c>
      <c r="B34" s="6" t="s">
        <v>206</v>
      </c>
      <c r="C34" s="6" t="s">
        <v>207</v>
      </c>
      <c r="D34" s="6" t="s">
        <v>168</v>
      </c>
      <c r="E34" s="6" t="s">
        <v>208</v>
      </c>
      <c r="F34" s="6">
        <v>2</v>
      </c>
      <c r="G34" s="16">
        <v>344797.6</v>
      </c>
      <c r="H34" s="26">
        <v>45149</v>
      </c>
      <c r="I34" s="6" t="s">
        <v>101</v>
      </c>
      <c r="J34" s="6" t="s">
        <v>82</v>
      </c>
      <c r="K34" s="6" t="s">
        <v>83</v>
      </c>
      <c r="L34" s="6" t="s">
        <v>54</v>
      </c>
      <c r="M34" s="6" t="s">
        <v>63</v>
      </c>
      <c r="N34" s="6">
        <v>5</v>
      </c>
      <c r="O34" s="37">
        <f t="shared" si="0"/>
        <v>689595.2</v>
      </c>
    </row>
    <row r="35" spans="1:27" x14ac:dyDescent="0.25">
      <c r="A35" s="6" t="s">
        <v>210</v>
      </c>
      <c r="B35" s="6" t="s">
        <v>211</v>
      </c>
      <c r="C35" s="6" t="s">
        <v>212</v>
      </c>
      <c r="D35" s="6" t="s">
        <v>135</v>
      </c>
      <c r="E35" s="6" t="s">
        <v>213</v>
      </c>
      <c r="F35" s="6">
        <v>3</v>
      </c>
      <c r="G35" s="16">
        <v>276206.81</v>
      </c>
      <c r="H35" s="27">
        <v>45672</v>
      </c>
      <c r="I35" s="6" t="s">
        <v>101</v>
      </c>
      <c r="J35" s="6" t="s">
        <v>89</v>
      </c>
      <c r="K35" s="6" t="s">
        <v>90</v>
      </c>
      <c r="L35" s="6" t="s">
        <v>62</v>
      </c>
      <c r="M35" s="6" t="s">
        <v>63</v>
      </c>
      <c r="N35" s="6">
        <v>1</v>
      </c>
      <c r="O35" s="37">
        <f t="shared" si="0"/>
        <v>828620.42999999993</v>
      </c>
    </row>
    <row r="36" spans="1:27" ht="24.95" customHeight="1" x14ac:dyDescent="0.25">
      <c r="A36" s="6" t="s">
        <v>214</v>
      </c>
      <c r="B36" s="6" t="s">
        <v>215</v>
      </c>
      <c r="C36" s="6" t="s">
        <v>216</v>
      </c>
      <c r="D36" s="6" t="s">
        <v>59</v>
      </c>
      <c r="E36" s="6" t="s">
        <v>217</v>
      </c>
      <c r="F36" s="6">
        <v>3</v>
      </c>
      <c r="G36" s="16">
        <v>166351.13</v>
      </c>
      <c r="H36" s="27">
        <v>44980</v>
      </c>
      <c r="I36" s="6" t="s">
        <v>51</v>
      </c>
      <c r="J36" s="6" t="s">
        <v>308</v>
      </c>
      <c r="K36" s="6" t="s">
        <v>53</v>
      </c>
      <c r="L36" s="6" t="s">
        <v>62</v>
      </c>
      <c r="M36" s="6" t="s">
        <v>45</v>
      </c>
      <c r="N36" s="6">
        <v>3</v>
      </c>
      <c r="O36" s="37">
        <f t="shared" si="0"/>
        <v>499053.39</v>
      </c>
      <c r="Q36" s="58" t="s">
        <v>2619</v>
      </c>
      <c r="R36" s="58"/>
      <c r="S36" s="58"/>
      <c r="T36" s="58"/>
      <c r="U36" s="58"/>
      <c r="V36" s="58"/>
      <c r="W36" s="58"/>
      <c r="X36" s="58"/>
      <c r="Y36" s="58"/>
      <c r="Z36" s="58"/>
      <c r="AA36" s="58"/>
    </row>
    <row r="37" spans="1:27" ht="32.1" customHeight="1" x14ac:dyDescent="0.25">
      <c r="A37" s="6" t="s">
        <v>219</v>
      </c>
      <c r="B37" s="6" t="s">
        <v>220</v>
      </c>
      <c r="C37" s="6" t="s">
        <v>221</v>
      </c>
      <c r="D37" s="6" t="s">
        <v>99</v>
      </c>
      <c r="E37" s="6" t="s">
        <v>176</v>
      </c>
      <c r="F37" s="6">
        <v>5</v>
      </c>
      <c r="G37" s="16">
        <v>190070.18</v>
      </c>
      <c r="H37" s="26">
        <v>45573</v>
      </c>
      <c r="I37" s="6" t="s">
        <v>81</v>
      </c>
      <c r="J37" s="6" t="s">
        <v>126</v>
      </c>
      <c r="K37" s="6" t="s">
        <v>127</v>
      </c>
      <c r="L37" s="6" t="s">
        <v>62</v>
      </c>
      <c r="M37" s="6" t="s">
        <v>55</v>
      </c>
      <c r="N37" s="6">
        <v>4</v>
      </c>
      <c r="O37" s="37">
        <f t="shared" si="0"/>
        <v>950350.89999999991</v>
      </c>
      <c r="Q37" s="36" t="s">
        <v>2620</v>
      </c>
      <c r="R37" s="36" t="s">
        <v>1984</v>
      </c>
      <c r="S37" s="36" t="s">
        <v>2621</v>
      </c>
      <c r="T37" s="36" t="s">
        <v>1988</v>
      </c>
      <c r="U37" s="36" t="s">
        <v>2622</v>
      </c>
      <c r="V37" s="36" t="s">
        <v>2623</v>
      </c>
      <c r="W37" s="36" t="s">
        <v>2624</v>
      </c>
      <c r="X37" s="36" t="s">
        <v>1985</v>
      </c>
      <c r="Y37" s="36" t="s">
        <v>2625</v>
      </c>
      <c r="Z37" s="36" t="s">
        <v>2626</v>
      </c>
      <c r="AA37" s="36" t="s">
        <v>2613</v>
      </c>
    </row>
    <row r="38" spans="1:27" x14ac:dyDescent="0.25">
      <c r="A38" s="6" t="s">
        <v>223</v>
      </c>
      <c r="B38" s="6" t="s">
        <v>224</v>
      </c>
      <c r="C38" s="6" t="s">
        <v>225</v>
      </c>
      <c r="D38" s="6" t="s">
        <v>49</v>
      </c>
      <c r="E38" s="6" t="s">
        <v>151</v>
      </c>
      <c r="F38" s="6">
        <v>5</v>
      </c>
      <c r="G38" s="16">
        <v>259493.08</v>
      </c>
      <c r="H38" s="26">
        <v>44993</v>
      </c>
      <c r="I38" s="6" t="s">
        <v>101</v>
      </c>
      <c r="J38" s="6" t="s">
        <v>82</v>
      </c>
      <c r="K38" s="6" t="s">
        <v>83</v>
      </c>
      <c r="L38" s="6" t="s">
        <v>44</v>
      </c>
      <c r="M38" s="6" t="s">
        <v>68</v>
      </c>
      <c r="N38" s="6">
        <v>3</v>
      </c>
      <c r="O38" s="37">
        <f t="shared" si="0"/>
        <v>1297465.3999999999</v>
      </c>
      <c r="Q38" t="s">
        <v>59</v>
      </c>
      <c r="R38" s="11">
        <f>COUNTIFS($D$2:$D$601,$Q38)</f>
        <v>92</v>
      </c>
      <c r="S38" s="13">
        <f t="shared" ref="S38:S45" si="1">R38/COUNTA($A$2:$A$601)</f>
        <v>0.15333333333333332</v>
      </c>
      <c r="T38" s="11">
        <f>SUMIFS($F$2:$F$601,$D$2:$D$601,$Q38)</f>
        <v>348</v>
      </c>
      <c r="U38" s="29">
        <f>SUMIFS($O$2:$O$601,$D$2:$D$601,$Q38)</f>
        <v>124152011.34999999</v>
      </c>
      <c r="V38" s="13">
        <f t="shared" ref="V38:V45" si="2">U38/SUM($O$2:$O$601)</f>
        <v>0.16853131769004567</v>
      </c>
      <c r="W38" s="29">
        <f t="shared" ref="W38:W45" si="3">IF(R38=0,"",U38/R38)</f>
        <v>1349478.3842391304</v>
      </c>
      <c r="X38" s="13">
        <f>IF(R38=0,"",COUNTIFS($D$2:$D$601,$Q38,$M$2:$M$601,"Delivered")/R38)</f>
        <v>0.2391304347826087</v>
      </c>
      <c r="Y38" s="11">
        <f>COUNTIFS($D$2:$D$601,$Q38,$N$2:$N$601,"&gt;=1",$N$2:$N$601,"&lt;=5")</f>
        <v>71</v>
      </c>
      <c r="Z38" s="12">
        <f>IF(Y38=0,"",AVERAGEIFS($N$2:$N$601,$D$2:$D$601,$Q38,$N$2:$N$601,"&gt;=1",$N$2:$N$601,"&lt;=5"))</f>
        <v>3.028169014084507</v>
      </c>
      <c r="AA38" s="13">
        <f t="shared" ref="AA38:AA45" si="4">IF(R38=0,"",Y38/R38)</f>
        <v>0.77173913043478259</v>
      </c>
    </row>
    <row r="39" spans="1:27" x14ac:dyDescent="0.25">
      <c r="A39" s="6" t="s">
        <v>227</v>
      </c>
      <c r="B39" s="6" t="s">
        <v>228</v>
      </c>
      <c r="C39" s="6" t="s">
        <v>229</v>
      </c>
      <c r="D39" s="6" t="s">
        <v>49</v>
      </c>
      <c r="E39" s="6" t="s">
        <v>107</v>
      </c>
      <c r="F39" s="6">
        <v>1</v>
      </c>
      <c r="G39" s="16">
        <v>77289.66</v>
      </c>
      <c r="H39" s="26">
        <v>45173</v>
      </c>
      <c r="I39" s="6" t="s">
        <v>101</v>
      </c>
      <c r="J39" s="6" t="s">
        <v>126</v>
      </c>
      <c r="K39" s="6" t="s">
        <v>127</v>
      </c>
      <c r="L39" s="6" t="s">
        <v>54</v>
      </c>
      <c r="M39" s="6" t="s">
        <v>55</v>
      </c>
      <c r="N39" s="6">
        <v>4</v>
      </c>
      <c r="O39" s="37">
        <f t="shared" si="0"/>
        <v>77289.66</v>
      </c>
      <c r="Q39" t="s">
        <v>111</v>
      </c>
      <c r="R39" s="11">
        <f>COUNTIFS($D$2:$D$601,$Q39)</f>
        <v>76</v>
      </c>
      <c r="S39" s="13">
        <f t="shared" si="1"/>
        <v>0.12666666666666668</v>
      </c>
      <c r="T39" s="11">
        <f>SUMIFS($F$2:$F$601,$D$2:$D$601,$Q39)</f>
        <v>239</v>
      </c>
      <c r="U39" s="29">
        <f>SUMIFS($O$2:$O$601,$D$2:$D$601,$Q39)</f>
        <v>56365675.010000013</v>
      </c>
      <c r="V39" s="13">
        <f t="shared" si="2"/>
        <v>7.6514116675437824E-2</v>
      </c>
      <c r="W39" s="29">
        <f t="shared" si="3"/>
        <v>741653.6185526317</v>
      </c>
      <c r="X39" s="13">
        <f>IF(R39=0,"",COUNTIFS($D$2:$D$601,$Q39,$M$2:$M$601,"Delivered")/R39)</f>
        <v>0.23684210526315788</v>
      </c>
      <c r="Y39" s="11">
        <f>COUNTIFS($D$2:$D$601,$Q39,$N$2:$N$601,"&gt;=1",$N$2:$N$601,"&lt;=5")</f>
        <v>57</v>
      </c>
      <c r="Z39" s="12">
        <f>IF(Y39=0,"",AVERAGEIFS($N$2:$N$601,$D$2:$D$601,$Q39,$N$2:$N$601,"&gt;=1",$N$2:$N$601,"&lt;=5"))</f>
        <v>2.6315789473684212</v>
      </c>
      <c r="AA39" s="13">
        <f t="shared" si="4"/>
        <v>0.75</v>
      </c>
    </row>
    <row r="40" spans="1:27" x14ac:dyDescent="0.25">
      <c r="A40" s="6" t="s">
        <v>231</v>
      </c>
      <c r="B40" s="6" t="s">
        <v>232</v>
      </c>
      <c r="C40" s="6" t="s">
        <v>233</v>
      </c>
      <c r="D40" s="6" t="s">
        <v>99</v>
      </c>
      <c r="E40" s="6" t="s">
        <v>176</v>
      </c>
      <c r="F40" s="6">
        <v>3</v>
      </c>
      <c r="G40" s="16">
        <v>176581.5</v>
      </c>
      <c r="H40" s="26">
        <v>45299</v>
      </c>
      <c r="I40" s="6" t="s">
        <v>101</v>
      </c>
      <c r="J40" s="6" t="s">
        <v>126</v>
      </c>
      <c r="K40" s="6" t="s">
        <v>127</v>
      </c>
      <c r="L40" s="6" t="s">
        <v>54</v>
      </c>
      <c r="M40" s="6" t="s">
        <v>68</v>
      </c>
      <c r="N40" s="6">
        <v>2</v>
      </c>
      <c r="O40" s="37">
        <f t="shared" si="0"/>
        <v>529744.5</v>
      </c>
      <c r="Q40" t="s">
        <v>87</v>
      </c>
      <c r="R40" s="11">
        <f>COUNTIFS($D$2:$D$601,$Q40)</f>
        <v>78</v>
      </c>
      <c r="S40" s="13">
        <f t="shared" si="1"/>
        <v>0.13</v>
      </c>
      <c r="T40" s="11">
        <f>SUMIFS($F$2:$F$601,$D$2:$D$601,$Q40)</f>
        <v>279</v>
      </c>
      <c r="U40" s="29">
        <f>SUMIFS($O$2:$O$601,$D$2:$D$601,$Q40)</f>
        <v>127275717.05000001</v>
      </c>
      <c r="V40" s="13">
        <f t="shared" si="2"/>
        <v>0.17277162142715391</v>
      </c>
      <c r="W40" s="29">
        <f t="shared" si="3"/>
        <v>1631739.9621794873</v>
      </c>
      <c r="X40" s="13">
        <f>IF(R40=0,"",COUNTIFS($D$2:$D$601,$Q40,$M$2:$M$601,"Delivered")/R40)</f>
        <v>0.19230769230769232</v>
      </c>
      <c r="Y40" s="11">
        <f>COUNTIFS($D$2:$D$601,$Q40,$N$2:$N$601,"&gt;=1",$N$2:$N$601,"&lt;=5")</f>
        <v>54</v>
      </c>
      <c r="Z40" s="12">
        <f>IF(Y40=0,"",AVERAGEIFS($N$2:$N$601,$D$2:$D$601,$Q40,$N$2:$N$601,"&gt;=1",$N$2:$N$601,"&lt;=5"))</f>
        <v>2.925925925925926</v>
      </c>
      <c r="AA40" s="13">
        <f t="shared" si="4"/>
        <v>0.69230769230769229</v>
      </c>
    </row>
    <row r="41" spans="1:27" x14ac:dyDescent="0.25">
      <c r="A41" s="6" t="s">
        <v>234</v>
      </c>
      <c r="B41" s="6" t="s">
        <v>1808</v>
      </c>
      <c r="C41" s="6" t="s">
        <v>236</v>
      </c>
      <c r="D41" s="6" t="s">
        <v>59</v>
      </c>
      <c r="E41" s="6" t="s">
        <v>156</v>
      </c>
      <c r="F41" s="6">
        <v>3</v>
      </c>
      <c r="G41" s="16">
        <v>370742.34</v>
      </c>
      <c r="H41" s="27">
        <v>45433</v>
      </c>
      <c r="I41" s="6" t="s">
        <v>101</v>
      </c>
      <c r="J41" s="6" t="s">
        <v>237</v>
      </c>
      <c r="K41" s="6" t="s">
        <v>238</v>
      </c>
      <c r="L41" s="6" t="s">
        <v>62</v>
      </c>
      <c r="M41" s="6" t="s">
        <v>77</v>
      </c>
      <c r="N41" s="6">
        <v>4</v>
      </c>
      <c r="O41" s="37">
        <f t="shared" si="0"/>
        <v>1112227.02</v>
      </c>
      <c r="Q41" t="s">
        <v>135</v>
      </c>
      <c r="R41" s="11">
        <f>COUNTIFS($D$2:$D$601,$Q41)</f>
        <v>83</v>
      </c>
      <c r="S41" s="13">
        <f t="shared" si="1"/>
        <v>0.13833333333333334</v>
      </c>
      <c r="T41" s="11">
        <f>SUMIFS($F$2:$F$601,$D$2:$D$601,$Q41)</f>
        <v>291</v>
      </c>
      <c r="U41" s="29">
        <f>SUMIFS($O$2:$O$601,$D$2:$D$601,$Q41)</f>
        <v>76165589.510000005</v>
      </c>
      <c r="V41" s="13">
        <f t="shared" si="2"/>
        <v>0.1033916971878315</v>
      </c>
      <c r="W41" s="29">
        <f t="shared" si="3"/>
        <v>917657.7049397591</v>
      </c>
      <c r="X41" s="13">
        <f>IF(R41=0,"",COUNTIFS($D$2:$D$601,$Q41,$M$2:$M$601,"Delivered")/R41)</f>
        <v>0.24096385542168675</v>
      </c>
      <c r="Y41" s="11">
        <f>COUNTIFS($D$2:$D$601,$Q41,$N$2:$N$601,"&gt;=1",$N$2:$N$601,"&lt;=5")</f>
        <v>61</v>
      </c>
      <c r="Z41" s="12">
        <f>IF(Y41=0,"",AVERAGEIFS($N$2:$N$601,$D$2:$D$601,$Q41,$N$2:$N$601,"&gt;=1",$N$2:$N$601,"&lt;=5"))</f>
        <v>2.7868852459016393</v>
      </c>
      <c r="AA41" s="13">
        <f t="shared" si="4"/>
        <v>0.73493975903614461</v>
      </c>
    </row>
    <row r="42" spans="1:27" x14ac:dyDescent="0.25">
      <c r="A42" s="6" t="s">
        <v>239</v>
      </c>
      <c r="B42" s="6" t="s">
        <v>1887</v>
      </c>
      <c r="C42" s="6" t="s">
        <v>241</v>
      </c>
      <c r="D42" s="6" t="s">
        <v>99</v>
      </c>
      <c r="E42" s="6" t="s">
        <v>242</v>
      </c>
      <c r="F42" s="6">
        <v>5</v>
      </c>
      <c r="G42" s="18">
        <v>4144151.75</v>
      </c>
      <c r="H42" s="27">
        <v>45473</v>
      </c>
      <c r="I42" s="6" t="s">
        <v>101</v>
      </c>
      <c r="J42" s="6" t="s">
        <v>126</v>
      </c>
      <c r="K42" s="6" t="s">
        <v>127</v>
      </c>
      <c r="L42" s="6" t="s">
        <v>54</v>
      </c>
      <c r="M42" s="6" t="s">
        <v>63</v>
      </c>
      <c r="N42" s="6">
        <v>4</v>
      </c>
      <c r="O42" s="37">
        <f t="shared" si="0"/>
        <v>20720758.75</v>
      </c>
      <c r="Q42" t="s">
        <v>168</v>
      </c>
      <c r="R42" s="11">
        <f>COUNTIFS($D$2:$D$601,$Q42)</f>
        <v>62</v>
      </c>
      <c r="S42" s="13">
        <f t="shared" si="1"/>
        <v>0.10333333333333333</v>
      </c>
      <c r="T42" s="11">
        <f>SUMIFS($F$2:$F$601,$D$2:$D$601,$Q42)</f>
        <v>200</v>
      </c>
      <c r="U42" s="29">
        <f>SUMIFS($O$2:$O$601,$D$2:$D$601,$Q42)</f>
        <v>72184284.38000001</v>
      </c>
      <c r="V42" s="13">
        <f t="shared" si="2"/>
        <v>9.7987237023320142E-2</v>
      </c>
      <c r="W42" s="29">
        <f t="shared" si="3"/>
        <v>1164262.6512903227</v>
      </c>
      <c r="X42" s="13">
        <f>IF(R42=0,"",COUNTIFS($D$2:$D$601,$Q42,$M$2:$M$601,"Delivered")/R42)</f>
        <v>0.17741935483870969</v>
      </c>
      <c r="Y42" s="11">
        <f>COUNTIFS($D$2:$D$601,$Q42,$N$2:$N$601,"&gt;=1",$N$2:$N$601,"&lt;=5")</f>
        <v>47</v>
      </c>
      <c r="Z42" s="12">
        <f>IF(Y42=0,"",AVERAGEIFS($N$2:$N$601,$D$2:$D$601,$Q42,$N$2:$N$601,"&gt;=1",$N$2:$N$601,"&lt;=5"))</f>
        <v>3.1914893617021276</v>
      </c>
      <c r="AA42" s="13">
        <f t="shared" si="4"/>
        <v>0.75806451612903225</v>
      </c>
    </row>
    <row r="43" spans="1:27" x14ac:dyDescent="0.25">
      <c r="A43" s="6" t="s">
        <v>243</v>
      </c>
      <c r="B43" s="6" t="s">
        <v>244</v>
      </c>
      <c r="C43" s="6" t="s">
        <v>245</v>
      </c>
      <c r="D43" s="6" t="s">
        <v>87</v>
      </c>
      <c r="E43" s="6" t="s">
        <v>247</v>
      </c>
      <c r="F43" s="6">
        <v>3</v>
      </c>
      <c r="G43" s="16">
        <v>163155.26999999999</v>
      </c>
      <c r="H43" s="26">
        <v>45084</v>
      </c>
      <c r="I43" s="6" t="s">
        <v>101</v>
      </c>
      <c r="J43" s="6" t="s">
        <v>126</v>
      </c>
      <c r="K43" s="6" t="s">
        <v>127</v>
      </c>
      <c r="L43" s="6" t="s">
        <v>54</v>
      </c>
      <c r="M43" s="6" t="s">
        <v>68</v>
      </c>
      <c r="N43" s="6">
        <v>5</v>
      </c>
      <c r="O43" s="37">
        <f t="shared" si="0"/>
        <v>489465.80999999994</v>
      </c>
      <c r="Q43" t="s">
        <v>40</v>
      </c>
      <c r="R43" s="11">
        <f>COUNTIFS($D$2:$D$601,$Q43)</f>
        <v>76</v>
      </c>
      <c r="S43" s="13">
        <f t="shared" si="1"/>
        <v>0.12666666666666668</v>
      </c>
      <c r="T43" s="11">
        <f>SUMIFS($F$2:$F$601,$D$2:$D$601,$Q43)</f>
        <v>280</v>
      </c>
      <c r="U43" s="29">
        <f>SUMIFS($O$2:$O$601,$D$2:$D$601,$Q43)</f>
        <v>84993582.130000025</v>
      </c>
      <c r="V43" s="13">
        <f t="shared" si="2"/>
        <v>0.11537533895592439</v>
      </c>
      <c r="W43" s="29">
        <f t="shared" si="3"/>
        <v>1118336.6069736846</v>
      </c>
      <c r="X43" s="13">
        <f>IF(R43=0,"",COUNTIFS($D$2:$D$601,$Q43,$M$2:$M$601,"Delivered")/R43)</f>
        <v>0.10526315789473684</v>
      </c>
      <c r="Y43" s="11">
        <f>COUNTIFS($D$2:$D$601,$Q43,$N$2:$N$601,"&gt;=1",$N$2:$N$601,"&lt;=5")</f>
        <v>53</v>
      </c>
      <c r="Z43" s="12">
        <f>IF(Y43=0,"",AVERAGEIFS($N$2:$N$601,$D$2:$D$601,$Q43,$N$2:$N$601,"&gt;=1",$N$2:$N$601,"&lt;=5"))</f>
        <v>3.3773584905660377</v>
      </c>
      <c r="AA43" s="13">
        <f t="shared" si="4"/>
        <v>0.69736842105263153</v>
      </c>
    </row>
    <row r="44" spans="1:27" x14ac:dyDescent="0.25">
      <c r="A44" s="6" t="s">
        <v>249</v>
      </c>
      <c r="B44" s="6" t="s">
        <v>250</v>
      </c>
      <c r="C44" s="6" t="s">
        <v>251</v>
      </c>
      <c r="D44" s="6" t="s">
        <v>168</v>
      </c>
      <c r="E44" s="6" t="s">
        <v>252</v>
      </c>
      <c r="F44" s="6">
        <v>5</v>
      </c>
      <c r="G44" s="16">
        <v>297819.82</v>
      </c>
      <c r="H44" s="26">
        <v>45392</v>
      </c>
      <c r="I44" s="6" t="s">
        <v>51</v>
      </c>
      <c r="J44" s="6" t="s">
        <v>237</v>
      </c>
      <c r="K44" s="6" t="s">
        <v>238</v>
      </c>
      <c r="L44" s="6" t="s">
        <v>62</v>
      </c>
      <c r="M44" s="6" t="s">
        <v>68</v>
      </c>
      <c r="N44" s="6">
        <v>2</v>
      </c>
      <c r="O44" s="37">
        <f t="shared" si="0"/>
        <v>1489099.1</v>
      </c>
      <c r="Q44" t="s">
        <v>49</v>
      </c>
      <c r="R44" s="11">
        <f>COUNTIFS($D$2:$D$601,$Q44)</f>
        <v>72</v>
      </c>
      <c r="S44" s="13">
        <f t="shared" si="1"/>
        <v>0.12</v>
      </c>
      <c r="T44" s="11">
        <f>SUMIFS($F$2:$F$601,$D$2:$D$601,$Q44)</f>
        <v>244</v>
      </c>
      <c r="U44" s="29">
        <f>SUMIFS($O$2:$O$601,$D$2:$D$601,$Q44)</f>
        <v>77163425.510000005</v>
      </c>
      <c r="V44" s="13">
        <f t="shared" si="2"/>
        <v>0.10474621906862877</v>
      </c>
      <c r="W44" s="29">
        <f t="shared" si="3"/>
        <v>1071714.2431944446</v>
      </c>
      <c r="X44" s="13">
        <f>IF(R44=0,"",COUNTIFS($D$2:$D$601,$Q44,$M$2:$M$601,"Delivered")/R44)</f>
        <v>0.22222222222222221</v>
      </c>
      <c r="Y44" s="11">
        <f>COUNTIFS($D$2:$D$601,$Q44,$N$2:$N$601,"&gt;=1",$N$2:$N$601,"&lt;=5")</f>
        <v>54</v>
      </c>
      <c r="Z44" s="12">
        <f>IF(Y44=0,"",AVERAGEIFS($N$2:$N$601,$D$2:$D$601,$Q44,$N$2:$N$601,"&gt;=1",$N$2:$N$601,"&lt;=5"))</f>
        <v>3.2222222222222223</v>
      </c>
      <c r="AA44" s="13">
        <f t="shared" si="4"/>
        <v>0.75</v>
      </c>
    </row>
    <row r="45" spans="1:27" x14ac:dyDescent="0.25">
      <c r="A45" s="6" t="s">
        <v>253</v>
      </c>
      <c r="B45" s="6" t="s">
        <v>1888</v>
      </c>
      <c r="C45" s="6" t="s">
        <v>255</v>
      </c>
      <c r="D45" s="6" t="s">
        <v>168</v>
      </c>
      <c r="E45" s="6" t="s">
        <v>256</v>
      </c>
      <c r="F45" s="6">
        <v>2</v>
      </c>
      <c r="G45" s="16">
        <v>327664.8</v>
      </c>
      <c r="H45" s="27">
        <v>45863</v>
      </c>
      <c r="I45" s="6" t="s">
        <v>81</v>
      </c>
      <c r="J45" s="6" t="s">
        <v>141</v>
      </c>
      <c r="K45" s="6" t="s">
        <v>142</v>
      </c>
      <c r="L45" s="6" t="s">
        <v>44</v>
      </c>
      <c r="M45" s="6" t="s">
        <v>63</v>
      </c>
      <c r="N45" s="6">
        <v>5</v>
      </c>
      <c r="O45" s="37">
        <f t="shared" si="0"/>
        <v>655329.6</v>
      </c>
      <c r="Q45" t="s">
        <v>99</v>
      </c>
      <c r="R45" s="11">
        <f>COUNTIFS($D$2:$D$601,$Q45)</f>
        <v>61</v>
      </c>
      <c r="S45" s="13">
        <f t="shared" si="1"/>
        <v>0.10166666666666667</v>
      </c>
      <c r="T45" s="11">
        <f>SUMIFS($F$2:$F$601,$D$2:$D$601,$Q45)</f>
        <v>228</v>
      </c>
      <c r="U45" s="29">
        <f>SUMIFS($O$2:$O$601,$D$2:$D$601,$Q45)</f>
        <v>118369985.32000001</v>
      </c>
      <c r="V45" s="13">
        <f t="shared" si="2"/>
        <v>0.16068245197165679</v>
      </c>
      <c r="W45" s="29">
        <f t="shared" si="3"/>
        <v>1940491.5626229509</v>
      </c>
      <c r="X45" s="13">
        <f>IF(R45=0,"",COUNTIFS($D$2:$D$601,$Q45,$M$2:$M$601,"Delivered")/R45)</f>
        <v>0.24590163934426229</v>
      </c>
      <c r="Y45" s="11">
        <f>COUNTIFS($D$2:$D$601,$Q45,$N$2:$N$601,"&gt;=1",$N$2:$N$601,"&lt;=5")</f>
        <v>38</v>
      </c>
      <c r="Z45" s="12">
        <f>IF(Y45=0,"",AVERAGEIFS($N$2:$N$601,$D$2:$D$601,$Q45,$N$2:$N$601,"&gt;=1",$N$2:$N$601,"&lt;=5"))</f>
        <v>2.6578947368421053</v>
      </c>
      <c r="AA45" s="13">
        <f t="shared" si="4"/>
        <v>0.62295081967213117</v>
      </c>
    </row>
    <row r="46" spans="1:27" x14ac:dyDescent="0.25">
      <c r="A46" s="6" t="s">
        <v>257</v>
      </c>
      <c r="B46" s="6" t="s">
        <v>1889</v>
      </c>
      <c r="C46" s="6" t="s">
        <v>259</v>
      </c>
      <c r="D46" s="6" t="s">
        <v>168</v>
      </c>
      <c r="E46" s="6" t="s">
        <v>261</v>
      </c>
      <c r="F46" s="6">
        <v>3</v>
      </c>
      <c r="G46" s="16">
        <v>289579.34999999998</v>
      </c>
      <c r="H46" s="27">
        <v>45214</v>
      </c>
      <c r="I46" s="6" t="s">
        <v>74</v>
      </c>
      <c r="J46" s="6" t="s">
        <v>89</v>
      </c>
      <c r="K46" s="6" t="s">
        <v>90</v>
      </c>
      <c r="L46" s="6" t="s">
        <v>54</v>
      </c>
      <c r="M46" s="6" t="s">
        <v>45</v>
      </c>
      <c r="N46" s="6">
        <v>2</v>
      </c>
      <c r="O46" s="37">
        <f t="shared" si="0"/>
        <v>868738.04999999993</v>
      </c>
      <c r="Q46" s="10" t="s">
        <v>2627</v>
      </c>
      <c r="R46" s="9">
        <f>SUM(R38:R45)</f>
        <v>600</v>
      </c>
      <c r="S46" s="30">
        <f>SUM(S38:S45)</f>
        <v>1</v>
      </c>
      <c r="T46" s="9">
        <f>SUM(T38:T45)</f>
        <v>2109</v>
      </c>
      <c r="U46" s="31">
        <f>SUM(U38:U45)</f>
        <v>736670270.26000011</v>
      </c>
      <c r="V46" s="30">
        <f>SUM(V38:V45)</f>
        <v>0.99999999999999889</v>
      </c>
      <c r="W46" s="31">
        <f>U46/R46</f>
        <v>1227783.7837666669</v>
      </c>
      <c r="X46" s="30">
        <f>COUNTIF($M$2:$M$601,"Delivered")/COUNTA($A$2:$A$601)</f>
        <v>0.20833333333333334</v>
      </c>
      <c r="Y46" s="9">
        <f>SUM(Y38:Y45)</f>
        <v>435</v>
      </c>
      <c r="Z46" s="32">
        <f>AVERAGE($N$2:$N$601)</f>
        <v>2.981609195402299</v>
      </c>
      <c r="AA46" s="30">
        <f>Y46/R46</f>
        <v>0.72499999999999998</v>
      </c>
    </row>
    <row r="47" spans="1:27" x14ac:dyDescent="0.25">
      <c r="A47" s="6" t="s">
        <v>263</v>
      </c>
      <c r="B47" s="6" t="s">
        <v>264</v>
      </c>
      <c r="C47" s="6" t="s">
        <v>265</v>
      </c>
      <c r="D47" s="6" t="s">
        <v>87</v>
      </c>
      <c r="E47" s="6" t="s">
        <v>247</v>
      </c>
      <c r="F47" s="6">
        <v>6</v>
      </c>
      <c r="G47" s="16">
        <v>273941.07</v>
      </c>
      <c r="H47" s="27">
        <v>45672</v>
      </c>
      <c r="I47" s="6" t="s">
        <v>81</v>
      </c>
      <c r="J47" s="6" t="s">
        <v>43</v>
      </c>
      <c r="K47" s="6" t="s">
        <v>43</v>
      </c>
      <c r="L47" s="6" t="s">
        <v>44</v>
      </c>
      <c r="M47" s="6" t="s">
        <v>68</v>
      </c>
      <c r="N47" s="6">
        <v>3</v>
      </c>
      <c r="O47" s="37">
        <f t="shared" si="0"/>
        <v>1643646.42</v>
      </c>
    </row>
    <row r="48" spans="1:27" x14ac:dyDescent="0.25">
      <c r="A48" s="6" t="s">
        <v>267</v>
      </c>
      <c r="B48" s="6" t="s">
        <v>268</v>
      </c>
      <c r="C48" s="6" t="s">
        <v>269</v>
      </c>
      <c r="D48" s="6" t="s">
        <v>99</v>
      </c>
      <c r="E48" s="6" t="s">
        <v>176</v>
      </c>
      <c r="F48" s="6">
        <v>6</v>
      </c>
      <c r="G48" s="16">
        <v>147848.43</v>
      </c>
      <c r="H48" s="27">
        <v>45278</v>
      </c>
      <c r="I48" s="6" t="s">
        <v>42</v>
      </c>
      <c r="J48" s="6" t="s">
        <v>113</v>
      </c>
      <c r="K48" s="6" t="s">
        <v>114</v>
      </c>
      <c r="L48" s="6" t="s">
        <v>62</v>
      </c>
      <c r="M48" s="6" t="s">
        <v>77</v>
      </c>
      <c r="N48" s="6">
        <v>2</v>
      </c>
      <c r="O48" s="37">
        <f t="shared" si="0"/>
        <v>887090.58</v>
      </c>
    </row>
    <row r="49" spans="1:27" ht="24.95" customHeight="1" x14ac:dyDescent="0.25">
      <c r="A49" s="6" t="s">
        <v>270</v>
      </c>
      <c r="B49" s="6" t="s">
        <v>271</v>
      </c>
      <c r="C49" s="6" t="s">
        <v>272</v>
      </c>
      <c r="D49" s="6" t="s">
        <v>49</v>
      </c>
      <c r="E49" s="6" t="s">
        <v>107</v>
      </c>
      <c r="F49" s="6">
        <v>2</v>
      </c>
      <c r="G49" s="18">
        <v>428688.9</v>
      </c>
      <c r="H49" s="27">
        <v>45168</v>
      </c>
      <c r="I49" s="6" t="s">
        <v>74</v>
      </c>
      <c r="J49" s="6" t="s">
        <v>82</v>
      </c>
      <c r="K49" s="6" t="s">
        <v>83</v>
      </c>
      <c r="L49" s="6" t="s">
        <v>54</v>
      </c>
      <c r="M49" s="6" t="s">
        <v>77</v>
      </c>
      <c r="N49" s="17"/>
      <c r="O49" s="37">
        <f t="shared" si="0"/>
        <v>857377.8</v>
      </c>
      <c r="Q49" s="58" t="s">
        <v>2628</v>
      </c>
      <c r="R49" s="58"/>
      <c r="S49" s="58"/>
      <c r="T49" s="58"/>
      <c r="U49" s="58"/>
      <c r="V49" s="58"/>
      <c r="W49" s="58"/>
      <c r="X49" s="58"/>
      <c r="Y49" s="58"/>
      <c r="Z49" s="58"/>
      <c r="AA49" s="58"/>
    </row>
    <row r="50" spans="1:27" ht="32.1" customHeight="1" x14ac:dyDescent="0.25">
      <c r="A50" s="6" t="s">
        <v>273</v>
      </c>
      <c r="B50" s="6" t="s">
        <v>274</v>
      </c>
      <c r="C50" s="6" t="s">
        <v>275</v>
      </c>
      <c r="D50" s="6" t="s">
        <v>99</v>
      </c>
      <c r="E50" s="6" t="s">
        <v>100</v>
      </c>
      <c r="F50" s="6">
        <v>1</v>
      </c>
      <c r="G50" s="16">
        <v>100644.38</v>
      </c>
      <c r="H50" s="27">
        <v>44952</v>
      </c>
      <c r="I50" s="6" t="s">
        <v>51</v>
      </c>
      <c r="J50" s="6" t="s">
        <v>113</v>
      </c>
      <c r="K50" s="6" t="s">
        <v>114</v>
      </c>
      <c r="L50" s="6" t="s">
        <v>62</v>
      </c>
      <c r="M50" s="6" t="s">
        <v>68</v>
      </c>
      <c r="N50" s="6">
        <v>4</v>
      </c>
      <c r="O50" s="37">
        <f t="shared" si="0"/>
        <v>100644.38</v>
      </c>
      <c r="Q50" s="36" t="s">
        <v>2620</v>
      </c>
      <c r="R50" s="36" t="s">
        <v>1984</v>
      </c>
      <c r="S50" s="36" t="s">
        <v>2621</v>
      </c>
      <c r="T50" s="36" t="s">
        <v>1988</v>
      </c>
      <c r="U50" s="36" t="s">
        <v>2622</v>
      </c>
      <c r="V50" s="36" t="s">
        <v>2623</v>
      </c>
      <c r="W50" s="36" t="s">
        <v>2624</v>
      </c>
      <c r="X50" s="36" t="s">
        <v>1985</v>
      </c>
      <c r="Y50" s="36" t="s">
        <v>2625</v>
      </c>
      <c r="Z50" s="36" t="s">
        <v>2626</v>
      </c>
      <c r="AA50" s="36" t="s">
        <v>2613</v>
      </c>
    </row>
    <row r="51" spans="1:27" x14ac:dyDescent="0.25">
      <c r="A51" s="6" t="s">
        <v>276</v>
      </c>
      <c r="B51" s="6" t="s">
        <v>1890</v>
      </c>
      <c r="C51" s="6" t="s">
        <v>278</v>
      </c>
      <c r="D51" s="6" t="s">
        <v>49</v>
      </c>
      <c r="E51" s="6" t="s">
        <v>279</v>
      </c>
      <c r="F51" s="6">
        <v>2</v>
      </c>
      <c r="G51" s="16">
        <v>309898.65000000002</v>
      </c>
      <c r="H51" s="26">
        <v>45908</v>
      </c>
      <c r="I51" s="6" t="s">
        <v>101</v>
      </c>
      <c r="J51" s="6" t="s">
        <v>237</v>
      </c>
      <c r="K51" s="6" t="s">
        <v>238</v>
      </c>
      <c r="L51" s="6" t="s">
        <v>62</v>
      </c>
      <c r="M51" s="6" t="s">
        <v>63</v>
      </c>
      <c r="N51" s="6">
        <v>5</v>
      </c>
      <c r="O51" s="37">
        <f t="shared" si="0"/>
        <v>619797.30000000005</v>
      </c>
      <c r="Q51" t="s">
        <v>45</v>
      </c>
      <c r="R51" s="11">
        <f>COUNTIFS($M$2:$M$601,$Q51)</f>
        <v>99</v>
      </c>
      <c r="S51" s="13">
        <f>R51/COUNTA($A$2:$A$601)</f>
        <v>0.16500000000000001</v>
      </c>
      <c r="T51" s="11">
        <f>SUMIFS($F$2:$F$601,$M$2:$M$601,$Q51)</f>
        <v>339</v>
      </c>
      <c r="U51" s="29">
        <f>SUMIFS($O$2:$O$601,$M$2:$M$601,$Q51)</f>
        <v>97066553.239999965</v>
      </c>
      <c r="V51" s="13">
        <f>U51/SUM($O$2:$O$601)</f>
        <v>0.131763907352663</v>
      </c>
      <c r="W51" s="29">
        <f>IF(R51=0,"",U51/R51)</f>
        <v>980470.23474747443</v>
      </c>
      <c r="X51" s="13">
        <f>IF(R51=0,"",COUNTIFS($M$2:$M$601,$Q51,$M$2:$M$601,"Delivered")/R51)</f>
        <v>0</v>
      </c>
      <c r="Y51" s="11">
        <f>COUNTIFS($M$2:$M$601,$Q51,$N$2:$N$601,"&gt;=1",$N$2:$N$601,"&lt;=5")</f>
        <v>76</v>
      </c>
      <c r="Z51" s="12">
        <f>IF(Y51=0,"",AVERAGEIFS($N$2:$N$601,$M$2:$M$601,$Q51,$N$2:$N$601,"&gt;=1",$N$2:$N$601,"&lt;=5"))</f>
        <v>3.2236842105263159</v>
      </c>
      <c r="AA51" s="13">
        <f>IF(R51=0,"",Y51/R51)</f>
        <v>0.76767676767676762</v>
      </c>
    </row>
    <row r="52" spans="1:27" x14ac:dyDescent="0.25">
      <c r="A52" s="6" t="s">
        <v>280</v>
      </c>
      <c r="B52" s="6" t="s">
        <v>281</v>
      </c>
      <c r="C52" s="6" t="s">
        <v>282</v>
      </c>
      <c r="D52" s="6" t="s">
        <v>87</v>
      </c>
      <c r="E52" s="6" t="s">
        <v>247</v>
      </c>
      <c r="F52" s="6">
        <v>5</v>
      </c>
      <c r="G52" s="16">
        <v>76408.55</v>
      </c>
      <c r="H52" s="26">
        <v>44967</v>
      </c>
      <c r="I52" s="6" t="s">
        <v>74</v>
      </c>
      <c r="J52" s="6" t="s">
        <v>43</v>
      </c>
      <c r="K52" s="6" t="s">
        <v>43</v>
      </c>
      <c r="L52" s="6" t="s">
        <v>54</v>
      </c>
      <c r="M52" s="6" t="s">
        <v>68</v>
      </c>
      <c r="N52" s="17"/>
      <c r="O52" s="37">
        <f t="shared" si="0"/>
        <v>382042.75</v>
      </c>
      <c r="Q52" t="s">
        <v>77</v>
      </c>
      <c r="R52" s="11">
        <f>COUNTIFS($M$2:$M$601,$Q52)</f>
        <v>125</v>
      </c>
      <c r="S52" s="13">
        <f>R52/COUNTA($A$2:$A$601)</f>
        <v>0.20833333333333334</v>
      </c>
      <c r="T52" s="11">
        <f>SUMIFS($F$2:$F$601,$M$2:$M$601,$Q52)</f>
        <v>448</v>
      </c>
      <c r="U52" s="29">
        <f>SUMIFS($O$2:$O$601,$M$2:$M$601,$Q52)</f>
        <v>179339382.51000002</v>
      </c>
      <c r="V52" s="13">
        <f>U52/SUM($O$2:$O$601)</f>
        <v>0.24344593470115725</v>
      </c>
      <c r="W52" s="29">
        <f>IF(R52=0,"",U52/R52)</f>
        <v>1434715.0600800002</v>
      </c>
      <c r="X52" s="13">
        <f>IF(R52=0,"",COUNTIFS($M$2:$M$601,$Q52,$M$2:$M$601,"Delivered")/R52)</f>
        <v>1</v>
      </c>
      <c r="Y52" s="11">
        <f>COUNTIFS($M$2:$M$601,$Q52,$N$2:$N$601,"&gt;=1",$N$2:$N$601,"&lt;=5")</f>
        <v>86</v>
      </c>
      <c r="Z52" s="12">
        <f>IF(Y52=0,"",AVERAGEIFS($N$2:$N$601,$M$2:$M$601,$Q52,$N$2:$N$601,"&gt;=1",$N$2:$N$601,"&lt;=5"))</f>
        <v>3.0232558139534884</v>
      </c>
      <c r="AA52" s="13">
        <f>IF(R52=0,"",Y52/R52)</f>
        <v>0.68799999999999994</v>
      </c>
    </row>
    <row r="53" spans="1:27" x14ac:dyDescent="0.25">
      <c r="A53" s="6" t="s">
        <v>283</v>
      </c>
      <c r="B53" s="6" t="s">
        <v>284</v>
      </c>
      <c r="C53" s="6" t="s">
        <v>285</v>
      </c>
      <c r="D53" s="6" t="s">
        <v>99</v>
      </c>
      <c r="E53" s="6" t="s">
        <v>242</v>
      </c>
      <c r="F53" s="6">
        <v>5</v>
      </c>
      <c r="G53" s="16">
        <v>240838.87</v>
      </c>
      <c r="H53" s="26">
        <v>45788</v>
      </c>
      <c r="I53" s="6" t="s">
        <v>51</v>
      </c>
      <c r="J53" s="6" t="s">
        <v>152</v>
      </c>
      <c r="K53" s="6" t="s">
        <v>152</v>
      </c>
      <c r="L53" s="6" t="s">
        <v>62</v>
      </c>
      <c r="M53" s="6" t="s">
        <v>63</v>
      </c>
      <c r="N53" s="17"/>
      <c r="O53" s="37">
        <f t="shared" si="0"/>
        <v>1204194.3500000001</v>
      </c>
      <c r="Q53" t="s">
        <v>63</v>
      </c>
      <c r="R53" s="11">
        <f>COUNTIFS($M$2:$M$601,$Q53)</f>
        <v>140</v>
      </c>
      <c r="S53" s="13">
        <f>R53/COUNTA($A$2:$A$601)</f>
        <v>0.23333333333333334</v>
      </c>
      <c r="T53" s="11">
        <f>SUMIFS($F$2:$F$601,$M$2:$M$601,$Q53)</f>
        <v>488</v>
      </c>
      <c r="U53" s="29">
        <f>SUMIFS($O$2:$O$601,$M$2:$M$601,$Q53)</f>
        <v>233589536.76999995</v>
      </c>
      <c r="V53" s="13">
        <f>U53/SUM($O$2:$O$601)</f>
        <v>0.31708831779997954</v>
      </c>
      <c r="W53" s="29">
        <f>IF(R53=0,"",U53/R53)</f>
        <v>1668496.6912142853</v>
      </c>
      <c r="X53" s="13">
        <f>IF(R53=0,"",COUNTIFS($M$2:$M$601,$Q53,$M$2:$M$601,"Delivered")/R53)</f>
        <v>0</v>
      </c>
      <c r="Y53" s="11">
        <f>COUNTIFS($M$2:$M$601,$Q53,$N$2:$N$601,"&gt;=1",$N$2:$N$601,"&lt;=5")</f>
        <v>105</v>
      </c>
      <c r="Z53" s="12">
        <f>IF(Y53=0,"",AVERAGEIFS($N$2:$N$601,$M$2:$M$601,$Q53,$N$2:$N$601,"&gt;=1",$N$2:$N$601,"&lt;=5"))</f>
        <v>2.7714285714285714</v>
      </c>
      <c r="AA53" s="13">
        <f>IF(R53=0,"",Y53/R53)</f>
        <v>0.75</v>
      </c>
    </row>
    <row r="54" spans="1:27" x14ac:dyDescent="0.25">
      <c r="A54" s="6" t="s">
        <v>287</v>
      </c>
      <c r="B54" s="6" t="s">
        <v>1891</v>
      </c>
      <c r="C54" s="6" t="s">
        <v>289</v>
      </c>
      <c r="D54" s="6" t="s">
        <v>87</v>
      </c>
      <c r="E54" s="6" t="s">
        <v>247</v>
      </c>
      <c r="F54" s="6">
        <v>3</v>
      </c>
      <c r="G54" s="16">
        <v>55312.98</v>
      </c>
      <c r="H54" s="27">
        <v>45652</v>
      </c>
      <c r="I54" s="6" t="s">
        <v>74</v>
      </c>
      <c r="J54" s="6" t="s">
        <v>82</v>
      </c>
      <c r="K54" s="6" t="s">
        <v>83</v>
      </c>
      <c r="L54" s="6" t="s">
        <v>54</v>
      </c>
      <c r="M54" s="6" t="s">
        <v>45</v>
      </c>
      <c r="N54" s="6">
        <v>5</v>
      </c>
      <c r="O54" s="37">
        <f t="shared" si="0"/>
        <v>165938.94</v>
      </c>
      <c r="Q54" t="s">
        <v>68</v>
      </c>
      <c r="R54" s="11">
        <f>COUNTIFS($M$2:$M$601,$Q54)</f>
        <v>131</v>
      </c>
      <c r="S54" s="13">
        <f>R54/COUNTA($A$2:$A$601)</f>
        <v>0.21833333333333332</v>
      </c>
      <c r="T54" s="11">
        <f>SUMIFS($F$2:$F$601,$M$2:$M$601,$Q54)</f>
        <v>471</v>
      </c>
      <c r="U54" s="29">
        <f>SUMIFS($O$2:$O$601,$M$2:$M$601,$Q54)</f>
        <v>138351548.70000005</v>
      </c>
      <c r="V54" s="13">
        <f>U54/SUM($O$2:$O$601)</f>
        <v>0.18780661346788188</v>
      </c>
      <c r="W54" s="29">
        <f>IF(R54=0,"",U54/R54)</f>
        <v>1056118.6923664126</v>
      </c>
      <c r="X54" s="13">
        <f>IF(R54=0,"",COUNTIFS($M$2:$M$601,$Q54,$M$2:$M$601,"Delivered")/R54)</f>
        <v>0</v>
      </c>
      <c r="Y54" s="11">
        <f>COUNTIFS($M$2:$M$601,$Q54,$N$2:$N$601,"&gt;=1",$N$2:$N$601,"&lt;=5")</f>
        <v>92</v>
      </c>
      <c r="Z54" s="12">
        <f>IF(Y54=0,"",AVERAGEIFS($N$2:$N$601,$M$2:$M$601,$Q54,$N$2:$N$601,"&gt;=1",$N$2:$N$601,"&lt;=5"))</f>
        <v>2.8369565217391304</v>
      </c>
      <c r="AA54" s="13">
        <f>IF(R54=0,"",Y54/R54)</f>
        <v>0.70229007633587781</v>
      </c>
    </row>
    <row r="55" spans="1:27" x14ac:dyDescent="0.25">
      <c r="A55" s="6" t="s">
        <v>291</v>
      </c>
      <c r="B55" s="6" t="s">
        <v>292</v>
      </c>
      <c r="C55" s="6" t="s">
        <v>293</v>
      </c>
      <c r="D55" s="6" t="s">
        <v>168</v>
      </c>
      <c r="E55" s="6" t="s">
        <v>252</v>
      </c>
      <c r="F55" s="6">
        <v>2</v>
      </c>
      <c r="G55" s="18">
        <v>7984755</v>
      </c>
      <c r="H55" s="26">
        <v>45484</v>
      </c>
      <c r="I55" s="6" t="s">
        <v>101</v>
      </c>
      <c r="J55" s="6" t="s">
        <v>146</v>
      </c>
      <c r="K55" s="6" t="s">
        <v>147</v>
      </c>
      <c r="L55" s="6" t="s">
        <v>62</v>
      </c>
      <c r="M55" s="6" t="s">
        <v>63</v>
      </c>
      <c r="N55" s="6">
        <v>3</v>
      </c>
      <c r="O55" s="37">
        <f t="shared" si="0"/>
        <v>15969510</v>
      </c>
      <c r="Q55" t="s">
        <v>55</v>
      </c>
      <c r="R55" s="11">
        <f>COUNTIFS($M$2:$M$601,$Q55)</f>
        <v>105</v>
      </c>
      <c r="S55" s="13">
        <f>R55/COUNTA($A$2:$A$601)</f>
        <v>0.17499999999999999</v>
      </c>
      <c r="T55" s="11">
        <f>SUMIFS($F$2:$F$601,$M$2:$M$601,$Q55)</f>
        <v>363</v>
      </c>
      <c r="U55" s="29">
        <f>SUMIFS($O$2:$O$601,$M$2:$M$601,$Q55)</f>
        <v>88323249.040000021</v>
      </c>
      <c r="V55" s="13">
        <f>U55/SUM($O$2:$O$601)</f>
        <v>0.11989522667831724</v>
      </c>
      <c r="W55" s="29">
        <f>IF(R55=0,"",U55/R55)</f>
        <v>841173.80038095254</v>
      </c>
      <c r="X55" s="13">
        <f>IF(R55=0,"",COUNTIFS($M$2:$M$601,$Q55,$M$2:$M$601,"Delivered")/R55)</f>
        <v>0</v>
      </c>
      <c r="Y55" s="11">
        <f>COUNTIFS($M$2:$M$601,$Q55,$N$2:$N$601,"&gt;=1",$N$2:$N$601,"&lt;=5")</f>
        <v>76</v>
      </c>
      <c r="Z55" s="12">
        <f>IF(Y55=0,"",AVERAGEIFS($N$2:$N$601,$M$2:$M$601,$Q55,$N$2:$N$601,"&gt;=1",$N$2:$N$601,"&lt;=5"))</f>
        <v>3.1578947368421053</v>
      </c>
      <c r="AA55" s="13">
        <f>IF(R55=0,"",Y55/R55)</f>
        <v>0.72380952380952379</v>
      </c>
    </row>
    <row r="56" spans="1:27" x14ac:dyDescent="0.25">
      <c r="A56" s="6" t="s">
        <v>294</v>
      </c>
      <c r="B56" s="6" t="s">
        <v>1892</v>
      </c>
      <c r="C56" s="6" t="s">
        <v>296</v>
      </c>
      <c r="D56" s="6" t="s">
        <v>168</v>
      </c>
      <c r="E56" s="6" t="s">
        <v>256</v>
      </c>
      <c r="F56" s="6">
        <v>2</v>
      </c>
      <c r="G56" s="16">
        <v>417138.27</v>
      </c>
      <c r="H56" s="26">
        <v>45385</v>
      </c>
      <c r="I56" s="6" t="s">
        <v>42</v>
      </c>
      <c r="J56" s="6" t="s">
        <v>237</v>
      </c>
      <c r="K56" s="6" t="s">
        <v>238</v>
      </c>
      <c r="L56" s="6" t="s">
        <v>44</v>
      </c>
      <c r="M56" s="6" t="s">
        <v>45</v>
      </c>
      <c r="N56" s="6">
        <v>5</v>
      </c>
      <c r="O56" s="37">
        <f t="shared" si="0"/>
        <v>834276.54</v>
      </c>
      <c r="Q56" s="10" t="s">
        <v>2627</v>
      </c>
      <c r="R56" s="9">
        <f>SUM(R51:R55)</f>
        <v>600</v>
      </c>
      <c r="S56" s="30">
        <f>SUM(S51:S55)</f>
        <v>1</v>
      </c>
      <c r="T56" s="9">
        <f>SUM(T51:T55)</f>
        <v>2109</v>
      </c>
      <c r="U56" s="31">
        <f>SUM(U51:U55)</f>
        <v>736670270.25999999</v>
      </c>
      <c r="V56" s="30">
        <f>SUM(V51:V55)</f>
        <v>0.99999999999999889</v>
      </c>
      <c r="W56" s="31">
        <f>U56/R56</f>
        <v>1227783.7837666667</v>
      </c>
      <c r="X56" s="30">
        <f>COUNTIF($M$2:$M$601,"Delivered")/COUNTA($A$2:$A$601)</f>
        <v>0.20833333333333334</v>
      </c>
      <c r="Y56" s="9">
        <f>SUM(Y51:Y55)</f>
        <v>435</v>
      </c>
      <c r="Z56" s="32">
        <f>AVERAGE($N$2:$N$601)</f>
        <v>2.981609195402299</v>
      </c>
      <c r="AA56" s="30">
        <f>Y56/R56</f>
        <v>0.72499999999999998</v>
      </c>
    </row>
    <row r="57" spans="1:27" x14ac:dyDescent="0.25">
      <c r="A57" s="6" t="s">
        <v>299</v>
      </c>
      <c r="B57" s="6" t="s">
        <v>300</v>
      </c>
      <c r="C57" s="6" t="s">
        <v>301</v>
      </c>
      <c r="D57" s="6" t="s">
        <v>111</v>
      </c>
      <c r="E57" s="6" t="s">
        <v>140</v>
      </c>
      <c r="F57" s="6">
        <v>6</v>
      </c>
      <c r="G57" s="16">
        <v>4690.66</v>
      </c>
      <c r="H57" s="27">
        <v>45799</v>
      </c>
      <c r="I57" s="6" t="s">
        <v>51</v>
      </c>
      <c r="J57" s="6" t="s">
        <v>303</v>
      </c>
      <c r="K57" s="6" t="s">
        <v>304</v>
      </c>
      <c r="L57" s="6" t="s">
        <v>44</v>
      </c>
      <c r="M57" s="6" t="s">
        <v>55</v>
      </c>
      <c r="N57" s="6">
        <v>5</v>
      </c>
      <c r="O57" s="37">
        <f t="shared" si="0"/>
        <v>28143.96</v>
      </c>
    </row>
    <row r="58" spans="1:27" x14ac:dyDescent="0.25">
      <c r="A58" s="6" t="s">
        <v>305</v>
      </c>
      <c r="B58" s="6" t="s">
        <v>306</v>
      </c>
      <c r="C58" s="6" t="s">
        <v>307</v>
      </c>
      <c r="D58" s="6" t="s">
        <v>87</v>
      </c>
      <c r="E58" s="6" t="s">
        <v>247</v>
      </c>
      <c r="F58" s="6">
        <v>2</v>
      </c>
      <c r="G58" s="16">
        <v>176002.6</v>
      </c>
      <c r="H58" s="27">
        <v>45247</v>
      </c>
      <c r="I58" s="6" t="s">
        <v>74</v>
      </c>
      <c r="J58" s="6" t="s">
        <v>308</v>
      </c>
      <c r="K58" s="6" t="s">
        <v>53</v>
      </c>
      <c r="L58" s="6" t="s">
        <v>44</v>
      </c>
      <c r="M58" s="6" t="s">
        <v>55</v>
      </c>
      <c r="N58" s="6">
        <v>5</v>
      </c>
      <c r="O58" s="37">
        <f t="shared" si="0"/>
        <v>352005.2</v>
      </c>
    </row>
    <row r="59" spans="1:27" ht="24.95" customHeight="1" x14ac:dyDescent="0.25">
      <c r="A59" s="6" t="s">
        <v>309</v>
      </c>
      <c r="B59" s="6" t="s">
        <v>220</v>
      </c>
      <c r="C59" s="6" t="s">
        <v>310</v>
      </c>
      <c r="D59" s="6" t="s">
        <v>87</v>
      </c>
      <c r="E59" s="6" t="s">
        <v>247</v>
      </c>
      <c r="F59" s="6">
        <v>3</v>
      </c>
      <c r="G59" s="16">
        <v>261346.8</v>
      </c>
      <c r="H59" s="26">
        <v>45233</v>
      </c>
      <c r="I59" s="6" t="s">
        <v>42</v>
      </c>
      <c r="J59" s="6" t="s">
        <v>152</v>
      </c>
      <c r="K59" s="6" t="s">
        <v>152</v>
      </c>
      <c r="L59" s="6" t="s">
        <v>62</v>
      </c>
      <c r="M59" s="6" t="s">
        <v>77</v>
      </c>
      <c r="N59" s="6">
        <v>5</v>
      </c>
      <c r="O59" s="37">
        <f t="shared" si="0"/>
        <v>784040.39999999991</v>
      </c>
      <c r="Q59" s="58" t="s">
        <v>2629</v>
      </c>
      <c r="R59" s="58"/>
      <c r="S59" s="58"/>
      <c r="T59" s="58"/>
      <c r="U59" s="58"/>
      <c r="V59" s="58"/>
      <c r="W59" s="58"/>
      <c r="X59" s="58"/>
      <c r="Y59" s="58"/>
      <c r="Z59" s="58"/>
      <c r="AA59" s="58"/>
    </row>
    <row r="60" spans="1:27" ht="32.1" customHeight="1" x14ac:dyDescent="0.25">
      <c r="A60" s="6" t="s">
        <v>311</v>
      </c>
      <c r="B60" s="6" t="s">
        <v>1893</v>
      </c>
      <c r="C60" s="6" t="s">
        <v>313</v>
      </c>
      <c r="D60" s="6" t="s">
        <v>168</v>
      </c>
      <c r="E60" s="6" t="s">
        <v>256</v>
      </c>
      <c r="F60" s="6">
        <v>3</v>
      </c>
      <c r="G60" s="16">
        <v>385110</v>
      </c>
      <c r="H60" s="27">
        <v>45073</v>
      </c>
      <c r="I60" s="6" t="s">
        <v>42</v>
      </c>
      <c r="J60" s="6" t="s">
        <v>82</v>
      </c>
      <c r="K60" s="6" t="s">
        <v>83</v>
      </c>
      <c r="L60" s="6" t="s">
        <v>54</v>
      </c>
      <c r="M60" s="6" t="s">
        <v>68</v>
      </c>
      <c r="N60" s="6">
        <v>4</v>
      </c>
      <c r="O60" s="37">
        <f t="shared" si="0"/>
        <v>1155330</v>
      </c>
      <c r="Q60" s="36" t="s">
        <v>2620</v>
      </c>
      <c r="R60" s="36" t="s">
        <v>1984</v>
      </c>
      <c r="S60" s="36" t="s">
        <v>2621</v>
      </c>
      <c r="T60" s="36" t="s">
        <v>1988</v>
      </c>
      <c r="U60" s="36" t="s">
        <v>2622</v>
      </c>
      <c r="V60" s="36" t="s">
        <v>2623</v>
      </c>
      <c r="W60" s="36" t="s">
        <v>2624</v>
      </c>
      <c r="X60" s="36" t="s">
        <v>1985</v>
      </c>
      <c r="Y60" s="36" t="s">
        <v>2625</v>
      </c>
      <c r="Z60" s="36" t="s">
        <v>2626</v>
      </c>
      <c r="AA60" s="36" t="s">
        <v>2613</v>
      </c>
    </row>
    <row r="61" spans="1:27" x14ac:dyDescent="0.25">
      <c r="A61" s="6" t="s">
        <v>314</v>
      </c>
      <c r="B61" s="6" t="s">
        <v>315</v>
      </c>
      <c r="C61" s="6" t="s">
        <v>316</v>
      </c>
      <c r="D61" s="6" t="s">
        <v>40</v>
      </c>
      <c r="E61" s="6" t="s">
        <v>317</v>
      </c>
      <c r="F61" s="6">
        <v>3</v>
      </c>
      <c r="G61" s="16">
        <v>276121.09999999998</v>
      </c>
      <c r="H61" s="27">
        <v>45736</v>
      </c>
      <c r="I61" s="6" t="s">
        <v>74</v>
      </c>
      <c r="J61" s="6" t="s">
        <v>146</v>
      </c>
      <c r="K61" s="6" t="s">
        <v>147</v>
      </c>
      <c r="L61" s="6" t="s">
        <v>62</v>
      </c>
      <c r="M61" s="6" t="s">
        <v>63</v>
      </c>
      <c r="N61" s="6">
        <v>5</v>
      </c>
      <c r="O61" s="37">
        <f t="shared" si="0"/>
        <v>828363.29999999993</v>
      </c>
      <c r="Q61" t="s">
        <v>62</v>
      </c>
      <c r="R61" s="11">
        <f>COUNTIFS($L$2:$L$601,$Q61)</f>
        <v>210</v>
      </c>
      <c r="S61" s="13">
        <f>R61/COUNTA($A$2:$A$601)</f>
        <v>0.35</v>
      </c>
      <c r="T61" s="11">
        <f>SUMIFS($F$2:$F$601,$L$2:$L$601,$Q61)</f>
        <v>768</v>
      </c>
      <c r="U61" s="29">
        <f>SUMIFS($O$2:$O$601,$L$2:$L$601,$Q61)</f>
        <v>298535241.66000009</v>
      </c>
      <c r="V61" s="13">
        <f>U61/SUM($O$2:$O$601)</f>
        <v>0.4052494768855473</v>
      </c>
      <c r="W61" s="29">
        <f>IF(R61=0,"",U61/R61)</f>
        <v>1421596.3888571432</v>
      </c>
      <c r="X61" s="13">
        <f>IF(R61=0,"",COUNTIFS($L$2:$L$601,$Q61,$M$2:$M$601,"Delivered")/R61)</f>
        <v>0.18571428571428572</v>
      </c>
      <c r="Y61" s="11">
        <f>COUNTIFS($L$2:$L$601,$Q61,$N$2:$N$601,"&gt;=1",$N$2:$N$601,"&lt;=5")</f>
        <v>160</v>
      </c>
      <c r="Z61" s="12">
        <f>IF(Y61=0,"",AVERAGEIFS($N$2:$N$601,$L$2:$L$601,$Q61,$N$2:$N$601,"&gt;=1",$N$2:$N$601,"&lt;=5"))</f>
        <v>2.9187500000000002</v>
      </c>
      <c r="AA61" s="13">
        <f>IF(R61=0,"",Y61/R61)</f>
        <v>0.76190476190476186</v>
      </c>
    </row>
    <row r="62" spans="1:27" x14ac:dyDescent="0.25">
      <c r="A62" s="6" t="s">
        <v>318</v>
      </c>
      <c r="B62" s="6" t="s">
        <v>92</v>
      </c>
      <c r="C62" s="6" t="s">
        <v>93</v>
      </c>
      <c r="D62" s="6" t="s">
        <v>49</v>
      </c>
      <c r="E62" s="6" t="s">
        <v>107</v>
      </c>
      <c r="F62" s="6">
        <v>2</v>
      </c>
      <c r="G62" s="16">
        <v>226476.53</v>
      </c>
      <c r="H62" s="27">
        <v>45809</v>
      </c>
      <c r="I62" s="6" t="s">
        <v>42</v>
      </c>
      <c r="J62" s="6" t="s">
        <v>308</v>
      </c>
      <c r="K62" s="6" t="s">
        <v>53</v>
      </c>
      <c r="L62" s="6" t="s">
        <v>44</v>
      </c>
      <c r="M62" s="6" t="s">
        <v>63</v>
      </c>
      <c r="N62" s="6">
        <v>1</v>
      </c>
      <c r="O62" s="37">
        <f t="shared" si="0"/>
        <v>452953.06</v>
      </c>
      <c r="Q62" t="s">
        <v>44</v>
      </c>
      <c r="R62" s="11">
        <f>COUNTIFS($L$2:$L$601,$Q62)</f>
        <v>183</v>
      </c>
      <c r="S62" s="13">
        <f>R62/COUNTA($A$2:$A$601)</f>
        <v>0.30499999999999999</v>
      </c>
      <c r="T62" s="11">
        <f>SUMIFS($F$2:$F$601,$L$2:$L$601,$Q62)</f>
        <v>616</v>
      </c>
      <c r="U62" s="29">
        <f>SUMIFS($O$2:$O$601,$L$2:$L$601,$Q62)</f>
        <v>208210627.88999999</v>
      </c>
      <c r="V62" s="13">
        <f>U62/SUM($O$2:$O$601)</f>
        <v>0.28263747879565443</v>
      </c>
      <c r="W62" s="29">
        <f>IF(R62=0,"",U62/R62)</f>
        <v>1137762.9939344262</v>
      </c>
      <c r="X62" s="13">
        <f>IF(R62=0,"",COUNTIFS($L$2:$L$601,$Q62,$M$2:$M$601,"Delivered")/R62)</f>
        <v>0.24043715846994534</v>
      </c>
      <c r="Y62" s="11">
        <f>COUNTIFS($L$2:$L$601,$Q62,$N$2:$N$601,"&gt;=1",$N$2:$N$601,"&lt;=5")</f>
        <v>137</v>
      </c>
      <c r="Z62" s="12">
        <f>IF(Y62=0,"",AVERAGEIFS($N$2:$N$601,$L$2:$L$601,$Q62,$N$2:$N$601,"&gt;=1",$N$2:$N$601,"&lt;=5"))</f>
        <v>3.1094890510948905</v>
      </c>
      <c r="AA62" s="13">
        <f>IF(R62=0,"",Y62/R62)</f>
        <v>0.74863387978142082</v>
      </c>
    </row>
    <row r="63" spans="1:27" x14ac:dyDescent="0.25">
      <c r="A63" s="6" t="s">
        <v>320</v>
      </c>
      <c r="B63" s="6" t="s">
        <v>321</v>
      </c>
      <c r="C63" s="6" t="s">
        <v>322</v>
      </c>
      <c r="D63" s="6" t="s">
        <v>59</v>
      </c>
      <c r="E63" s="6" t="s">
        <v>217</v>
      </c>
      <c r="F63" s="6">
        <v>3</v>
      </c>
      <c r="G63" s="16">
        <v>449385.04</v>
      </c>
      <c r="H63" s="27">
        <v>45581</v>
      </c>
      <c r="I63" s="6" t="s">
        <v>101</v>
      </c>
      <c r="J63" s="6" t="s">
        <v>203</v>
      </c>
      <c r="K63" s="6" t="s">
        <v>204</v>
      </c>
      <c r="L63" s="6" t="s">
        <v>62</v>
      </c>
      <c r="M63" s="6" t="s">
        <v>45</v>
      </c>
      <c r="N63" s="6">
        <v>2</v>
      </c>
      <c r="O63" s="37">
        <f t="shared" si="0"/>
        <v>1348155.1199999999</v>
      </c>
      <c r="Q63" t="s">
        <v>54</v>
      </c>
      <c r="R63" s="11">
        <f>COUNTIFS($L$2:$L$601,$Q63)</f>
        <v>207</v>
      </c>
      <c r="S63" s="13">
        <f>R63/COUNTA($A$2:$A$601)</f>
        <v>0.34499999999999997</v>
      </c>
      <c r="T63" s="11">
        <f>SUMIFS($F$2:$F$601,$L$2:$L$601,$Q63)</f>
        <v>725</v>
      </c>
      <c r="U63" s="29">
        <f>SUMIFS($O$2:$O$601,$L$2:$L$601,$Q63)</f>
        <v>229924400.71000007</v>
      </c>
      <c r="V63" s="13">
        <f>U63/SUM($O$2:$O$601)</f>
        <v>0.31211304431879738</v>
      </c>
      <c r="W63" s="29">
        <f>IF(R63=0,"",U63/R63)</f>
        <v>1110745.8971497589</v>
      </c>
      <c r="X63" s="13">
        <f>IF(R63=0,"",COUNTIFS($L$2:$L$601,$Q63,$M$2:$M$601,"Delivered")/R63)</f>
        <v>0.20289855072463769</v>
      </c>
      <c r="Y63" s="11">
        <f>COUNTIFS($L$2:$L$601,$Q63,$N$2:$N$601,"&gt;=1",$N$2:$N$601,"&lt;=5")</f>
        <v>138</v>
      </c>
      <c r="Z63" s="12">
        <f>IF(Y63=0,"",AVERAGEIFS($N$2:$N$601,$L$2:$L$601,$Q63,$N$2:$N$601,"&gt;=1",$N$2:$N$601,"&lt;=5"))</f>
        <v>2.9275362318840581</v>
      </c>
      <c r="AA63" s="13">
        <f>IF(R63=0,"",Y63/R63)</f>
        <v>0.66666666666666663</v>
      </c>
    </row>
    <row r="64" spans="1:27" x14ac:dyDescent="0.25">
      <c r="A64" s="6" t="s">
        <v>323</v>
      </c>
      <c r="B64" s="6" t="s">
        <v>324</v>
      </c>
      <c r="C64" s="6" t="s">
        <v>325</v>
      </c>
      <c r="D64" s="6" t="s">
        <v>40</v>
      </c>
      <c r="E64" s="6" t="s">
        <v>326</v>
      </c>
      <c r="F64" s="6">
        <v>6</v>
      </c>
      <c r="G64" s="16">
        <v>205140.12</v>
      </c>
      <c r="H64" s="27">
        <v>44944</v>
      </c>
      <c r="I64" s="6" t="s">
        <v>74</v>
      </c>
      <c r="J64" s="6" t="s">
        <v>113</v>
      </c>
      <c r="K64" s="6" t="s">
        <v>114</v>
      </c>
      <c r="L64" s="6" t="s">
        <v>54</v>
      </c>
      <c r="M64" s="6" t="s">
        <v>63</v>
      </c>
      <c r="N64" s="17"/>
      <c r="O64" s="37">
        <f t="shared" si="0"/>
        <v>1230840.72</v>
      </c>
      <c r="Q64" s="10" t="s">
        <v>2627</v>
      </c>
      <c r="R64" s="9">
        <f>SUM(R61:R63)</f>
        <v>600</v>
      </c>
      <c r="S64" s="30">
        <f>SUM(S61:S63)</f>
        <v>1</v>
      </c>
      <c r="T64" s="9">
        <f>SUM(T61:T63)</f>
        <v>2109</v>
      </c>
      <c r="U64" s="31">
        <f>SUM(U61:U63)</f>
        <v>736670270.26000011</v>
      </c>
      <c r="V64" s="30">
        <f>SUM(V61:V63)</f>
        <v>0.99999999999999911</v>
      </c>
      <c r="W64" s="31">
        <f>U64/R64</f>
        <v>1227783.7837666669</v>
      </c>
      <c r="X64" s="30">
        <f>COUNTIF($M$2:$M$601,"Delivered")/COUNTA($A$2:$A$601)</f>
        <v>0.20833333333333334</v>
      </c>
      <c r="Y64" s="9">
        <f>SUM(Y61:Y63)</f>
        <v>435</v>
      </c>
      <c r="Z64" s="32">
        <f>AVERAGE($N$2:$N$601)</f>
        <v>2.981609195402299</v>
      </c>
      <c r="AA64" s="30">
        <f>Y64/R64</f>
        <v>0.72499999999999998</v>
      </c>
    </row>
    <row r="65" spans="1:27" x14ac:dyDescent="0.25">
      <c r="A65" s="6" t="s">
        <v>328</v>
      </c>
      <c r="B65" s="6" t="s">
        <v>329</v>
      </c>
      <c r="C65" s="6" t="s">
        <v>330</v>
      </c>
      <c r="D65" s="6" t="s">
        <v>49</v>
      </c>
      <c r="E65" s="6" t="s">
        <v>151</v>
      </c>
      <c r="F65" s="6">
        <v>2</v>
      </c>
      <c r="G65" s="16">
        <v>234873.18</v>
      </c>
      <c r="H65" s="27">
        <v>45978</v>
      </c>
      <c r="I65" s="6" t="s">
        <v>81</v>
      </c>
      <c r="J65" s="6" t="s">
        <v>89</v>
      </c>
      <c r="K65" s="6" t="s">
        <v>90</v>
      </c>
      <c r="L65" s="6" t="s">
        <v>62</v>
      </c>
      <c r="M65" s="6" t="s">
        <v>45</v>
      </c>
      <c r="N65" s="17"/>
      <c r="O65" s="37">
        <f t="shared" si="0"/>
        <v>469746.36</v>
      </c>
    </row>
    <row r="66" spans="1:27" x14ac:dyDescent="0.25">
      <c r="A66" s="6" t="s">
        <v>332</v>
      </c>
      <c r="B66" s="6" t="s">
        <v>333</v>
      </c>
      <c r="C66" s="6" t="s">
        <v>334</v>
      </c>
      <c r="D66" s="6" t="s">
        <v>135</v>
      </c>
      <c r="E66" s="6" t="s">
        <v>335</v>
      </c>
      <c r="F66" s="6">
        <v>3</v>
      </c>
      <c r="G66" s="16">
        <v>94410.41</v>
      </c>
      <c r="H66" s="26">
        <v>45841</v>
      </c>
      <c r="I66" s="6" t="s">
        <v>81</v>
      </c>
      <c r="J66" s="6" t="s">
        <v>237</v>
      </c>
      <c r="K66" s="6" t="s">
        <v>238</v>
      </c>
      <c r="L66" s="6" t="s">
        <v>44</v>
      </c>
      <c r="M66" s="6" t="s">
        <v>68</v>
      </c>
      <c r="N66" s="17"/>
      <c r="O66" s="37">
        <f t="shared" ref="O66:O129" si="5">F66*G66</f>
        <v>283231.23</v>
      </c>
    </row>
    <row r="67" spans="1:27" ht="24.95" customHeight="1" x14ac:dyDescent="0.25">
      <c r="A67" s="6" t="s">
        <v>336</v>
      </c>
      <c r="B67" s="6" t="s">
        <v>337</v>
      </c>
      <c r="C67" s="6" t="s">
        <v>338</v>
      </c>
      <c r="D67" s="6" t="s">
        <v>87</v>
      </c>
      <c r="E67" s="6" t="s">
        <v>131</v>
      </c>
      <c r="F67" s="6">
        <v>1</v>
      </c>
      <c r="G67" s="16">
        <v>68803.37</v>
      </c>
      <c r="H67" s="26">
        <v>45424</v>
      </c>
      <c r="I67" s="6" t="s">
        <v>74</v>
      </c>
      <c r="J67" s="6" t="s">
        <v>141</v>
      </c>
      <c r="K67" s="6" t="s">
        <v>142</v>
      </c>
      <c r="L67" s="6" t="s">
        <v>54</v>
      </c>
      <c r="M67" s="6" t="s">
        <v>68</v>
      </c>
      <c r="N67" s="6">
        <v>4</v>
      </c>
      <c r="O67" s="37">
        <f t="shared" si="5"/>
        <v>68803.37</v>
      </c>
      <c r="Q67" s="58" t="s">
        <v>2630</v>
      </c>
      <c r="R67" s="58"/>
      <c r="S67" s="58"/>
      <c r="T67" s="58"/>
      <c r="U67" s="58"/>
      <c r="V67" s="58"/>
      <c r="W67" s="58"/>
      <c r="X67" s="58"/>
      <c r="Y67" s="58"/>
      <c r="Z67" s="58"/>
      <c r="AA67" s="58"/>
    </row>
    <row r="68" spans="1:27" ht="32.1" customHeight="1" x14ac:dyDescent="0.25">
      <c r="A68" s="6" t="s">
        <v>339</v>
      </c>
      <c r="B68" s="6" t="s">
        <v>1894</v>
      </c>
      <c r="C68" s="6" t="s">
        <v>341</v>
      </c>
      <c r="D68" s="6" t="s">
        <v>59</v>
      </c>
      <c r="E68" s="6" t="s">
        <v>60</v>
      </c>
      <c r="F68" s="6">
        <v>6</v>
      </c>
      <c r="G68" s="16">
        <v>227900.45</v>
      </c>
      <c r="H68" s="27">
        <v>45712</v>
      </c>
      <c r="I68" s="6" t="s">
        <v>74</v>
      </c>
      <c r="J68" s="6" t="s">
        <v>75</v>
      </c>
      <c r="K68" s="6" t="s">
        <v>76</v>
      </c>
      <c r="L68" s="6" t="s">
        <v>54</v>
      </c>
      <c r="M68" s="6" t="s">
        <v>77</v>
      </c>
      <c r="N68" s="6">
        <v>2</v>
      </c>
      <c r="O68" s="37">
        <f t="shared" si="5"/>
        <v>1367402.7000000002</v>
      </c>
      <c r="Q68" s="36" t="s">
        <v>2620</v>
      </c>
      <c r="R68" s="36" t="s">
        <v>1984</v>
      </c>
      <c r="S68" s="36" t="s">
        <v>2621</v>
      </c>
      <c r="T68" s="36" t="s">
        <v>1988</v>
      </c>
      <c r="U68" s="36" t="s">
        <v>2622</v>
      </c>
      <c r="V68" s="36" t="s">
        <v>2623</v>
      </c>
      <c r="W68" s="36" t="s">
        <v>2624</v>
      </c>
      <c r="X68" s="36" t="s">
        <v>1985</v>
      </c>
      <c r="Y68" s="36" t="s">
        <v>2625</v>
      </c>
      <c r="Z68" s="36" t="s">
        <v>2626</v>
      </c>
      <c r="AA68" s="36" t="s">
        <v>2613</v>
      </c>
    </row>
    <row r="69" spans="1:27" x14ac:dyDescent="0.25">
      <c r="A69" s="6" t="s">
        <v>342</v>
      </c>
      <c r="B69" s="6" t="s">
        <v>343</v>
      </c>
      <c r="C69" s="6" t="s">
        <v>344</v>
      </c>
      <c r="D69" s="6" t="s">
        <v>168</v>
      </c>
      <c r="E69" s="6" t="s">
        <v>256</v>
      </c>
      <c r="F69" s="6">
        <v>6</v>
      </c>
      <c r="G69" s="16">
        <v>236432.06</v>
      </c>
      <c r="H69" s="26">
        <v>45027</v>
      </c>
      <c r="I69" s="6" t="s">
        <v>42</v>
      </c>
      <c r="J69" s="6" t="s">
        <v>75</v>
      </c>
      <c r="K69" s="6" t="s">
        <v>76</v>
      </c>
      <c r="L69" s="6" t="s">
        <v>44</v>
      </c>
      <c r="M69" s="6" t="s">
        <v>77</v>
      </c>
      <c r="N69" s="6">
        <v>4</v>
      </c>
      <c r="O69" s="37">
        <f t="shared" si="5"/>
        <v>1418592.3599999999</v>
      </c>
      <c r="Q69" t="s">
        <v>42</v>
      </c>
      <c r="R69" s="11">
        <f>COUNTIFS($I$2:$I$601,$Q69)</f>
        <v>118</v>
      </c>
      <c r="S69" s="13">
        <f>R69/COUNTA($A$2:$A$601)</f>
        <v>0.19666666666666666</v>
      </c>
      <c r="T69" s="11">
        <f>SUMIFS($F$2:$F$601,$I$2:$I$601,$Q69)</f>
        <v>422</v>
      </c>
      <c r="U69" s="29">
        <f>SUMIFS($O$2:$O$601,$I$2:$I$601,$Q69)</f>
        <v>105817963.06</v>
      </c>
      <c r="V69" s="13">
        <f>U69/SUM($O$2:$O$601)</f>
        <v>0.14364359107725705</v>
      </c>
      <c r="W69" s="29">
        <f>IF(R69=0,"",U69/R69)</f>
        <v>896762.39881355932</v>
      </c>
      <c r="X69" s="13">
        <f>IF(R69=0,"",COUNTIFS($I$2:$I$601,$Q69,$M$2:$M$601,"Delivered")/R69)</f>
        <v>0.23728813559322035</v>
      </c>
      <c r="Y69" s="11">
        <f>COUNTIFS($I$2:$I$601,$Q69,$N$2:$N$601,"&gt;=1",$N$2:$N$601,"&lt;=5")</f>
        <v>89</v>
      </c>
      <c r="Z69" s="12">
        <f>IF(Y69=0,"",AVERAGEIFS($N$2:$N$601,$I$2:$I$601,$Q69,$N$2:$N$601,"&gt;=1",$N$2:$N$601,"&lt;=5"))</f>
        <v>2.9662921348314608</v>
      </c>
      <c r="AA69" s="13">
        <f>IF(R69=0,"",Y69/R69)</f>
        <v>0.75423728813559321</v>
      </c>
    </row>
    <row r="70" spans="1:27" x14ac:dyDescent="0.25">
      <c r="A70" s="6" t="s">
        <v>346</v>
      </c>
      <c r="B70" s="6" t="s">
        <v>347</v>
      </c>
      <c r="C70" s="6" t="s">
        <v>348</v>
      </c>
      <c r="D70" s="6" t="s">
        <v>111</v>
      </c>
      <c r="E70" s="6" t="s">
        <v>140</v>
      </c>
      <c r="F70" s="6">
        <v>3</v>
      </c>
      <c r="G70" s="16">
        <v>373175.23</v>
      </c>
      <c r="H70" s="27">
        <v>45917</v>
      </c>
      <c r="I70" s="6" t="s">
        <v>81</v>
      </c>
      <c r="J70" s="6" t="s">
        <v>82</v>
      </c>
      <c r="K70" s="6" t="s">
        <v>83</v>
      </c>
      <c r="L70" s="6" t="s">
        <v>54</v>
      </c>
      <c r="M70" s="6" t="s">
        <v>77</v>
      </c>
      <c r="N70" s="6">
        <v>3</v>
      </c>
      <c r="O70" s="37">
        <f t="shared" si="5"/>
        <v>1119525.69</v>
      </c>
      <c r="Q70" t="s">
        <v>101</v>
      </c>
      <c r="R70" s="11">
        <f>COUNTIFS($I$2:$I$601,$Q70)</f>
        <v>127</v>
      </c>
      <c r="S70" s="13">
        <f>R70/COUNTA($A$2:$A$601)</f>
        <v>0.21166666666666667</v>
      </c>
      <c r="T70" s="11">
        <f>SUMIFS($F$2:$F$601,$I$2:$I$601,$Q70)</f>
        <v>454</v>
      </c>
      <c r="U70" s="29">
        <f>SUMIFS($O$2:$O$601,$I$2:$I$601,$Q70)</f>
        <v>213871691.34999996</v>
      </c>
      <c r="V70" s="13">
        <f>U70/SUM($O$2:$O$601)</f>
        <v>0.29032214273356788</v>
      </c>
      <c r="W70" s="29">
        <f>IF(R70=0,"",U70/R70)</f>
        <v>1684029.0657480313</v>
      </c>
      <c r="X70" s="13">
        <f>IF(R70=0,"",COUNTIFS($I$2:$I$601,$Q70,$M$2:$M$601,"Delivered")/R70)</f>
        <v>0.20472440944881889</v>
      </c>
      <c r="Y70" s="11">
        <f>COUNTIFS($I$2:$I$601,$Q70,$N$2:$N$601,"&gt;=1",$N$2:$N$601,"&lt;=5")</f>
        <v>92</v>
      </c>
      <c r="Z70" s="12">
        <f>IF(Y70=0,"",AVERAGEIFS($N$2:$N$601,$I$2:$I$601,$Q70,$N$2:$N$601,"&gt;=1",$N$2:$N$601,"&lt;=5"))</f>
        <v>3.0326086956521738</v>
      </c>
      <c r="AA70" s="13">
        <f>IF(R70=0,"",Y70/R70)</f>
        <v>0.72440944881889768</v>
      </c>
    </row>
    <row r="71" spans="1:27" x14ac:dyDescent="0.25">
      <c r="A71" s="6" t="s">
        <v>349</v>
      </c>
      <c r="B71" s="6" t="s">
        <v>350</v>
      </c>
      <c r="C71" s="6" t="s">
        <v>351</v>
      </c>
      <c r="D71" s="6" t="s">
        <v>135</v>
      </c>
      <c r="E71" s="6" t="s">
        <v>335</v>
      </c>
      <c r="F71" s="6">
        <v>6</v>
      </c>
      <c r="G71" s="16">
        <v>394923.58</v>
      </c>
      <c r="H71" s="26">
        <v>45327</v>
      </c>
      <c r="I71" s="6" t="s">
        <v>101</v>
      </c>
      <c r="J71" s="6" t="s">
        <v>152</v>
      </c>
      <c r="K71" s="6" t="s">
        <v>152</v>
      </c>
      <c r="L71" s="6" t="s">
        <v>54</v>
      </c>
      <c r="M71" s="6" t="s">
        <v>45</v>
      </c>
      <c r="N71" s="17"/>
      <c r="O71" s="37">
        <f t="shared" si="5"/>
        <v>2369541.48</v>
      </c>
      <c r="Q71" t="s">
        <v>74</v>
      </c>
      <c r="R71" s="11">
        <f>COUNTIFS($I$2:$I$601,$Q71)</f>
        <v>131</v>
      </c>
      <c r="S71" s="13">
        <f>R71/COUNTA($A$2:$A$601)</f>
        <v>0.21833333333333332</v>
      </c>
      <c r="T71" s="11">
        <f>SUMIFS($F$2:$F$601,$I$2:$I$601,$Q71)</f>
        <v>429</v>
      </c>
      <c r="U71" s="29">
        <f>SUMIFS($O$2:$O$601,$I$2:$I$601,$Q71)</f>
        <v>138362099.03</v>
      </c>
      <c r="V71" s="13">
        <f>U71/SUM($O$2:$O$601)</f>
        <v>0.18782093511275594</v>
      </c>
      <c r="W71" s="29">
        <f>IF(R71=0,"",U71/R71)</f>
        <v>1056199.2292366412</v>
      </c>
      <c r="X71" s="13">
        <f>IF(R71=0,"",COUNTIFS($I$2:$I$601,$Q71,$M$2:$M$601,"Delivered")/R71)</f>
        <v>0.12977099236641221</v>
      </c>
      <c r="Y71" s="11">
        <f>COUNTIFS($I$2:$I$601,$Q71,$N$2:$N$601,"&gt;=1",$N$2:$N$601,"&lt;=5")</f>
        <v>97</v>
      </c>
      <c r="Z71" s="12">
        <f>IF(Y71=0,"",AVERAGEIFS($N$2:$N$601,$I$2:$I$601,$Q71,$N$2:$N$601,"&gt;=1",$N$2:$N$601,"&lt;=5"))</f>
        <v>2.9587628865979383</v>
      </c>
      <c r="AA71" s="13">
        <f>IF(R71=0,"",Y71/R71)</f>
        <v>0.74045801526717558</v>
      </c>
    </row>
    <row r="72" spans="1:27" x14ac:dyDescent="0.25">
      <c r="A72" s="6" t="s">
        <v>352</v>
      </c>
      <c r="B72" s="6" t="s">
        <v>353</v>
      </c>
      <c r="C72" s="6" t="s">
        <v>354</v>
      </c>
      <c r="D72" s="6" t="s">
        <v>111</v>
      </c>
      <c r="E72" s="6" t="s">
        <v>140</v>
      </c>
      <c r="F72" s="6">
        <v>1</v>
      </c>
      <c r="G72" s="16">
        <v>316273.28000000003</v>
      </c>
      <c r="H72" s="27">
        <v>44944</v>
      </c>
      <c r="I72" s="6" t="s">
        <v>42</v>
      </c>
      <c r="J72" s="6" t="s">
        <v>141</v>
      </c>
      <c r="K72" s="6" t="s">
        <v>142</v>
      </c>
      <c r="L72" s="6" t="s">
        <v>54</v>
      </c>
      <c r="M72" s="6" t="s">
        <v>63</v>
      </c>
      <c r="N72" s="6">
        <v>3</v>
      </c>
      <c r="O72" s="37">
        <f t="shared" si="5"/>
        <v>316273.28000000003</v>
      </c>
      <c r="Q72" t="s">
        <v>51</v>
      </c>
      <c r="R72" s="11">
        <f>COUNTIFS($I$2:$I$601,$Q72)</f>
        <v>98</v>
      </c>
      <c r="S72" s="13">
        <f>R72/COUNTA($A$2:$A$601)</f>
        <v>0.16333333333333333</v>
      </c>
      <c r="T72" s="11">
        <f>SUMIFS($F$2:$F$601,$I$2:$I$601,$Q72)</f>
        <v>344</v>
      </c>
      <c r="U72" s="29">
        <f>SUMIFS($O$2:$O$601,$I$2:$I$601,$Q72)</f>
        <v>144490143.33000001</v>
      </c>
      <c r="V72" s="13">
        <f>U72/SUM($O$2:$O$601)</f>
        <v>0.19613950659228258</v>
      </c>
      <c r="W72" s="29">
        <f>IF(R72=0,"",U72/R72)</f>
        <v>1474389.2176530613</v>
      </c>
      <c r="X72" s="13">
        <f>IF(R72=0,"",COUNTIFS($I$2:$I$601,$Q72,$M$2:$M$601,"Delivered")/R72)</f>
        <v>0.23469387755102042</v>
      </c>
      <c r="Y72" s="11">
        <f>COUNTIFS($I$2:$I$601,$Q72,$N$2:$N$601,"&gt;=1",$N$2:$N$601,"&lt;=5")</f>
        <v>76</v>
      </c>
      <c r="Z72" s="12">
        <f>IF(Y72=0,"",AVERAGEIFS($N$2:$N$601,$I$2:$I$601,$Q72,$N$2:$N$601,"&gt;=1",$N$2:$N$601,"&lt;=5"))</f>
        <v>2.9605263157894739</v>
      </c>
      <c r="AA72" s="13">
        <f>IF(R72=0,"",Y72/R72)</f>
        <v>0.77551020408163263</v>
      </c>
    </row>
    <row r="73" spans="1:27" x14ac:dyDescent="0.25">
      <c r="A73" s="6" t="s">
        <v>355</v>
      </c>
      <c r="B73" s="6" t="s">
        <v>356</v>
      </c>
      <c r="C73" s="17"/>
      <c r="D73" s="6" t="s">
        <v>99</v>
      </c>
      <c r="E73" s="6" t="s">
        <v>357</v>
      </c>
      <c r="F73" s="6">
        <v>6</v>
      </c>
      <c r="G73" s="16">
        <v>120628.11</v>
      </c>
      <c r="H73" s="27">
        <v>45131</v>
      </c>
      <c r="I73" s="6" t="s">
        <v>81</v>
      </c>
      <c r="J73" s="6" t="s">
        <v>126</v>
      </c>
      <c r="K73" s="6" t="s">
        <v>127</v>
      </c>
      <c r="L73" s="6" t="s">
        <v>62</v>
      </c>
      <c r="M73" s="6" t="s">
        <v>77</v>
      </c>
      <c r="N73" s="6">
        <v>2</v>
      </c>
      <c r="O73" s="37">
        <f t="shared" si="5"/>
        <v>723768.66</v>
      </c>
      <c r="Q73" t="s">
        <v>81</v>
      </c>
      <c r="R73" s="11">
        <f>COUNTIFS($I$2:$I$601,$Q73)</f>
        <v>126</v>
      </c>
      <c r="S73" s="13">
        <f>R73/COUNTA($A$2:$A$601)</f>
        <v>0.21</v>
      </c>
      <c r="T73" s="11">
        <f>SUMIFS($F$2:$F$601,$I$2:$I$601,$Q73)</f>
        <v>460</v>
      </c>
      <c r="U73" s="29">
        <f>SUMIFS($O$2:$O$601,$I$2:$I$601,$Q73)</f>
        <v>134128373.49000004</v>
      </c>
      <c r="V73" s="13">
        <f>U73/SUM($O$2:$O$601)</f>
        <v>0.18207382448413548</v>
      </c>
      <c r="W73" s="29">
        <f>IF(R73=0,"",U73/R73)</f>
        <v>1064510.9007142861</v>
      </c>
      <c r="X73" s="13">
        <f>IF(R73=0,"",COUNTIFS($I$2:$I$601,$Q73,$M$2:$M$601,"Delivered")/R73)</f>
        <v>0.24603174603174602</v>
      </c>
      <c r="Y73" s="11">
        <f>COUNTIFS($I$2:$I$601,$Q73,$N$2:$N$601,"&gt;=1",$N$2:$N$601,"&lt;=5")</f>
        <v>81</v>
      </c>
      <c r="Z73" s="12">
        <f>IF(Y73=0,"",AVERAGEIFS($N$2:$N$601,$I$2:$I$601,$Q73,$N$2:$N$601,"&gt;=1",$N$2:$N$601,"&lt;=5"))</f>
        <v>2.9876543209876543</v>
      </c>
      <c r="AA73" s="13">
        <f>IF(R73=0,"",Y73/R73)</f>
        <v>0.6428571428571429</v>
      </c>
    </row>
    <row r="74" spans="1:27" x14ac:dyDescent="0.25">
      <c r="A74" s="6" t="s">
        <v>358</v>
      </c>
      <c r="B74" s="6" t="s">
        <v>359</v>
      </c>
      <c r="C74" s="6" t="s">
        <v>360</v>
      </c>
      <c r="D74" s="6" t="s">
        <v>40</v>
      </c>
      <c r="E74" s="6" t="s">
        <v>326</v>
      </c>
      <c r="F74" s="6">
        <v>5</v>
      </c>
      <c r="G74" s="16">
        <v>233715.25</v>
      </c>
      <c r="H74" s="27">
        <v>45465</v>
      </c>
      <c r="I74" s="6" t="s">
        <v>101</v>
      </c>
      <c r="J74" s="6" t="s">
        <v>43</v>
      </c>
      <c r="K74" s="6" t="s">
        <v>43</v>
      </c>
      <c r="L74" s="6" t="s">
        <v>62</v>
      </c>
      <c r="M74" s="6" t="s">
        <v>68</v>
      </c>
      <c r="N74" s="6">
        <v>3</v>
      </c>
      <c r="O74" s="37">
        <f t="shared" si="5"/>
        <v>1168576.25</v>
      </c>
      <c r="Q74" s="10" t="s">
        <v>2627</v>
      </c>
      <c r="R74" s="9">
        <f>SUM(R69:R73)</f>
        <v>600</v>
      </c>
      <c r="S74" s="30">
        <f>SUM(S69:S73)</f>
        <v>1</v>
      </c>
      <c r="T74" s="9">
        <f>SUM(T69:T73)</f>
        <v>2109</v>
      </c>
      <c r="U74" s="31">
        <f>SUM(U69:U73)</f>
        <v>736670270.25999999</v>
      </c>
      <c r="V74" s="30">
        <f>SUM(V69:V73)</f>
        <v>0.999999999999999</v>
      </c>
      <c r="W74" s="31">
        <f>U74/R74</f>
        <v>1227783.7837666667</v>
      </c>
      <c r="X74" s="30">
        <f>COUNTIF($M$2:$M$601,"Delivered")/COUNTA($A$2:$A$601)</f>
        <v>0.20833333333333334</v>
      </c>
      <c r="Y74" s="9">
        <f>SUM(Y69:Y73)</f>
        <v>435</v>
      </c>
      <c r="Z74" s="32">
        <f>AVERAGE($N$2:$N$601)</f>
        <v>2.981609195402299</v>
      </c>
      <c r="AA74" s="30">
        <f>Y74/R74</f>
        <v>0.72499999999999998</v>
      </c>
    </row>
    <row r="75" spans="1:27" x14ac:dyDescent="0.25">
      <c r="A75" s="6" t="s">
        <v>361</v>
      </c>
      <c r="B75" s="6" t="s">
        <v>362</v>
      </c>
      <c r="C75" s="6" t="s">
        <v>363</v>
      </c>
      <c r="D75" s="6" t="s">
        <v>111</v>
      </c>
      <c r="E75" s="6" t="s">
        <v>73</v>
      </c>
      <c r="F75" s="6">
        <v>6</v>
      </c>
      <c r="G75" s="16">
        <v>78365.53</v>
      </c>
      <c r="H75" s="27">
        <v>45014</v>
      </c>
      <c r="I75" s="6" t="s">
        <v>81</v>
      </c>
      <c r="J75" s="6" t="s">
        <v>82</v>
      </c>
      <c r="K75" s="6" t="s">
        <v>83</v>
      </c>
      <c r="L75" s="6" t="s">
        <v>54</v>
      </c>
      <c r="M75" s="6" t="s">
        <v>77</v>
      </c>
      <c r="N75" s="17"/>
      <c r="O75" s="37">
        <f t="shared" si="5"/>
        <v>470193.18</v>
      </c>
    </row>
    <row r="76" spans="1:27" x14ac:dyDescent="0.25">
      <c r="A76" s="6" t="s">
        <v>364</v>
      </c>
      <c r="B76" s="6" t="s">
        <v>365</v>
      </c>
      <c r="C76" s="6" t="s">
        <v>366</v>
      </c>
      <c r="D76" s="6" t="s">
        <v>40</v>
      </c>
      <c r="E76" s="6" t="s">
        <v>317</v>
      </c>
      <c r="F76" s="6">
        <v>3</v>
      </c>
      <c r="G76" s="16">
        <v>191588.68</v>
      </c>
      <c r="H76" s="26">
        <v>45843</v>
      </c>
      <c r="I76" s="6" t="s">
        <v>81</v>
      </c>
      <c r="J76" s="6" t="s">
        <v>82</v>
      </c>
      <c r="K76" s="6" t="s">
        <v>83</v>
      </c>
      <c r="L76" s="6" t="s">
        <v>44</v>
      </c>
      <c r="M76" s="6" t="s">
        <v>63</v>
      </c>
      <c r="N76" s="6">
        <v>2</v>
      </c>
      <c r="O76" s="37">
        <f t="shared" si="5"/>
        <v>574766.04</v>
      </c>
    </row>
    <row r="77" spans="1:27" ht="24.95" customHeight="1" x14ac:dyDescent="0.25">
      <c r="A77" s="6" t="s">
        <v>368</v>
      </c>
      <c r="B77" s="6" t="s">
        <v>369</v>
      </c>
      <c r="C77" s="6" t="s">
        <v>370</v>
      </c>
      <c r="D77" s="6" t="s">
        <v>168</v>
      </c>
      <c r="E77" s="6" t="s">
        <v>371</v>
      </c>
      <c r="F77" s="6">
        <v>6</v>
      </c>
      <c r="G77" s="16">
        <v>327721.67</v>
      </c>
      <c r="H77" s="26">
        <v>45453</v>
      </c>
      <c r="I77" s="6" t="s">
        <v>101</v>
      </c>
      <c r="J77" s="6" t="s">
        <v>303</v>
      </c>
      <c r="K77" s="6" t="s">
        <v>304</v>
      </c>
      <c r="L77" s="6" t="s">
        <v>44</v>
      </c>
      <c r="M77" s="6" t="s">
        <v>63</v>
      </c>
      <c r="N77" s="6">
        <v>3</v>
      </c>
      <c r="O77" s="37">
        <f t="shared" si="5"/>
        <v>1966330.02</v>
      </c>
      <c r="Q77" s="58" t="s">
        <v>2631</v>
      </c>
      <c r="R77" s="58"/>
      <c r="S77" s="58"/>
      <c r="T77" s="58"/>
      <c r="U77" s="58"/>
      <c r="V77" s="58"/>
      <c r="W77" s="58"/>
      <c r="X77" s="58"/>
      <c r="Y77" s="58"/>
      <c r="Z77" s="58"/>
      <c r="AA77" s="58"/>
    </row>
    <row r="78" spans="1:27" ht="32.1" customHeight="1" x14ac:dyDescent="0.25">
      <c r="A78" s="6" t="s">
        <v>372</v>
      </c>
      <c r="B78" s="6" t="s">
        <v>1895</v>
      </c>
      <c r="C78" s="6" t="s">
        <v>374</v>
      </c>
      <c r="D78" s="6" t="s">
        <v>111</v>
      </c>
      <c r="E78" s="6" t="s">
        <v>140</v>
      </c>
      <c r="F78" s="6">
        <v>6</v>
      </c>
      <c r="G78" s="16">
        <v>198875.86</v>
      </c>
      <c r="H78" s="27">
        <v>45978</v>
      </c>
      <c r="I78" s="6" t="s">
        <v>101</v>
      </c>
      <c r="J78" s="6" t="s">
        <v>187</v>
      </c>
      <c r="K78" s="6" t="s">
        <v>187</v>
      </c>
      <c r="L78" s="6" t="s">
        <v>62</v>
      </c>
      <c r="M78" s="6" t="s">
        <v>55</v>
      </c>
      <c r="N78" s="6">
        <v>1</v>
      </c>
      <c r="O78" s="37">
        <f t="shared" si="5"/>
        <v>1193255.1599999999</v>
      </c>
      <c r="Q78" s="36" t="s">
        <v>2620</v>
      </c>
      <c r="R78" s="36" t="s">
        <v>1984</v>
      </c>
      <c r="S78" s="36" t="s">
        <v>2621</v>
      </c>
      <c r="T78" s="36" t="s">
        <v>1988</v>
      </c>
      <c r="U78" s="36" t="s">
        <v>2622</v>
      </c>
      <c r="V78" s="36" t="s">
        <v>2623</v>
      </c>
      <c r="W78" s="36" t="s">
        <v>2624</v>
      </c>
      <c r="X78" s="36" t="s">
        <v>1985</v>
      </c>
      <c r="Y78" s="36" t="s">
        <v>2625</v>
      </c>
      <c r="Z78" s="36" t="s">
        <v>2626</v>
      </c>
      <c r="AA78" s="36" t="s">
        <v>2613</v>
      </c>
    </row>
    <row r="79" spans="1:27" x14ac:dyDescent="0.25">
      <c r="A79" s="6" t="s">
        <v>375</v>
      </c>
      <c r="B79" s="6" t="s">
        <v>376</v>
      </c>
      <c r="C79" s="6" t="s">
        <v>377</v>
      </c>
      <c r="D79" s="6" t="s">
        <v>99</v>
      </c>
      <c r="E79" s="6" t="s">
        <v>242</v>
      </c>
      <c r="F79" s="6">
        <v>6</v>
      </c>
      <c r="G79" s="16">
        <v>312343.3</v>
      </c>
      <c r="H79" s="27">
        <v>45398</v>
      </c>
      <c r="I79" s="6" t="s">
        <v>74</v>
      </c>
      <c r="J79" s="6" t="s">
        <v>146</v>
      </c>
      <c r="K79" s="6" t="s">
        <v>147</v>
      </c>
      <c r="L79" s="6" t="s">
        <v>54</v>
      </c>
      <c r="M79" s="6" t="s">
        <v>63</v>
      </c>
      <c r="N79" s="6">
        <v>2</v>
      </c>
      <c r="O79" s="37">
        <f t="shared" si="5"/>
        <v>1874059.7999999998</v>
      </c>
      <c r="Q79" t="s">
        <v>237</v>
      </c>
      <c r="R79" s="11">
        <f>COUNTIFS($J$2:$J$601,$Q79)</f>
        <v>36</v>
      </c>
      <c r="S79" s="13">
        <f t="shared" ref="S79:S93" si="6">R79/COUNTA($A$2:$A$601)</f>
        <v>0.06</v>
      </c>
      <c r="T79" s="11">
        <f>SUMIFS($F$2:$F$601,$J$2:$J$601,$Q79)</f>
        <v>124</v>
      </c>
      <c r="U79" s="29">
        <f>SUMIFS($O$2:$O$601,$J$2:$J$601,$Q79)</f>
        <v>89128983.75</v>
      </c>
      <c r="V79" s="13">
        <f t="shared" ref="V79:V93" si="7">U79/SUM($O$2:$O$601)</f>
        <v>0.1209889788528357</v>
      </c>
      <c r="W79" s="29">
        <f t="shared" ref="W79:W93" si="8">IF(R79=0,"",U79/R79)</f>
        <v>2475805.1041666665</v>
      </c>
      <c r="X79" s="13">
        <f>IF(R79=0,"",COUNTIFS($J$2:$J$601,$Q79,$M$2:$M$601,"Delivered")/R79)</f>
        <v>0.25</v>
      </c>
      <c r="Y79" s="11">
        <f>COUNTIFS($J$2:$J$601,$Q79,$N$2:$N$601,"&gt;=1",$N$2:$N$601,"&lt;=5")</f>
        <v>28</v>
      </c>
      <c r="Z79" s="12">
        <f>IF(Y79=0,"",AVERAGEIFS($N$2:$N$601,$J$2:$J$601,$Q79,$N$2:$N$601,"&gt;=1",$N$2:$N$601,"&lt;=5"))</f>
        <v>3.25</v>
      </c>
      <c r="AA79" s="13">
        <f t="shared" ref="AA79:AA93" si="9">IF(R79=0,"",Y79/R79)</f>
        <v>0.77777777777777779</v>
      </c>
    </row>
    <row r="80" spans="1:27" x14ac:dyDescent="0.25">
      <c r="A80" s="6" t="s">
        <v>379</v>
      </c>
      <c r="B80" s="6" t="s">
        <v>380</v>
      </c>
      <c r="C80" s="17" t="s">
        <v>381</v>
      </c>
      <c r="D80" s="6" t="s">
        <v>40</v>
      </c>
      <c r="E80" s="6" t="s">
        <v>326</v>
      </c>
      <c r="F80" s="6">
        <v>3</v>
      </c>
      <c r="G80" s="16">
        <v>24606.71</v>
      </c>
      <c r="H80" s="27">
        <v>45097</v>
      </c>
      <c r="I80" s="6" t="s">
        <v>81</v>
      </c>
      <c r="J80" s="6" t="s">
        <v>237</v>
      </c>
      <c r="K80" s="6" t="s">
        <v>238</v>
      </c>
      <c r="L80" s="6" t="s">
        <v>54</v>
      </c>
      <c r="M80" s="6" t="s">
        <v>55</v>
      </c>
      <c r="N80" s="6">
        <v>5</v>
      </c>
      <c r="O80" s="37">
        <f t="shared" si="5"/>
        <v>73820.13</v>
      </c>
      <c r="Q80" t="s">
        <v>141</v>
      </c>
      <c r="R80" s="11">
        <f>COUNTIFS($J$2:$J$601,$Q80)</f>
        <v>44</v>
      </c>
      <c r="S80" s="13">
        <f t="shared" si="6"/>
        <v>7.3333333333333334E-2</v>
      </c>
      <c r="T80" s="11">
        <f>SUMIFS($F$2:$F$601,$J$2:$J$601,$Q80)</f>
        <v>131</v>
      </c>
      <c r="U80" s="29">
        <f>SUMIFS($O$2:$O$601,$J$2:$J$601,$Q80)</f>
        <v>55843380.649999991</v>
      </c>
      <c r="V80" s="13">
        <f t="shared" si="7"/>
        <v>7.580512327488198E-2</v>
      </c>
      <c r="W80" s="29">
        <f t="shared" si="8"/>
        <v>1269167.7420454544</v>
      </c>
      <c r="X80" s="13">
        <f>IF(R80=0,"",COUNTIFS($J$2:$J$601,$Q80,$M$2:$M$601,"Delivered")/R80)</f>
        <v>0.11363636363636363</v>
      </c>
      <c r="Y80" s="11">
        <f>COUNTIFS($J$2:$J$601,$Q80,$N$2:$N$601,"&gt;=1",$N$2:$N$601,"&lt;=5")</f>
        <v>28</v>
      </c>
      <c r="Z80" s="12">
        <f>IF(Y80=0,"",AVERAGEIFS($N$2:$N$601,$J$2:$J$601,$Q80,$N$2:$N$601,"&gt;=1",$N$2:$N$601,"&lt;=5"))</f>
        <v>2.6071428571428572</v>
      </c>
      <c r="AA80" s="13">
        <f t="shared" si="9"/>
        <v>0.63636363636363635</v>
      </c>
    </row>
    <row r="81" spans="1:27" x14ac:dyDescent="0.25">
      <c r="A81" s="6" t="s">
        <v>382</v>
      </c>
      <c r="B81" s="6" t="s">
        <v>383</v>
      </c>
      <c r="C81" s="6" t="s">
        <v>384</v>
      </c>
      <c r="D81" s="6" t="s">
        <v>49</v>
      </c>
      <c r="E81" s="6" t="s">
        <v>50</v>
      </c>
      <c r="F81" s="6">
        <v>1</v>
      </c>
      <c r="G81" s="16">
        <v>127904.13</v>
      </c>
      <c r="H81" s="26">
        <v>44994</v>
      </c>
      <c r="I81" s="6" t="s">
        <v>74</v>
      </c>
      <c r="J81" s="6" t="s">
        <v>82</v>
      </c>
      <c r="K81" s="6" t="s">
        <v>83</v>
      </c>
      <c r="L81" s="6" t="s">
        <v>54</v>
      </c>
      <c r="M81" s="6" t="s">
        <v>68</v>
      </c>
      <c r="N81" s="6">
        <v>3</v>
      </c>
      <c r="O81" s="37">
        <f t="shared" si="5"/>
        <v>127904.13</v>
      </c>
      <c r="Q81" t="s">
        <v>82</v>
      </c>
      <c r="R81" s="11">
        <f>COUNTIFS($J$2:$J$601,$Q81)</f>
        <v>46</v>
      </c>
      <c r="S81" s="13">
        <f t="shared" si="6"/>
        <v>7.6666666666666661E-2</v>
      </c>
      <c r="T81" s="11">
        <f>SUMIFS($F$2:$F$601,$J$2:$J$601,$Q81)</f>
        <v>151</v>
      </c>
      <c r="U81" s="29">
        <f>SUMIFS($O$2:$O$601,$J$2:$J$601,$Q81)</f>
        <v>36565496.619999997</v>
      </c>
      <c r="V81" s="13">
        <f t="shared" si="7"/>
        <v>4.963617794307696E-2</v>
      </c>
      <c r="W81" s="29">
        <f t="shared" si="8"/>
        <v>794902.10043478257</v>
      </c>
      <c r="X81" s="13">
        <f>IF(R81=0,"",COUNTIFS($J$2:$J$601,$Q81,$M$2:$M$601,"Delivered")/R81)</f>
        <v>0.21739130434782608</v>
      </c>
      <c r="Y81" s="11">
        <f>COUNTIFS($J$2:$J$601,$Q81,$N$2:$N$601,"&gt;=1",$N$2:$N$601,"&lt;=5")</f>
        <v>35</v>
      </c>
      <c r="Z81" s="12">
        <f>IF(Y81=0,"",AVERAGEIFS($N$2:$N$601,$J$2:$J$601,$Q81,$N$2:$N$601,"&gt;=1",$N$2:$N$601,"&lt;=5"))</f>
        <v>3.4285714285714284</v>
      </c>
      <c r="AA81" s="13">
        <f t="shared" si="9"/>
        <v>0.76086956521739135</v>
      </c>
    </row>
    <row r="82" spans="1:27" x14ac:dyDescent="0.25">
      <c r="A82" s="6" t="s">
        <v>385</v>
      </c>
      <c r="B82" s="6" t="s">
        <v>386</v>
      </c>
      <c r="C82" s="6" t="s">
        <v>387</v>
      </c>
      <c r="D82" s="6" t="s">
        <v>87</v>
      </c>
      <c r="E82" s="6" t="s">
        <v>247</v>
      </c>
      <c r="F82" s="6">
        <v>4</v>
      </c>
      <c r="G82" s="16">
        <v>378174.75</v>
      </c>
      <c r="H82" s="27">
        <v>44979</v>
      </c>
      <c r="I82" s="6" t="s">
        <v>51</v>
      </c>
      <c r="J82" s="6" t="s">
        <v>61</v>
      </c>
      <c r="K82" s="6" t="s">
        <v>61</v>
      </c>
      <c r="L82" s="6" t="s">
        <v>62</v>
      </c>
      <c r="M82" s="6" t="s">
        <v>77</v>
      </c>
      <c r="N82" s="6">
        <v>3</v>
      </c>
      <c r="O82" s="37">
        <f t="shared" si="5"/>
        <v>1512699</v>
      </c>
      <c r="Q82" t="s">
        <v>75</v>
      </c>
      <c r="R82" s="11">
        <f>COUNTIFS($J$2:$J$601,$Q82)</f>
        <v>28</v>
      </c>
      <c r="S82" s="13">
        <f t="shared" si="6"/>
        <v>4.6666666666666669E-2</v>
      </c>
      <c r="T82" s="11">
        <f>SUMIFS($F$2:$F$601,$J$2:$J$601,$Q82)</f>
        <v>120</v>
      </c>
      <c r="U82" s="29">
        <f>SUMIFS($O$2:$O$601,$J$2:$J$601,$Q82)</f>
        <v>35110590.859999992</v>
      </c>
      <c r="V82" s="13">
        <f t="shared" si="7"/>
        <v>4.7661202409604558E-2</v>
      </c>
      <c r="W82" s="29">
        <f t="shared" si="8"/>
        <v>1253949.6735714283</v>
      </c>
      <c r="X82" s="13">
        <f>IF(R82=0,"",COUNTIFS($J$2:$J$601,$Q82,$M$2:$M$601,"Delivered")/R82)</f>
        <v>0.25</v>
      </c>
      <c r="Y82" s="11">
        <f>COUNTIFS($J$2:$J$601,$Q82,$N$2:$N$601,"&gt;=1",$N$2:$N$601,"&lt;=5")</f>
        <v>17</v>
      </c>
      <c r="Z82" s="12">
        <f>IF(Y82=0,"",AVERAGEIFS($N$2:$N$601,$J$2:$J$601,$Q82,$N$2:$N$601,"&gt;=1",$N$2:$N$601,"&lt;=5"))</f>
        <v>2.7058823529411766</v>
      </c>
      <c r="AA82" s="13">
        <f t="shared" si="9"/>
        <v>0.6071428571428571</v>
      </c>
    </row>
    <row r="83" spans="1:27" x14ac:dyDescent="0.25">
      <c r="A83" s="6" t="s">
        <v>389</v>
      </c>
      <c r="B83" s="6" t="s">
        <v>1896</v>
      </c>
      <c r="C83" s="6" t="s">
        <v>391</v>
      </c>
      <c r="D83" s="6" t="s">
        <v>111</v>
      </c>
      <c r="E83" s="6" t="s">
        <v>73</v>
      </c>
      <c r="F83" s="6">
        <v>1</v>
      </c>
      <c r="G83" s="16">
        <v>245245.99</v>
      </c>
      <c r="H83" s="27">
        <v>45522</v>
      </c>
      <c r="I83" s="6" t="s">
        <v>81</v>
      </c>
      <c r="J83" s="6" t="s">
        <v>187</v>
      </c>
      <c r="K83" s="6" t="s">
        <v>187</v>
      </c>
      <c r="L83" s="6" t="s">
        <v>62</v>
      </c>
      <c r="M83" s="6" t="s">
        <v>63</v>
      </c>
      <c r="N83" s="6">
        <v>1</v>
      </c>
      <c r="O83" s="37">
        <f t="shared" si="5"/>
        <v>245245.99</v>
      </c>
      <c r="Q83" t="s">
        <v>61</v>
      </c>
      <c r="R83" s="11">
        <f>COUNTIFS($J$2:$J$601,$Q83)</f>
        <v>45</v>
      </c>
      <c r="S83" s="13">
        <f t="shared" si="6"/>
        <v>7.4999999999999997E-2</v>
      </c>
      <c r="T83" s="11">
        <f>SUMIFS($F$2:$F$601,$J$2:$J$601,$Q83)</f>
        <v>155</v>
      </c>
      <c r="U83" s="29">
        <f>SUMIFS($O$2:$O$601,$J$2:$J$601,$Q83)</f>
        <v>78462896.650000021</v>
      </c>
      <c r="V83" s="13">
        <f t="shared" si="7"/>
        <v>0.10651019841252353</v>
      </c>
      <c r="W83" s="29">
        <f t="shared" si="8"/>
        <v>1743619.9255555561</v>
      </c>
      <c r="X83" s="13">
        <f>IF(R83=0,"",COUNTIFS($J$2:$J$601,$Q83,$M$2:$M$601,"Delivered")/R83)</f>
        <v>0.17777777777777778</v>
      </c>
      <c r="Y83" s="11">
        <f>COUNTIFS($J$2:$J$601,$Q83,$N$2:$N$601,"&gt;=1",$N$2:$N$601,"&lt;=5")</f>
        <v>34</v>
      </c>
      <c r="Z83" s="12">
        <f>IF(Y83=0,"",AVERAGEIFS($N$2:$N$601,$J$2:$J$601,$Q83,$N$2:$N$601,"&gt;=1",$N$2:$N$601,"&lt;=5"))</f>
        <v>3.2647058823529411</v>
      </c>
      <c r="AA83" s="13">
        <f t="shared" si="9"/>
        <v>0.75555555555555554</v>
      </c>
    </row>
    <row r="84" spans="1:27" x14ac:dyDescent="0.25">
      <c r="A84" s="6" t="s">
        <v>393</v>
      </c>
      <c r="B84" s="6" t="s">
        <v>394</v>
      </c>
      <c r="C84" s="6" t="s">
        <v>395</v>
      </c>
      <c r="D84" s="6" t="s">
        <v>49</v>
      </c>
      <c r="E84" s="6" t="s">
        <v>50</v>
      </c>
      <c r="F84" s="6">
        <v>2</v>
      </c>
      <c r="G84" s="16">
        <v>383546.15</v>
      </c>
      <c r="H84" s="27">
        <v>44955</v>
      </c>
      <c r="I84" s="6" t="s">
        <v>74</v>
      </c>
      <c r="J84" s="6" t="s">
        <v>308</v>
      </c>
      <c r="K84" s="6" t="s">
        <v>53</v>
      </c>
      <c r="L84" s="6" t="s">
        <v>62</v>
      </c>
      <c r="M84" s="6" t="s">
        <v>55</v>
      </c>
      <c r="N84" s="6">
        <v>1</v>
      </c>
      <c r="O84" s="37">
        <f t="shared" si="5"/>
        <v>767092.3</v>
      </c>
      <c r="Q84" t="s">
        <v>89</v>
      </c>
      <c r="R84" s="11">
        <f>COUNTIFS($J$2:$J$601,$Q84)</f>
        <v>35</v>
      </c>
      <c r="S84" s="13">
        <f t="shared" si="6"/>
        <v>5.8333333333333334E-2</v>
      </c>
      <c r="T84" s="11">
        <f>SUMIFS($F$2:$F$601,$J$2:$J$601,$Q84)</f>
        <v>133</v>
      </c>
      <c r="U84" s="29">
        <f>SUMIFS($O$2:$O$601,$J$2:$J$601,$Q84)</f>
        <v>51347318.270000003</v>
      </c>
      <c r="V84" s="13">
        <f t="shared" si="7"/>
        <v>6.9701901030806437E-2</v>
      </c>
      <c r="W84" s="29">
        <f t="shared" si="8"/>
        <v>1467066.2362857144</v>
      </c>
      <c r="X84" s="13">
        <f>IF(R84=0,"",COUNTIFS($J$2:$J$601,$Q84,$M$2:$M$601,"Delivered")/R84)</f>
        <v>0.2</v>
      </c>
      <c r="Y84" s="11">
        <f>COUNTIFS($J$2:$J$601,$Q84,$N$2:$N$601,"&gt;=1",$N$2:$N$601,"&lt;=5")</f>
        <v>26</v>
      </c>
      <c r="Z84" s="12">
        <f>IF(Y84=0,"",AVERAGEIFS($N$2:$N$601,$J$2:$J$601,$Q84,$N$2:$N$601,"&gt;=1",$N$2:$N$601,"&lt;=5"))</f>
        <v>3.3461538461538463</v>
      </c>
      <c r="AA84" s="13">
        <f t="shared" si="9"/>
        <v>0.74285714285714288</v>
      </c>
    </row>
    <row r="85" spans="1:27" x14ac:dyDescent="0.25">
      <c r="A85" s="6" t="s">
        <v>396</v>
      </c>
      <c r="B85" s="6" t="s">
        <v>397</v>
      </c>
      <c r="C85" s="6" t="s">
        <v>398</v>
      </c>
      <c r="D85" s="6" t="s">
        <v>59</v>
      </c>
      <c r="E85" s="6" t="s">
        <v>156</v>
      </c>
      <c r="F85" s="6">
        <v>4</v>
      </c>
      <c r="G85" s="16">
        <v>222433.41</v>
      </c>
      <c r="H85" s="27">
        <v>45490</v>
      </c>
      <c r="I85" s="6" t="s">
        <v>81</v>
      </c>
      <c r="J85" s="6" t="s">
        <v>303</v>
      </c>
      <c r="K85" s="6" t="s">
        <v>304</v>
      </c>
      <c r="L85" s="6" t="s">
        <v>62</v>
      </c>
      <c r="M85" s="6" t="s">
        <v>77</v>
      </c>
      <c r="N85" s="6">
        <v>2</v>
      </c>
      <c r="O85" s="37">
        <f t="shared" si="5"/>
        <v>889733.64</v>
      </c>
      <c r="Q85" t="s">
        <v>146</v>
      </c>
      <c r="R85" s="11">
        <f>COUNTIFS($J$2:$J$601,$Q85)</f>
        <v>31</v>
      </c>
      <c r="S85" s="13">
        <f t="shared" si="6"/>
        <v>5.1666666666666666E-2</v>
      </c>
      <c r="T85" s="11">
        <f>SUMIFS($F$2:$F$601,$J$2:$J$601,$Q85)</f>
        <v>98</v>
      </c>
      <c r="U85" s="29">
        <f>SUMIFS($O$2:$O$601,$J$2:$J$601,$Q85)</f>
        <v>40800487.369999997</v>
      </c>
      <c r="V85" s="13">
        <f t="shared" si="7"/>
        <v>5.5385006042934039E-2</v>
      </c>
      <c r="W85" s="29">
        <f t="shared" si="8"/>
        <v>1316144.7538709675</v>
      </c>
      <c r="X85" s="13">
        <f>IF(R85=0,"",COUNTIFS($J$2:$J$601,$Q85,$M$2:$M$601,"Delivered")/R85)</f>
        <v>0.29032258064516131</v>
      </c>
      <c r="Y85" s="11">
        <f>COUNTIFS($J$2:$J$601,$Q85,$N$2:$N$601,"&gt;=1",$N$2:$N$601,"&lt;=5")</f>
        <v>23</v>
      </c>
      <c r="Z85" s="12">
        <f>IF(Y85=0,"",AVERAGEIFS($N$2:$N$601,$J$2:$J$601,$Q85,$N$2:$N$601,"&gt;=1",$N$2:$N$601,"&lt;=5"))</f>
        <v>2.2173913043478262</v>
      </c>
      <c r="AA85" s="13">
        <f t="shared" si="9"/>
        <v>0.74193548387096775</v>
      </c>
    </row>
    <row r="86" spans="1:27" x14ac:dyDescent="0.25">
      <c r="A86" s="6" t="s">
        <v>400</v>
      </c>
      <c r="B86" s="6" t="s">
        <v>426</v>
      </c>
      <c r="C86" s="6" t="s">
        <v>402</v>
      </c>
      <c r="D86" s="6" t="s">
        <v>87</v>
      </c>
      <c r="E86" s="6" t="s">
        <v>247</v>
      </c>
      <c r="F86" s="6">
        <v>1</v>
      </c>
      <c r="G86" s="16">
        <v>171930</v>
      </c>
      <c r="H86" s="26">
        <v>45479</v>
      </c>
      <c r="I86" s="6" t="s">
        <v>42</v>
      </c>
      <c r="J86" s="6" t="s">
        <v>203</v>
      </c>
      <c r="K86" s="6" t="s">
        <v>204</v>
      </c>
      <c r="L86" s="6" t="s">
        <v>44</v>
      </c>
      <c r="M86" s="6" t="s">
        <v>63</v>
      </c>
      <c r="N86" s="6">
        <v>5</v>
      </c>
      <c r="O86" s="37">
        <f t="shared" si="5"/>
        <v>171930</v>
      </c>
      <c r="Q86" t="s">
        <v>303</v>
      </c>
      <c r="R86" s="11">
        <f>COUNTIFS($J$2:$J$601,$Q86)</f>
        <v>52</v>
      </c>
      <c r="S86" s="13">
        <f t="shared" si="6"/>
        <v>8.666666666666667E-2</v>
      </c>
      <c r="T86" s="11">
        <f>SUMIFS($F$2:$F$601,$J$2:$J$601,$Q86)</f>
        <v>193</v>
      </c>
      <c r="U86" s="29">
        <f>SUMIFS($O$2:$O$601,$J$2:$J$601,$Q86)</f>
        <v>39478834.540000007</v>
      </c>
      <c r="V86" s="13">
        <f t="shared" si="7"/>
        <v>5.3590915954930998E-2</v>
      </c>
      <c r="W86" s="29">
        <f t="shared" si="8"/>
        <v>759208.35653846164</v>
      </c>
      <c r="X86" s="13">
        <f>IF(R86=0,"",COUNTIFS($J$2:$J$601,$Q86,$M$2:$M$601,"Delivered")/R86)</f>
        <v>0.21153846153846154</v>
      </c>
      <c r="Y86" s="11">
        <f>COUNTIFS($J$2:$J$601,$Q86,$N$2:$N$601,"&gt;=1",$N$2:$N$601,"&lt;=5")</f>
        <v>39</v>
      </c>
      <c r="Z86" s="12">
        <f>IF(Y86=0,"",AVERAGEIFS($N$2:$N$601,$J$2:$J$601,$Q86,$N$2:$N$601,"&gt;=1",$N$2:$N$601,"&lt;=5"))</f>
        <v>2.9230769230769229</v>
      </c>
      <c r="AA86" s="13">
        <f t="shared" si="9"/>
        <v>0.75</v>
      </c>
    </row>
    <row r="87" spans="1:27" x14ac:dyDescent="0.25">
      <c r="A87" s="6" t="s">
        <v>403</v>
      </c>
      <c r="B87" s="6" t="s">
        <v>404</v>
      </c>
      <c r="C87" s="6" t="s">
        <v>405</v>
      </c>
      <c r="D87" s="6" t="s">
        <v>135</v>
      </c>
      <c r="E87" s="6" t="s">
        <v>213</v>
      </c>
      <c r="F87" s="6">
        <v>1</v>
      </c>
      <c r="G87" s="16">
        <v>208278.22</v>
      </c>
      <c r="H87" s="27">
        <v>45524</v>
      </c>
      <c r="I87" s="6" t="s">
        <v>101</v>
      </c>
      <c r="J87" s="6" t="s">
        <v>61</v>
      </c>
      <c r="K87" s="6" t="s">
        <v>61</v>
      </c>
      <c r="L87" s="6" t="s">
        <v>44</v>
      </c>
      <c r="M87" s="6" t="s">
        <v>68</v>
      </c>
      <c r="N87" s="6">
        <v>1</v>
      </c>
      <c r="O87" s="37">
        <f t="shared" si="5"/>
        <v>208278.22</v>
      </c>
      <c r="Q87" t="s">
        <v>187</v>
      </c>
      <c r="R87" s="11">
        <f>COUNTIFS($J$2:$J$601,$Q87)</f>
        <v>35</v>
      </c>
      <c r="S87" s="13">
        <f t="shared" si="6"/>
        <v>5.8333333333333334E-2</v>
      </c>
      <c r="T87" s="11">
        <f>SUMIFS($F$2:$F$601,$J$2:$J$601,$Q87)</f>
        <v>121</v>
      </c>
      <c r="U87" s="29">
        <f>SUMIFS($O$2:$O$601,$J$2:$J$601,$Q87)</f>
        <v>31738460.619999994</v>
      </c>
      <c r="V87" s="13">
        <f t="shared" si="7"/>
        <v>4.3083672439771736E-2</v>
      </c>
      <c r="W87" s="29">
        <f t="shared" si="8"/>
        <v>906813.16057142837</v>
      </c>
      <c r="X87" s="13">
        <f>IF(R87=0,"",COUNTIFS($J$2:$J$601,$Q87,$M$2:$M$601,"Delivered")/R87)</f>
        <v>0.14285714285714285</v>
      </c>
      <c r="Y87" s="11">
        <f>COUNTIFS($J$2:$J$601,$Q87,$N$2:$N$601,"&gt;=1",$N$2:$N$601,"&lt;=5")</f>
        <v>26</v>
      </c>
      <c r="Z87" s="12">
        <f>IF(Y87=0,"",AVERAGEIFS($N$2:$N$601,$J$2:$J$601,$Q87,$N$2:$N$601,"&gt;=1",$N$2:$N$601,"&lt;=5"))</f>
        <v>3</v>
      </c>
      <c r="AA87" s="13">
        <f t="shared" si="9"/>
        <v>0.74285714285714288</v>
      </c>
    </row>
    <row r="88" spans="1:27" x14ac:dyDescent="0.25">
      <c r="A88" s="6" t="s">
        <v>407</v>
      </c>
      <c r="B88" s="6" t="s">
        <v>408</v>
      </c>
      <c r="C88" s="6" t="s">
        <v>409</v>
      </c>
      <c r="D88" s="6" t="s">
        <v>135</v>
      </c>
      <c r="E88" s="6" t="s">
        <v>191</v>
      </c>
      <c r="F88" s="6">
        <v>4</v>
      </c>
      <c r="G88" s="16">
        <v>372268.86</v>
      </c>
      <c r="H88" s="27">
        <v>45429</v>
      </c>
      <c r="I88" s="6" t="s">
        <v>51</v>
      </c>
      <c r="J88" s="6" t="s">
        <v>303</v>
      </c>
      <c r="K88" s="6" t="s">
        <v>304</v>
      </c>
      <c r="L88" s="6" t="s">
        <v>62</v>
      </c>
      <c r="M88" s="6" t="s">
        <v>77</v>
      </c>
      <c r="N88" s="6">
        <v>1</v>
      </c>
      <c r="O88" s="37">
        <f t="shared" si="5"/>
        <v>1489075.44</v>
      </c>
      <c r="Q88" t="s">
        <v>43</v>
      </c>
      <c r="R88" s="11">
        <f>COUNTIFS($J$2:$J$601,$Q88)</f>
        <v>39</v>
      </c>
      <c r="S88" s="13">
        <f t="shared" si="6"/>
        <v>6.5000000000000002E-2</v>
      </c>
      <c r="T88" s="11">
        <f>SUMIFS($F$2:$F$601,$J$2:$J$601,$Q88)</f>
        <v>127</v>
      </c>
      <c r="U88" s="29">
        <f>SUMIFS($O$2:$O$601,$J$2:$J$601,$Q88)</f>
        <v>30808703.009999994</v>
      </c>
      <c r="V88" s="13">
        <f t="shared" si="7"/>
        <v>4.1821564210981869E-2</v>
      </c>
      <c r="W88" s="29">
        <f t="shared" si="8"/>
        <v>789966.74384615372</v>
      </c>
      <c r="X88" s="13">
        <f>IF(R88=0,"",COUNTIFS($J$2:$J$601,$Q88,$M$2:$M$601,"Delivered")/R88)</f>
        <v>0.15384615384615385</v>
      </c>
      <c r="Y88" s="11">
        <f>COUNTIFS($J$2:$J$601,$Q88,$N$2:$N$601,"&gt;=1",$N$2:$N$601,"&lt;=5")</f>
        <v>28</v>
      </c>
      <c r="Z88" s="12">
        <f>IF(Y88=0,"",AVERAGEIFS($N$2:$N$601,$J$2:$J$601,$Q88,$N$2:$N$601,"&gt;=1",$N$2:$N$601,"&lt;=5"))</f>
        <v>3</v>
      </c>
      <c r="AA88" s="13">
        <f t="shared" si="9"/>
        <v>0.71794871794871795</v>
      </c>
    </row>
    <row r="89" spans="1:27" x14ac:dyDescent="0.25">
      <c r="A89" s="6" t="s">
        <v>412</v>
      </c>
      <c r="B89" s="6" t="s">
        <v>1897</v>
      </c>
      <c r="C89" s="6" t="s">
        <v>414</v>
      </c>
      <c r="D89" s="6" t="s">
        <v>59</v>
      </c>
      <c r="E89" s="6" t="s">
        <v>217</v>
      </c>
      <c r="F89" s="6">
        <v>3</v>
      </c>
      <c r="G89" s="16">
        <v>198017.42</v>
      </c>
      <c r="H89" s="26">
        <v>44997</v>
      </c>
      <c r="I89" s="6" t="s">
        <v>42</v>
      </c>
      <c r="J89" s="6" t="s">
        <v>61</v>
      </c>
      <c r="K89" s="6" t="s">
        <v>61</v>
      </c>
      <c r="L89" s="6" t="s">
        <v>44</v>
      </c>
      <c r="M89" s="6" t="s">
        <v>68</v>
      </c>
      <c r="N89" s="6">
        <v>3</v>
      </c>
      <c r="O89" s="37">
        <f t="shared" si="5"/>
        <v>594052.26</v>
      </c>
      <c r="Q89" t="s">
        <v>152</v>
      </c>
      <c r="R89" s="11">
        <f>COUNTIFS($J$2:$J$601,$Q89)</f>
        <v>45</v>
      </c>
      <c r="S89" s="13">
        <f t="shared" si="6"/>
        <v>7.4999999999999997E-2</v>
      </c>
      <c r="T89" s="11">
        <f>SUMIFS($F$2:$F$601,$J$2:$J$601,$Q89)</f>
        <v>152</v>
      </c>
      <c r="U89" s="29">
        <f>SUMIFS($O$2:$O$601,$J$2:$J$601,$Q89)</f>
        <v>58772662.279999986</v>
      </c>
      <c r="V89" s="13">
        <f t="shared" si="7"/>
        <v>7.9781504226112895E-2</v>
      </c>
      <c r="W89" s="29">
        <f t="shared" si="8"/>
        <v>1306059.1617777774</v>
      </c>
      <c r="X89" s="13">
        <f>IF(R89=0,"",COUNTIFS($J$2:$J$601,$Q89,$M$2:$M$601,"Delivered")/R89)</f>
        <v>0.24444444444444444</v>
      </c>
      <c r="Y89" s="11">
        <f>COUNTIFS($J$2:$J$601,$Q89,$N$2:$N$601,"&gt;=1",$N$2:$N$601,"&lt;=5")</f>
        <v>35</v>
      </c>
      <c r="Z89" s="12">
        <f>IF(Y89=0,"",AVERAGEIFS($N$2:$N$601,$J$2:$J$601,$Q89,$N$2:$N$601,"&gt;=1",$N$2:$N$601,"&lt;=5"))</f>
        <v>2.9142857142857141</v>
      </c>
      <c r="AA89" s="13">
        <f t="shared" si="9"/>
        <v>0.77777777777777779</v>
      </c>
    </row>
    <row r="90" spans="1:27" x14ac:dyDescent="0.25">
      <c r="A90" s="6" t="s">
        <v>415</v>
      </c>
      <c r="B90" s="6" t="s">
        <v>416</v>
      </c>
      <c r="C90" s="6" t="s">
        <v>417</v>
      </c>
      <c r="D90" s="6" t="s">
        <v>49</v>
      </c>
      <c r="E90" s="6" t="s">
        <v>107</v>
      </c>
      <c r="F90" s="6">
        <v>5</v>
      </c>
      <c r="G90" s="16">
        <v>75421.05</v>
      </c>
      <c r="H90" s="26">
        <v>45605</v>
      </c>
      <c r="I90" s="6" t="s">
        <v>101</v>
      </c>
      <c r="J90" s="6" t="s">
        <v>61</v>
      </c>
      <c r="K90" s="6" t="s">
        <v>61</v>
      </c>
      <c r="L90" s="6" t="s">
        <v>62</v>
      </c>
      <c r="M90" s="6" t="s">
        <v>55</v>
      </c>
      <c r="N90" s="6">
        <v>4</v>
      </c>
      <c r="O90" s="37">
        <f t="shared" si="5"/>
        <v>377105.25</v>
      </c>
      <c r="Q90" t="s">
        <v>126</v>
      </c>
      <c r="R90" s="11">
        <f>COUNTIFS($J$2:$J$601,$Q90)</f>
        <v>43</v>
      </c>
      <c r="S90" s="13">
        <f t="shared" si="6"/>
        <v>7.166666666666667E-2</v>
      </c>
      <c r="T90" s="11">
        <f>SUMIFS($F$2:$F$601,$J$2:$J$601,$Q90)</f>
        <v>172</v>
      </c>
      <c r="U90" s="29">
        <f>SUMIFS($O$2:$O$601,$J$2:$J$601,$Q90)</f>
        <v>78149463.019999996</v>
      </c>
      <c r="V90" s="13">
        <f t="shared" si="7"/>
        <v>0.10608472497799848</v>
      </c>
      <c r="W90" s="29">
        <f t="shared" si="8"/>
        <v>1817429.3725581395</v>
      </c>
      <c r="X90" s="13">
        <f>IF(R90=0,"",COUNTIFS($J$2:$J$601,$Q90,$M$2:$M$601,"Delivered")/R90)</f>
        <v>0.30232558139534882</v>
      </c>
      <c r="Y90" s="11">
        <f>COUNTIFS($J$2:$J$601,$Q90,$N$2:$N$601,"&gt;=1",$N$2:$N$601,"&lt;=5")</f>
        <v>32</v>
      </c>
      <c r="Z90" s="12">
        <f>IF(Y90=0,"",AVERAGEIFS($N$2:$N$601,$J$2:$J$601,$Q90,$N$2:$N$601,"&gt;=1",$N$2:$N$601,"&lt;=5"))</f>
        <v>2.96875</v>
      </c>
      <c r="AA90" s="13">
        <f t="shared" si="9"/>
        <v>0.7441860465116279</v>
      </c>
    </row>
    <row r="91" spans="1:27" x14ac:dyDescent="0.25">
      <c r="A91" s="6" t="s">
        <v>419</v>
      </c>
      <c r="B91" s="6" t="s">
        <v>420</v>
      </c>
      <c r="C91" s="6" t="s">
        <v>421</v>
      </c>
      <c r="D91" s="6" t="s">
        <v>99</v>
      </c>
      <c r="E91" s="6" t="s">
        <v>176</v>
      </c>
      <c r="F91" s="6">
        <v>2</v>
      </c>
      <c r="G91" s="16">
        <v>406781.72</v>
      </c>
      <c r="H91" s="26">
        <v>45231</v>
      </c>
      <c r="I91" s="6" t="s">
        <v>51</v>
      </c>
      <c r="J91" s="6" t="s">
        <v>126</v>
      </c>
      <c r="K91" s="6" t="s">
        <v>127</v>
      </c>
      <c r="L91" s="6" t="s">
        <v>54</v>
      </c>
      <c r="M91" s="6" t="s">
        <v>63</v>
      </c>
      <c r="N91" s="6">
        <v>1</v>
      </c>
      <c r="O91" s="37">
        <f t="shared" si="5"/>
        <v>813563.44</v>
      </c>
      <c r="Q91" t="s">
        <v>203</v>
      </c>
      <c r="R91" s="11">
        <f>COUNTIFS($J$2:$J$601,$Q91)</f>
        <v>44</v>
      </c>
      <c r="S91" s="13">
        <f t="shared" si="6"/>
        <v>7.3333333333333334E-2</v>
      </c>
      <c r="T91" s="11">
        <f>SUMIFS($F$2:$F$601,$J$2:$J$601,$Q91)</f>
        <v>154</v>
      </c>
      <c r="U91" s="29">
        <f>SUMIFS($O$2:$O$601,$J$2:$J$601,$Q91)</f>
        <v>48092555.780000016</v>
      </c>
      <c r="V91" s="13">
        <f t="shared" si="7"/>
        <v>6.5283693019166089E-2</v>
      </c>
      <c r="W91" s="29">
        <f t="shared" si="8"/>
        <v>1093012.6313636368</v>
      </c>
      <c r="X91" s="13">
        <f>IF(R91=0,"",COUNTIFS($J$2:$J$601,$Q91,$M$2:$M$601,"Delivered")/R91)</f>
        <v>0.20454545454545456</v>
      </c>
      <c r="Y91" s="11">
        <f>COUNTIFS($J$2:$J$601,$Q91,$N$2:$N$601,"&gt;=1",$N$2:$N$601,"&lt;=5")</f>
        <v>26</v>
      </c>
      <c r="Z91" s="12">
        <f>IF(Y91=0,"",AVERAGEIFS($N$2:$N$601,$J$2:$J$601,$Q91,$N$2:$N$601,"&gt;=1",$N$2:$N$601,"&lt;=5"))</f>
        <v>2.7307692307692308</v>
      </c>
      <c r="AA91" s="13">
        <f t="shared" si="9"/>
        <v>0.59090909090909094</v>
      </c>
    </row>
    <row r="92" spans="1:27" x14ac:dyDescent="0.25">
      <c r="A92" s="6" t="s">
        <v>422</v>
      </c>
      <c r="B92" s="6" t="s">
        <v>423</v>
      </c>
      <c r="C92" s="6" t="s">
        <v>424</v>
      </c>
      <c r="D92" s="6" t="s">
        <v>99</v>
      </c>
      <c r="E92" s="6" t="s">
        <v>100</v>
      </c>
      <c r="F92" s="6">
        <v>2</v>
      </c>
      <c r="G92" s="16">
        <v>124321.05</v>
      </c>
      <c r="H92" s="27">
        <v>45215</v>
      </c>
      <c r="I92" s="6" t="s">
        <v>81</v>
      </c>
      <c r="J92" s="6" t="s">
        <v>146</v>
      </c>
      <c r="K92" s="6" t="s">
        <v>147</v>
      </c>
      <c r="L92" s="6" t="s">
        <v>54</v>
      </c>
      <c r="M92" s="6" t="s">
        <v>63</v>
      </c>
      <c r="N92" s="6">
        <v>1</v>
      </c>
      <c r="O92" s="37">
        <f t="shared" si="5"/>
        <v>248642.1</v>
      </c>
      <c r="Q92" t="s">
        <v>113</v>
      </c>
      <c r="R92" s="11">
        <f>COUNTIFS($J$2:$J$601,$Q92)</f>
        <v>40</v>
      </c>
      <c r="S92" s="13">
        <f t="shared" si="6"/>
        <v>6.6666666666666666E-2</v>
      </c>
      <c r="T92" s="11">
        <f>SUMIFS($F$2:$F$601,$J$2:$J$601,$Q92)</f>
        <v>151</v>
      </c>
      <c r="U92" s="29">
        <f>SUMIFS($O$2:$O$601,$J$2:$J$601,$Q92)</f>
        <v>34749674.889999993</v>
      </c>
      <c r="V92" s="13">
        <f t="shared" si="7"/>
        <v>4.7171273625220986E-2</v>
      </c>
      <c r="W92" s="29">
        <f t="shared" si="8"/>
        <v>868741.87224999978</v>
      </c>
      <c r="X92" s="13">
        <f>IF(R92=0,"",COUNTIFS($J$2:$J$601,$Q92,$M$2:$M$601,"Delivered")/R92)</f>
        <v>0.22500000000000001</v>
      </c>
      <c r="Y92" s="11">
        <f>COUNTIFS($J$2:$J$601,$Q92,$N$2:$N$601,"&gt;=1",$N$2:$N$601,"&lt;=5")</f>
        <v>29</v>
      </c>
      <c r="Z92" s="12">
        <f>IF(Y92=0,"",AVERAGEIFS($N$2:$N$601,$J$2:$J$601,$Q92,$N$2:$N$601,"&gt;=1",$N$2:$N$601,"&lt;=5"))</f>
        <v>2.9655172413793105</v>
      </c>
      <c r="AA92" s="13">
        <f t="shared" si="9"/>
        <v>0.72499999999999998</v>
      </c>
    </row>
    <row r="93" spans="1:27" x14ac:dyDescent="0.25">
      <c r="A93" s="6" t="s">
        <v>425</v>
      </c>
      <c r="B93" s="6" t="s">
        <v>426</v>
      </c>
      <c r="C93" s="6" t="s">
        <v>402</v>
      </c>
      <c r="D93" s="6" t="s">
        <v>87</v>
      </c>
      <c r="E93" s="6" t="s">
        <v>131</v>
      </c>
      <c r="F93" s="6">
        <v>6</v>
      </c>
      <c r="G93" s="16">
        <v>93642.4</v>
      </c>
      <c r="H93" s="27">
        <v>45717</v>
      </c>
      <c r="I93" s="6" t="s">
        <v>81</v>
      </c>
      <c r="J93" s="6" t="s">
        <v>89</v>
      </c>
      <c r="K93" s="6" t="s">
        <v>90</v>
      </c>
      <c r="L93" s="6" t="s">
        <v>54</v>
      </c>
      <c r="M93" s="6" t="s">
        <v>45</v>
      </c>
      <c r="N93" s="17"/>
      <c r="O93" s="37">
        <f t="shared" si="5"/>
        <v>561854.39999999991</v>
      </c>
      <c r="Q93" t="s">
        <v>308</v>
      </c>
      <c r="R93" s="11">
        <f>COUNTIFS($J$2:$J$601,$Q93)</f>
        <v>37</v>
      </c>
      <c r="S93" s="13">
        <f t="shared" si="6"/>
        <v>6.1666666666666668E-2</v>
      </c>
      <c r="T93" s="11">
        <f>SUMIFS($F$2:$F$601,$J$2:$J$601,$Q93)</f>
        <v>127</v>
      </c>
      <c r="U93" s="29">
        <f>SUMIFS($O$2:$O$601,$J$2:$J$601,$Q93)</f>
        <v>27620761.949999999</v>
      </c>
      <c r="V93" s="13">
        <f t="shared" si="7"/>
        <v>3.7494063579152602E-2</v>
      </c>
      <c r="W93" s="29">
        <f t="shared" si="8"/>
        <v>746507.07972972968</v>
      </c>
      <c r="X93" s="13">
        <f>IF(R93=0,"",COUNTIFS($J$2:$J$601,$Q93,$M$2:$M$601,"Delivered")/R93)</f>
        <v>0.16216216216216217</v>
      </c>
      <c r="Y93" s="11">
        <f>COUNTIFS($J$2:$J$601,$Q93,$N$2:$N$601,"&gt;=1",$N$2:$N$601,"&lt;=5")</f>
        <v>29</v>
      </c>
      <c r="Z93" s="12">
        <f>IF(Y93=0,"",AVERAGEIFS($N$2:$N$601,$J$2:$J$601,$Q93,$N$2:$N$601,"&gt;=1",$N$2:$N$601,"&lt;=5"))</f>
        <v>3.0344827586206895</v>
      </c>
      <c r="AA93" s="13">
        <f t="shared" si="9"/>
        <v>0.78378378378378377</v>
      </c>
    </row>
    <row r="94" spans="1:27" x14ac:dyDescent="0.25">
      <c r="A94" s="6" t="s">
        <v>427</v>
      </c>
      <c r="B94" s="6" t="s">
        <v>428</v>
      </c>
      <c r="C94" s="6" t="s">
        <v>429</v>
      </c>
      <c r="D94" s="6" t="s">
        <v>59</v>
      </c>
      <c r="E94" s="6" t="s">
        <v>60</v>
      </c>
      <c r="F94" s="6">
        <v>5</v>
      </c>
      <c r="G94" s="16">
        <v>72882.320000000007</v>
      </c>
      <c r="H94" s="26">
        <v>45387</v>
      </c>
      <c r="I94" s="6" t="s">
        <v>101</v>
      </c>
      <c r="J94" s="6" t="s">
        <v>187</v>
      </c>
      <c r="K94" s="6" t="s">
        <v>187</v>
      </c>
      <c r="L94" s="6" t="s">
        <v>54</v>
      </c>
      <c r="M94" s="6" t="s">
        <v>45</v>
      </c>
      <c r="N94" s="6">
        <v>3</v>
      </c>
      <c r="O94" s="37">
        <f t="shared" si="5"/>
        <v>364411.60000000003</v>
      </c>
      <c r="Q94" s="10" t="s">
        <v>2627</v>
      </c>
      <c r="R94" s="9">
        <f>SUM(R79:R93)</f>
        <v>600</v>
      </c>
      <c r="S94" s="30">
        <f>SUM(S79:S93)</f>
        <v>0.99999999999999989</v>
      </c>
      <c r="T94" s="9">
        <f>SUM(T79:T93)</f>
        <v>2109</v>
      </c>
      <c r="U94" s="31">
        <f>SUM(U79:U93)</f>
        <v>736670270.25999999</v>
      </c>
      <c r="V94" s="30">
        <f>SUM(V79:V93)</f>
        <v>0.99999999999999878</v>
      </c>
      <c r="W94" s="31">
        <f>U94/R94</f>
        <v>1227783.7837666667</v>
      </c>
      <c r="X94" s="30">
        <f>COUNTIF($M$2:$M$601,"Delivered")/COUNTA($A$2:$A$601)</f>
        <v>0.20833333333333334</v>
      </c>
      <c r="Y94" s="9">
        <f>SUM(Y79:Y93)</f>
        <v>435</v>
      </c>
      <c r="Z94" s="32">
        <f>AVERAGE($N$2:$N$601)</f>
        <v>2.981609195402299</v>
      </c>
      <c r="AA94" s="30">
        <f>Y94/R94</f>
        <v>0.72499999999999998</v>
      </c>
    </row>
    <row r="95" spans="1:27" x14ac:dyDescent="0.25">
      <c r="A95" s="6" t="s">
        <v>430</v>
      </c>
      <c r="B95" s="6" t="s">
        <v>431</v>
      </c>
      <c r="C95" s="6" t="s">
        <v>432</v>
      </c>
      <c r="D95" s="6" t="s">
        <v>99</v>
      </c>
      <c r="E95" s="6" t="s">
        <v>100</v>
      </c>
      <c r="F95" s="6">
        <v>4</v>
      </c>
      <c r="G95" s="16">
        <v>107246.47</v>
      </c>
      <c r="H95" s="27">
        <v>45208</v>
      </c>
      <c r="I95" s="6" t="s">
        <v>42</v>
      </c>
      <c r="J95" s="6" t="s">
        <v>61</v>
      </c>
      <c r="K95" s="6" t="s">
        <v>61</v>
      </c>
      <c r="L95" s="6" t="s">
        <v>62</v>
      </c>
      <c r="M95" s="6" t="s">
        <v>55</v>
      </c>
      <c r="N95" s="17"/>
      <c r="O95" s="37">
        <f t="shared" si="5"/>
        <v>428985.88</v>
      </c>
    </row>
    <row r="96" spans="1:27" x14ac:dyDescent="0.25">
      <c r="A96" s="6" t="s">
        <v>433</v>
      </c>
      <c r="B96" s="6" t="s">
        <v>434</v>
      </c>
      <c r="C96" s="6" t="s">
        <v>435</v>
      </c>
      <c r="D96" s="6" t="s">
        <v>59</v>
      </c>
      <c r="E96" s="6" t="s">
        <v>156</v>
      </c>
      <c r="F96" s="6">
        <v>6</v>
      </c>
      <c r="G96" s="16">
        <v>78753.679999999993</v>
      </c>
      <c r="H96" s="27">
        <v>45160</v>
      </c>
      <c r="I96" s="6" t="s">
        <v>81</v>
      </c>
      <c r="J96" s="6" t="s">
        <v>43</v>
      </c>
      <c r="K96" s="6" t="s">
        <v>43</v>
      </c>
      <c r="L96" s="6" t="s">
        <v>54</v>
      </c>
      <c r="M96" s="6" t="s">
        <v>55</v>
      </c>
      <c r="N96" s="6">
        <v>3</v>
      </c>
      <c r="O96" s="37">
        <f t="shared" si="5"/>
        <v>472522.07999999996</v>
      </c>
    </row>
    <row r="97" spans="1:27" ht="24.95" customHeight="1" x14ac:dyDescent="0.25">
      <c r="A97" s="6" t="s">
        <v>436</v>
      </c>
      <c r="B97" s="6" t="s">
        <v>437</v>
      </c>
      <c r="C97" s="6" t="s">
        <v>438</v>
      </c>
      <c r="D97" s="6" t="s">
        <v>135</v>
      </c>
      <c r="E97" s="6" t="s">
        <v>136</v>
      </c>
      <c r="F97" s="6">
        <v>1</v>
      </c>
      <c r="G97" s="16">
        <v>264145.19</v>
      </c>
      <c r="H97" s="27">
        <v>45823</v>
      </c>
      <c r="I97" s="6" t="s">
        <v>101</v>
      </c>
      <c r="J97" s="6" t="s">
        <v>141</v>
      </c>
      <c r="K97" s="6" t="s">
        <v>142</v>
      </c>
      <c r="L97" s="6" t="s">
        <v>44</v>
      </c>
      <c r="M97" s="6" t="s">
        <v>68</v>
      </c>
      <c r="N97" s="6">
        <v>2</v>
      </c>
      <c r="O97" s="37">
        <f t="shared" si="5"/>
        <v>264145.19</v>
      </c>
      <c r="Q97" s="58" t="s">
        <v>2632</v>
      </c>
      <c r="R97" s="58"/>
      <c r="S97" s="58"/>
      <c r="T97" s="58"/>
      <c r="U97" s="58"/>
      <c r="V97" s="58"/>
      <c r="W97" s="58"/>
      <c r="X97" s="58"/>
      <c r="Y97" s="58"/>
      <c r="Z97" s="58"/>
      <c r="AA97" s="58"/>
    </row>
    <row r="98" spans="1:27" ht="32.1" customHeight="1" x14ac:dyDescent="0.25">
      <c r="A98" s="6" t="s">
        <v>439</v>
      </c>
      <c r="B98" s="6" t="s">
        <v>440</v>
      </c>
      <c r="C98" s="6" t="s">
        <v>441</v>
      </c>
      <c r="D98" s="6" t="s">
        <v>59</v>
      </c>
      <c r="E98" s="6" t="s">
        <v>156</v>
      </c>
      <c r="F98" s="6">
        <v>3</v>
      </c>
      <c r="G98" s="16">
        <v>222111.1</v>
      </c>
      <c r="H98" s="26">
        <v>45970</v>
      </c>
      <c r="I98" s="6" t="s">
        <v>51</v>
      </c>
      <c r="J98" s="6" t="s">
        <v>89</v>
      </c>
      <c r="K98" s="6" t="s">
        <v>90</v>
      </c>
      <c r="L98" s="6" t="s">
        <v>62</v>
      </c>
      <c r="M98" s="6" t="s">
        <v>77</v>
      </c>
      <c r="N98" s="6">
        <v>3</v>
      </c>
      <c r="O98" s="37">
        <f t="shared" si="5"/>
        <v>666333.30000000005</v>
      </c>
      <c r="Q98" s="36" t="s">
        <v>2620</v>
      </c>
      <c r="R98" s="36" t="s">
        <v>1984</v>
      </c>
      <c r="S98" s="36" t="s">
        <v>2621</v>
      </c>
      <c r="T98" s="36" t="s">
        <v>1988</v>
      </c>
      <c r="U98" s="36" t="s">
        <v>2622</v>
      </c>
      <c r="V98" s="36" t="s">
        <v>2623</v>
      </c>
      <c r="W98" s="36" t="s">
        <v>2624</v>
      </c>
      <c r="X98" s="36" t="s">
        <v>1985</v>
      </c>
      <c r="Y98" s="36" t="s">
        <v>2625</v>
      </c>
      <c r="Z98" s="36" t="s">
        <v>2626</v>
      </c>
      <c r="AA98" s="36" t="s">
        <v>2613</v>
      </c>
    </row>
    <row r="99" spans="1:27" x14ac:dyDescent="0.25">
      <c r="A99" s="6" t="s">
        <v>442</v>
      </c>
      <c r="B99" s="6" t="s">
        <v>443</v>
      </c>
      <c r="C99" s="6" t="s">
        <v>444</v>
      </c>
      <c r="D99" s="6" t="s">
        <v>87</v>
      </c>
      <c r="E99" s="6" t="s">
        <v>94</v>
      </c>
      <c r="F99" s="6">
        <v>3</v>
      </c>
      <c r="G99" s="16">
        <v>415608.84</v>
      </c>
      <c r="H99" s="26">
        <v>45027</v>
      </c>
      <c r="I99" s="6" t="s">
        <v>51</v>
      </c>
      <c r="J99" s="6" t="s">
        <v>146</v>
      </c>
      <c r="K99" s="6" t="s">
        <v>147</v>
      </c>
      <c r="L99" s="6" t="s">
        <v>62</v>
      </c>
      <c r="M99" s="6" t="s">
        <v>45</v>
      </c>
      <c r="N99" s="6">
        <v>1</v>
      </c>
      <c r="O99" s="37">
        <f t="shared" si="5"/>
        <v>1246826.52</v>
      </c>
      <c r="Q99" t="s">
        <v>114</v>
      </c>
      <c r="R99" s="11">
        <f>COUNTIFS($K$2:$K$601,$Q99)</f>
        <v>40</v>
      </c>
      <c r="S99" s="13">
        <f t="shared" ref="S99:S113" si="10">R99/COUNTA($A$2:$A$601)</f>
        <v>6.6666666666666666E-2</v>
      </c>
      <c r="T99" s="11">
        <f>SUMIFS($F$2:$F$601,$K$2:$K$601,$Q99)</f>
        <v>151</v>
      </c>
      <c r="U99" s="29">
        <f>SUMIFS($O$2:$O$601,$K$2:$K$601,$Q99)</f>
        <v>34749674.889999993</v>
      </c>
      <c r="V99" s="13">
        <f t="shared" ref="V99:V113" si="11">U99/SUM($O$2:$O$601)</f>
        <v>4.7171273625220986E-2</v>
      </c>
      <c r="W99" s="29">
        <f t="shared" ref="W99:W113" si="12">IF(R99=0,"",U99/R99)</f>
        <v>868741.87224999978</v>
      </c>
      <c r="X99" s="13">
        <f>IF(R99=0,"",COUNTIFS($K$2:$K$601,$Q99,$M$2:$M$601,"Delivered")/R99)</f>
        <v>0.22500000000000001</v>
      </c>
      <c r="Y99" s="11">
        <f>COUNTIFS($K$2:$K$601,$Q99,$N$2:$N$601,"&gt;=1",$N$2:$N$601,"&lt;=5")</f>
        <v>29</v>
      </c>
      <c r="Z99" s="12">
        <f>IF(Y99=0,"",AVERAGEIFS($N$2:$N$601,$K$2:$K$601,$Q99,$N$2:$N$601,"&gt;=1",$N$2:$N$601,"&lt;=5"))</f>
        <v>2.9655172413793105</v>
      </c>
      <c r="AA99" s="13">
        <f t="shared" ref="AA99:AA113" si="13">IF(R99=0,"",Y99/R99)</f>
        <v>0.72499999999999998</v>
      </c>
    </row>
    <row r="100" spans="1:27" x14ac:dyDescent="0.25">
      <c r="A100" s="6" t="s">
        <v>445</v>
      </c>
      <c r="B100" s="6" t="s">
        <v>446</v>
      </c>
      <c r="C100" s="6" t="s">
        <v>447</v>
      </c>
      <c r="D100" s="6" t="s">
        <v>111</v>
      </c>
      <c r="E100" s="6" t="s">
        <v>140</v>
      </c>
      <c r="F100" s="6">
        <v>2</v>
      </c>
      <c r="G100" s="16">
        <v>342992.14</v>
      </c>
      <c r="H100" s="27">
        <v>45095</v>
      </c>
      <c r="I100" s="6" t="s">
        <v>101</v>
      </c>
      <c r="J100" s="6" t="s">
        <v>187</v>
      </c>
      <c r="K100" s="6" t="s">
        <v>187</v>
      </c>
      <c r="L100" s="6" t="s">
        <v>62</v>
      </c>
      <c r="M100" s="6" t="s">
        <v>63</v>
      </c>
      <c r="N100" s="17"/>
      <c r="O100" s="37">
        <f t="shared" si="5"/>
        <v>685984.28</v>
      </c>
      <c r="Q100" t="s">
        <v>76</v>
      </c>
      <c r="R100" s="11">
        <f>COUNTIFS($K$2:$K$601,$Q100)</f>
        <v>28</v>
      </c>
      <c r="S100" s="13">
        <f t="shared" si="10"/>
        <v>4.6666666666666669E-2</v>
      </c>
      <c r="T100" s="11">
        <f>SUMIFS($F$2:$F$601,$K$2:$K$601,$Q100)</f>
        <v>120</v>
      </c>
      <c r="U100" s="29">
        <f>SUMIFS($O$2:$O$601,$K$2:$K$601,$Q100)</f>
        <v>35110590.859999992</v>
      </c>
      <c r="V100" s="13">
        <f t="shared" si="11"/>
        <v>4.7661202409604558E-2</v>
      </c>
      <c r="W100" s="29">
        <f t="shared" si="12"/>
        <v>1253949.6735714283</v>
      </c>
      <c r="X100" s="13">
        <f>IF(R100=0,"",COUNTIFS($K$2:$K$601,$Q100,$M$2:$M$601,"Delivered")/R100)</f>
        <v>0.25</v>
      </c>
      <c r="Y100" s="11">
        <f>COUNTIFS($K$2:$K$601,$Q100,$N$2:$N$601,"&gt;=1",$N$2:$N$601,"&lt;=5")</f>
        <v>17</v>
      </c>
      <c r="Z100" s="12">
        <f>IF(Y100=0,"",AVERAGEIFS($N$2:$N$601,$K$2:$K$601,$Q100,$N$2:$N$601,"&gt;=1",$N$2:$N$601,"&lt;=5"))</f>
        <v>2.7058823529411766</v>
      </c>
      <c r="AA100" s="13">
        <f t="shared" si="13"/>
        <v>0.6071428571428571</v>
      </c>
    </row>
    <row r="101" spans="1:27" x14ac:dyDescent="0.25">
      <c r="A101" s="6" t="s">
        <v>448</v>
      </c>
      <c r="B101" s="6" t="s">
        <v>1898</v>
      </c>
      <c r="C101" s="6" t="s">
        <v>450</v>
      </c>
      <c r="D101" s="6" t="s">
        <v>59</v>
      </c>
      <c r="E101" s="6" t="s">
        <v>217</v>
      </c>
      <c r="F101" s="6">
        <v>5</v>
      </c>
      <c r="G101" s="16">
        <v>175786.57</v>
      </c>
      <c r="H101" s="27">
        <v>45354</v>
      </c>
      <c r="I101" s="6" t="s">
        <v>101</v>
      </c>
      <c r="J101" s="6" t="s">
        <v>308</v>
      </c>
      <c r="K101" s="6" t="s">
        <v>53</v>
      </c>
      <c r="L101" s="6" t="s">
        <v>44</v>
      </c>
      <c r="M101" s="6" t="s">
        <v>77</v>
      </c>
      <c r="N101" s="6">
        <v>3</v>
      </c>
      <c r="O101" s="37">
        <f t="shared" si="5"/>
        <v>878932.85000000009</v>
      </c>
      <c r="Q101" t="s">
        <v>53</v>
      </c>
      <c r="R101" s="11">
        <f>COUNTIFS($K$2:$K$601,$Q101)</f>
        <v>37</v>
      </c>
      <c r="S101" s="13">
        <f t="shared" si="10"/>
        <v>6.1666666666666668E-2</v>
      </c>
      <c r="T101" s="11">
        <f>SUMIFS($F$2:$F$601,$K$2:$K$601,$Q101)</f>
        <v>127</v>
      </c>
      <c r="U101" s="29">
        <f>SUMIFS($O$2:$O$601,$K$2:$K$601,$Q101)</f>
        <v>27620761.949999999</v>
      </c>
      <c r="V101" s="13">
        <f t="shared" si="11"/>
        <v>3.7494063579152602E-2</v>
      </c>
      <c r="W101" s="29">
        <f t="shared" si="12"/>
        <v>746507.07972972968</v>
      </c>
      <c r="X101" s="13">
        <f>IF(R101=0,"",COUNTIFS($K$2:$K$601,$Q101,$M$2:$M$601,"Delivered")/R101)</f>
        <v>0.16216216216216217</v>
      </c>
      <c r="Y101" s="11">
        <f>COUNTIFS($K$2:$K$601,$Q101,$N$2:$N$601,"&gt;=1",$N$2:$N$601,"&lt;=5")</f>
        <v>29</v>
      </c>
      <c r="Z101" s="12">
        <f>IF(Y101=0,"",AVERAGEIFS($N$2:$N$601,$K$2:$K$601,$Q101,$N$2:$N$601,"&gt;=1",$N$2:$N$601,"&lt;=5"))</f>
        <v>3.0344827586206895</v>
      </c>
      <c r="AA101" s="13">
        <f t="shared" si="13"/>
        <v>0.78378378378378377</v>
      </c>
    </row>
    <row r="102" spans="1:27" x14ac:dyDescent="0.25">
      <c r="A102" s="6" t="s">
        <v>452</v>
      </c>
      <c r="B102" s="6" t="s">
        <v>440</v>
      </c>
      <c r="C102" s="6" t="s">
        <v>454</v>
      </c>
      <c r="D102" s="6" t="s">
        <v>87</v>
      </c>
      <c r="E102" s="6" t="s">
        <v>247</v>
      </c>
      <c r="F102" s="6">
        <v>1</v>
      </c>
      <c r="G102" s="16">
        <v>220969.61</v>
      </c>
      <c r="H102" s="27">
        <v>45710</v>
      </c>
      <c r="I102" s="6" t="s">
        <v>51</v>
      </c>
      <c r="J102" s="6" t="s">
        <v>203</v>
      </c>
      <c r="K102" s="6" t="s">
        <v>204</v>
      </c>
      <c r="L102" s="6" t="s">
        <v>44</v>
      </c>
      <c r="M102" s="6" t="s">
        <v>63</v>
      </c>
      <c r="N102" s="6">
        <v>1</v>
      </c>
      <c r="O102" s="37">
        <f t="shared" si="5"/>
        <v>220969.61</v>
      </c>
      <c r="Q102" t="s">
        <v>83</v>
      </c>
      <c r="R102" s="11">
        <f>COUNTIFS($K$2:$K$601,$Q102)</f>
        <v>46</v>
      </c>
      <c r="S102" s="13">
        <f t="shared" si="10"/>
        <v>7.6666666666666661E-2</v>
      </c>
      <c r="T102" s="11">
        <f>SUMIFS($F$2:$F$601,$K$2:$K$601,$Q102)</f>
        <v>151</v>
      </c>
      <c r="U102" s="29">
        <f>SUMIFS($O$2:$O$601,$K$2:$K$601,$Q102)</f>
        <v>36565496.619999997</v>
      </c>
      <c r="V102" s="13">
        <f t="shared" si="11"/>
        <v>4.963617794307696E-2</v>
      </c>
      <c r="W102" s="29">
        <f t="shared" si="12"/>
        <v>794902.10043478257</v>
      </c>
      <c r="X102" s="13">
        <f>IF(R102=0,"",COUNTIFS($K$2:$K$601,$Q102,$M$2:$M$601,"Delivered")/R102)</f>
        <v>0.21739130434782608</v>
      </c>
      <c r="Y102" s="11">
        <f>COUNTIFS($K$2:$K$601,$Q102,$N$2:$N$601,"&gt;=1",$N$2:$N$601,"&lt;=5")</f>
        <v>35</v>
      </c>
      <c r="Z102" s="12">
        <f>IF(Y102=0,"",AVERAGEIFS($N$2:$N$601,$K$2:$K$601,$Q102,$N$2:$N$601,"&gt;=1",$N$2:$N$601,"&lt;=5"))</f>
        <v>3.4285714285714284</v>
      </c>
      <c r="AA102" s="13">
        <f t="shared" si="13"/>
        <v>0.76086956521739135</v>
      </c>
    </row>
    <row r="103" spans="1:27" x14ac:dyDescent="0.25">
      <c r="A103" s="6" t="s">
        <v>456</v>
      </c>
      <c r="B103" s="6" t="s">
        <v>457</v>
      </c>
      <c r="C103" s="6" t="s">
        <v>458</v>
      </c>
      <c r="D103" s="6" t="s">
        <v>135</v>
      </c>
      <c r="E103" s="6" t="s">
        <v>459</v>
      </c>
      <c r="F103" s="6">
        <v>6</v>
      </c>
      <c r="G103" s="16">
        <v>200723.12</v>
      </c>
      <c r="H103" s="27">
        <v>45324</v>
      </c>
      <c r="I103" s="6" t="s">
        <v>81</v>
      </c>
      <c r="J103" s="6" t="s">
        <v>113</v>
      </c>
      <c r="K103" s="6" t="s">
        <v>114</v>
      </c>
      <c r="L103" s="6" t="s">
        <v>62</v>
      </c>
      <c r="M103" s="6" t="s">
        <v>45</v>
      </c>
      <c r="N103" s="6">
        <v>4</v>
      </c>
      <c r="O103" s="37">
        <f t="shared" si="5"/>
        <v>1204338.72</v>
      </c>
      <c r="Q103" t="s">
        <v>61</v>
      </c>
      <c r="R103" s="11">
        <f>COUNTIFS($K$2:$K$601,$Q103)</f>
        <v>45</v>
      </c>
      <c r="S103" s="13">
        <f t="shared" si="10"/>
        <v>7.4999999999999997E-2</v>
      </c>
      <c r="T103" s="11">
        <f>SUMIFS($F$2:$F$601,$K$2:$K$601,$Q103)</f>
        <v>155</v>
      </c>
      <c r="U103" s="29">
        <f>SUMIFS($O$2:$O$601,$K$2:$K$601,$Q103)</f>
        <v>78462896.650000021</v>
      </c>
      <c r="V103" s="13">
        <f t="shared" si="11"/>
        <v>0.10651019841252353</v>
      </c>
      <c r="W103" s="29">
        <f t="shared" si="12"/>
        <v>1743619.9255555561</v>
      </c>
      <c r="X103" s="13">
        <f>IF(R103=0,"",COUNTIFS($K$2:$K$601,$Q103,$M$2:$M$601,"Delivered")/R103)</f>
        <v>0.17777777777777778</v>
      </c>
      <c r="Y103" s="11">
        <f>COUNTIFS($K$2:$K$601,$Q103,$N$2:$N$601,"&gt;=1",$N$2:$N$601,"&lt;=5")</f>
        <v>34</v>
      </c>
      <c r="Z103" s="12">
        <f>IF(Y103=0,"",AVERAGEIFS($N$2:$N$601,$K$2:$K$601,$Q103,$N$2:$N$601,"&gt;=1",$N$2:$N$601,"&lt;=5"))</f>
        <v>3.2647058823529411</v>
      </c>
      <c r="AA103" s="13">
        <f t="shared" si="13"/>
        <v>0.75555555555555554</v>
      </c>
    </row>
    <row r="104" spans="1:27" x14ac:dyDescent="0.25">
      <c r="A104" s="6" t="s">
        <v>460</v>
      </c>
      <c r="B104" s="6" t="s">
        <v>461</v>
      </c>
      <c r="C104" s="6" t="s">
        <v>462</v>
      </c>
      <c r="D104" s="6" t="s">
        <v>135</v>
      </c>
      <c r="E104" s="6" t="s">
        <v>335</v>
      </c>
      <c r="F104" s="6">
        <v>6</v>
      </c>
      <c r="G104" s="16">
        <v>131410.88</v>
      </c>
      <c r="H104" s="26">
        <v>44991</v>
      </c>
      <c r="I104" s="6" t="s">
        <v>81</v>
      </c>
      <c r="J104" s="6" t="s">
        <v>152</v>
      </c>
      <c r="K104" s="6" t="s">
        <v>152</v>
      </c>
      <c r="L104" s="6" t="s">
        <v>62</v>
      </c>
      <c r="M104" s="6" t="s">
        <v>55</v>
      </c>
      <c r="N104" s="6">
        <v>5</v>
      </c>
      <c r="O104" s="37">
        <f t="shared" si="5"/>
        <v>788465.28</v>
      </c>
      <c r="Q104" t="s">
        <v>142</v>
      </c>
      <c r="R104" s="11">
        <f>COUNTIFS($K$2:$K$601,$Q104)</f>
        <v>44</v>
      </c>
      <c r="S104" s="13">
        <f t="shared" si="10"/>
        <v>7.3333333333333334E-2</v>
      </c>
      <c r="T104" s="11">
        <f>SUMIFS($F$2:$F$601,$K$2:$K$601,$Q104)</f>
        <v>131</v>
      </c>
      <c r="U104" s="29">
        <f>SUMIFS($O$2:$O$601,$K$2:$K$601,$Q104)</f>
        <v>55843380.649999991</v>
      </c>
      <c r="V104" s="13">
        <f t="shared" si="11"/>
        <v>7.580512327488198E-2</v>
      </c>
      <c r="W104" s="29">
        <f t="shared" si="12"/>
        <v>1269167.7420454544</v>
      </c>
      <c r="X104" s="13">
        <f>IF(R104=0,"",COUNTIFS($K$2:$K$601,$Q104,$M$2:$M$601,"Delivered")/R104)</f>
        <v>0.11363636363636363</v>
      </c>
      <c r="Y104" s="11">
        <f>COUNTIFS($K$2:$K$601,$Q104,$N$2:$N$601,"&gt;=1",$N$2:$N$601,"&lt;=5")</f>
        <v>28</v>
      </c>
      <c r="Z104" s="12">
        <f>IF(Y104=0,"",AVERAGEIFS($N$2:$N$601,$K$2:$K$601,$Q104,$N$2:$N$601,"&gt;=1",$N$2:$N$601,"&lt;=5"))</f>
        <v>2.6071428571428572</v>
      </c>
      <c r="AA104" s="13">
        <f t="shared" si="13"/>
        <v>0.63636363636363635</v>
      </c>
    </row>
    <row r="105" spans="1:27" x14ac:dyDescent="0.25">
      <c r="A105" s="6" t="s">
        <v>463</v>
      </c>
      <c r="B105" s="6" t="s">
        <v>464</v>
      </c>
      <c r="C105" s="6" t="s">
        <v>465</v>
      </c>
      <c r="D105" s="6" t="s">
        <v>168</v>
      </c>
      <c r="E105" s="6" t="s">
        <v>371</v>
      </c>
      <c r="F105" s="6">
        <v>4</v>
      </c>
      <c r="G105" s="16">
        <v>134265.95000000001</v>
      </c>
      <c r="H105" s="27">
        <v>45164</v>
      </c>
      <c r="I105" s="6" t="s">
        <v>101</v>
      </c>
      <c r="J105" s="6" t="s">
        <v>141</v>
      </c>
      <c r="K105" s="6" t="s">
        <v>142</v>
      </c>
      <c r="L105" s="6" t="s">
        <v>44</v>
      </c>
      <c r="M105" s="6" t="s">
        <v>68</v>
      </c>
      <c r="N105" s="6">
        <v>3</v>
      </c>
      <c r="O105" s="37">
        <f t="shared" si="5"/>
        <v>537063.80000000005</v>
      </c>
      <c r="Q105" t="s">
        <v>127</v>
      </c>
      <c r="R105" s="11">
        <f>COUNTIFS($K$2:$K$601,$Q105)</f>
        <v>43</v>
      </c>
      <c r="S105" s="13">
        <f t="shared" si="10"/>
        <v>7.166666666666667E-2</v>
      </c>
      <c r="T105" s="11">
        <f>SUMIFS($F$2:$F$601,$K$2:$K$601,$Q105)</f>
        <v>172</v>
      </c>
      <c r="U105" s="29">
        <f>SUMIFS($O$2:$O$601,$K$2:$K$601,$Q105)</f>
        <v>78149463.019999996</v>
      </c>
      <c r="V105" s="13">
        <f t="shared" si="11"/>
        <v>0.10608472497799848</v>
      </c>
      <c r="W105" s="29">
        <f t="shared" si="12"/>
        <v>1817429.3725581395</v>
      </c>
      <c r="X105" s="13">
        <f>IF(R105=0,"",COUNTIFS($K$2:$K$601,$Q105,$M$2:$M$601,"Delivered")/R105)</f>
        <v>0.30232558139534882</v>
      </c>
      <c r="Y105" s="11">
        <f>COUNTIFS($K$2:$K$601,$Q105,$N$2:$N$601,"&gt;=1",$N$2:$N$601,"&lt;=5")</f>
        <v>32</v>
      </c>
      <c r="Z105" s="12">
        <f>IF(Y105=0,"",AVERAGEIFS($N$2:$N$601,$K$2:$K$601,$Q105,$N$2:$N$601,"&gt;=1",$N$2:$N$601,"&lt;=5"))</f>
        <v>2.96875</v>
      </c>
      <c r="AA105" s="13">
        <f t="shared" si="13"/>
        <v>0.7441860465116279</v>
      </c>
    </row>
    <row r="106" spans="1:27" x14ac:dyDescent="0.25">
      <c r="A106" s="6" t="s">
        <v>466</v>
      </c>
      <c r="B106" s="6" t="s">
        <v>461</v>
      </c>
      <c r="C106" s="6" t="s">
        <v>467</v>
      </c>
      <c r="D106" s="6" t="s">
        <v>135</v>
      </c>
      <c r="E106" s="6" t="s">
        <v>468</v>
      </c>
      <c r="F106" s="6">
        <v>6</v>
      </c>
      <c r="G106" s="16">
        <v>40819.879999999997</v>
      </c>
      <c r="H106" s="27">
        <v>45651</v>
      </c>
      <c r="I106" s="6" t="s">
        <v>81</v>
      </c>
      <c r="J106" s="6" t="s">
        <v>308</v>
      </c>
      <c r="K106" s="6" t="s">
        <v>53</v>
      </c>
      <c r="L106" s="6" t="s">
        <v>44</v>
      </c>
      <c r="M106" s="6" t="s">
        <v>55</v>
      </c>
      <c r="N106" s="6">
        <v>4</v>
      </c>
      <c r="O106" s="37">
        <f t="shared" si="5"/>
        <v>244919.27999999997</v>
      </c>
      <c r="Q106" t="s">
        <v>187</v>
      </c>
      <c r="R106" s="11">
        <f>COUNTIFS($K$2:$K$601,$Q106)</f>
        <v>35</v>
      </c>
      <c r="S106" s="13">
        <f t="shared" si="10"/>
        <v>5.8333333333333334E-2</v>
      </c>
      <c r="T106" s="11">
        <f>SUMIFS($F$2:$F$601,$K$2:$K$601,$Q106)</f>
        <v>121</v>
      </c>
      <c r="U106" s="29">
        <f>SUMIFS($O$2:$O$601,$K$2:$K$601,$Q106)</f>
        <v>31738460.619999994</v>
      </c>
      <c r="V106" s="13">
        <f t="shared" si="11"/>
        <v>4.3083672439771736E-2</v>
      </c>
      <c r="W106" s="29">
        <f t="shared" si="12"/>
        <v>906813.16057142837</v>
      </c>
      <c r="X106" s="13">
        <f>IF(R106=0,"",COUNTIFS($K$2:$K$601,$Q106,$M$2:$M$601,"Delivered")/R106)</f>
        <v>0.14285714285714285</v>
      </c>
      <c r="Y106" s="11">
        <f>COUNTIFS($K$2:$K$601,$Q106,$N$2:$N$601,"&gt;=1",$N$2:$N$601,"&lt;=5")</f>
        <v>26</v>
      </c>
      <c r="Z106" s="12">
        <f>IF(Y106=0,"",AVERAGEIFS($N$2:$N$601,$K$2:$K$601,$Q106,$N$2:$N$601,"&gt;=1",$N$2:$N$601,"&lt;=5"))</f>
        <v>3</v>
      </c>
      <c r="AA106" s="13">
        <f t="shared" si="13"/>
        <v>0.74285714285714288</v>
      </c>
    </row>
    <row r="107" spans="1:27" x14ac:dyDescent="0.25">
      <c r="A107" s="6" t="s">
        <v>469</v>
      </c>
      <c r="B107" s="6" t="s">
        <v>1899</v>
      </c>
      <c r="C107" s="17"/>
      <c r="D107" s="6" t="s">
        <v>40</v>
      </c>
      <c r="E107" s="6" t="s">
        <v>326</v>
      </c>
      <c r="F107" s="6">
        <v>5</v>
      </c>
      <c r="G107" s="16">
        <v>67559.45</v>
      </c>
      <c r="H107" s="27">
        <v>45854</v>
      </c>
      <c r="I107" s="6" t="s">
        <v>101</v>
      </c>
      <c r="J107" s="6" t="s">
        <v>113</v>
      </c>
      <c r="K107" s="6" t="s">
        <v>114</v>
      </c>
      <c r="L107" s="6" t="s">
        <v>54</v>
      </c>
      <c r="M107" s="6" t="s">
        <v>45</v>
      </c>
      <c r="N107" s="6">
        <v>4</v>
      </c>
      <c r="O107" s="37">
        <f t="shared" si="5"/>
        <v>337797.25</v>
      </c>
      <c r="Q107" t="s">
        <v>43</v>
      </c>
      <c r="R107" s="11">
        <f>COUNTIFS($K$2:$K$601,$Q107)</f>
        <v>39</v>
      </c>
      <c r="S107" s="13">
        <f t="shared" si="10"/>
        <v>6.5000000000000002E-2</v>
      </c>
      <c r="T107" s="11">
        <f>SUMIFS($F$2:$F$601,$K$2:$K$601,$Q107)</f>
        <v>127</v>
      </c>
      <c r="U107" s="29">
        <f>SUMIFS($O$2:$O$601,$K$2:$K$601,$Q107)</f>
        <v>30808703.009999994</v>
      </c>
      <c r="V107" s="13">
        <f t="shared" si="11"/>
        <v>4.1821564210981869E-2</v>
      </c>
      <c r="W107" s="29">
        <f t="shared" si="12"/>
        <v>789966.74384615372</v>
      </c>
      <c r="X107" s="13">
        <f>IF(R107=0,"",COUNTIFS($K$2:$K$601,$Q107,$M$2:$M$601,"Delivered")/R107)</f>
        <v>0.15384615384615385</v>
      </c>
      <c r="Y107" s="11">
        <f>COUNTIFS($K$2:$K$601,$Q107,$N$2:$N$601,"&gt;=1",$N$2:$N$601,"&lt;=5")</f>
        <v>28</v>
      </c>
      <c r="Z107" s="12">
        <f>IF(Y107=0,"",AVERAGEIFS($N$2:$N$601,$K$2:$K$601,$Q107,$N$2:$N$601,"&gt;=1",$N$2:$N$601,"&lt;=5"))</f>
        <v>3</v>
      </c>
      <c r="AA107" s="13">
        <f t="shared" si="13"/>
        <v>0.71794871794871795</v>
      </c>
    </row>
    <row r="108" spans="1:27" x14ac:dyDescent="0.25">
      <c r="A108" s="6" t="s">
        <v>471</v>
      </c>
      <c r="B108" s="6" t="s">
        <v>472</v>
      </c>
      <c r="C108" s="6" t="s">
        <v>473</v>
      </c>
      <c r="D108" s="6" t="s">
        <v>111</v>
      </c>
      <c r="E108" s="6" t="s">
        <v>140</v>
      </c>
      <c r="F108" s="6">
        <v>4</v>
      </c>
      <c r="G108" s="16">
        <v>21420.37</v>
      </c>
      <c r="H108" s="27">
        <v>44980</v>
      </c>
      <c r="I108" s="6" t="s">
        <v>51</v>
      </c>
      <c r="J108" s="6" t="s">
        <v>203</v>
      </c>
      <c r="K108" s="6" t="s">
        <v>204</v>
      </c>
      <c r="L108" s="6" t="s">
        <v>62</v>
      </c>
      <c r="M108" s="6" t="s">
        <v>63</v>
      </c>
      <c r="N108" s="6">
        <v>2</v>
      </c>
      <c r="O108" s="37">
        <f t="shared" si="5"/>
        <v>85681.48</v>
      </c>
      <c r="Q108" t="s">
        <v>147</v>
      </c>
      <c r="R108" s="11">
        <f>COUNTIFS($K$2:$K$601,$Q108)</f>
        <v>31</v>
      </c>
      <c r="S108" s="13">
        <f t="shared" si="10"/>
        <v>5.1666666666666666E-2</v>
      </c>
      <c r="T108" s="11">
        <f>SUMIFS($F$2:$F$601,$K$2:$K$601,$Q108)</f>
        <v>98</v>
      </c>
      <c r="U108" s="29">
        <f>SUMIFS($O$2:$O$601,$K$2:$K$601,$Q108)</f>
        <v>40800487.369999997</v>
      </c>
      <c r="V108" s="13">
        <f t="shared" si="11"/>
        <v>5.5385006042934039E-2</v>
      </c>
      <c r="W108" s="29">
        <f t="shared" si="12"/>
        <v>1316144.7538709675</v>
      </c>
      <c r="X108" s="13">
        <f>IF(R108=0,"",COUNTIFS($K$2:$K$601,$Q108,$M$2:$M$601,"Delivered")/R108)</f>
        <v>0.29032258064516131</v>
      </c>
      <c r="Y108" s="11">
        <f>COUNTIFS($K$2:$K$601,$Q108,$N$2:$N$601,"&gt;=1",$N$2:$N$601,"&lt;=5")</f>
        <v>23</v>
      </c>
      <c r="Z108" s="12">
        <f>IF(Y108=0,"",AVERAGEIFS($N$2:$N$601,$K$2:$K$601,$Q108,$N$2:$N$601,"&gt;=1",$N$2:$N$601,"&lt;=5"))</f>
        <v>2.2173913043478262</v>
      </c>
      <c r="AA108" s="13">
        <f t="shared" si="13"/>
        <v>0.74193548387096775</v>
      </c>
    </row>
    <row r="109" spans="1:27" x14ac:dyDescent="0.25">
      <c r="A109" s="6" t="s">
        <v>474</v>
      </c>
      <c r="B109" s="6" t="s">
        <v>475</v>
      </c>
      <c r="C109" s="6" t="s">
        <v>476</v>
      </c>
      <c r="D109" s="6" t="s">
        <v>135</v>
      </c>
      <c r="E109" s="6" t="s">
        <v>459</v>
      </c>
      <c r="F109" s="6">
        <v>3</v>
      </c>
      <c r="G109" s="16">
        <v>443434.56</v>
      </c>
      <c r="H109" s="27">
        <v>45189</v>
      </c>
      <c r="I109" s="6" t="s">
        <v>74</v>
      </c>
      <c r="J109" s="6" t="s">
        <v>237</v>
      </c>
      <c r="K109" s="6" t="s">
        <v>238</v>
      </c>
      <c r="L109" s="6" t="s">
        <v>54</v>
      </c>
      <c r="M109" s="6" t="s">
        <v>63</v>
      </c>
      <c r="N109" s="6">
        <v>3</v>
      </c>
      <c r="O109" s="37">
        <f t="shared" si="5"/>
        <v>1330303.68</v>
      </c>
      <c r="Q109" t="s">
        <v>152</v>
      </c>
      <c r="R109" s="11">
        <f>COUNTIFS($K$2:$K$601,$Q109)</f>
        <v>45</v>
      </c>
      <c r="S109" s="13">
        <f t="shared" si="10"/>
        <v>7.4999999999999997E-2</v>
      </c>
      <c r="T109" s="11">
        <f>SUMIFS($F$2:$F$601,$K$2:$K$601,$Q109)</f>
        <v>152</v>
      </c>
      <c r="U109" s="29">
        <f>SUMIFS($O$2:$O$601,$K$2:$K$601,$Q109)</f>
        <v>58772662.279999986</v>
      </c>
      <c r="V109" s="13">
        <f t="shared" si="11"/>
        <v>7.9781504226112895E-2</v>
      </c>
      <c r="W109" s="29">
        <f t="shared" si="12"/>
        <v>1306059.1617777774</v>
      </c>
      <c r="X109" s="13">
        <f>IF(R109=0,"",COUNTIFS($K$2:$K$601,$Q109,$M$2:$M$601,"Delivered")/R109)</f>
        <v>0.24444444444444444</v>
      </c>
      <c r="Y109" s="11">
        <f>COUNTIFS($K$2:$K$601,$Q109,$N$2:$N$601,"&gt;=1",$N$2:$N$601,"&lt;=5")</f>
        <v>35</v>
      </c>
      <c r="Z109" s="12">
        <f>IF(Y109=0,"",AVERAGEIFS($N$2:$N$601,$K$2:$K$601,$Q109,$N$2:$N$601,"&gt;=1",$N$2:$N$601,"&lt;=5"))</f>
        <v>2.9142857142857141</v>
      </c>
      <c r="AA109" s="13">
        <f t="shared" si="13"/>
        <v>0.77777777777777779</v>
      </c>
    </row>
    <row r="110" spans="1:27" x14ac:dyDescent="0.25">
      <c r="A110" s="6" t="s">
        <v>478</v>
      </c>
      <c r="B110" s="6" t="s">
        <v>479</v>
      </c>
      <c r="C110" s="6" t="s">
        <v>480</v>
      </c>
      <c r="D110" s="6" t="s">
        <v>111</v>
      </c>
      <c r="E110" s="6" t="s">
        <v>112</v>
      </c>
      <c r="F110" s="6">
        <v>1</v>
      </c>
      <c r="G110" s="16">
        <v>411405.53</v>
      </c>
      <c r="H110" s="27">
        <v>45690</v>
      </c>
      <c r="I110" s="6" t="s">
        <v>42</v>
      </c>
      <c r="J110" s="6" t="s">
        <v>82</v>
      </c>
      <c r="K110" s="6" t="s">
        <v>83</v>
      </c>
      <c r="L110" s="6" t="s">
        <v>44</v>
      </c>
      <c r="M110" s="6" t="s">
        <v>77</v>
      </c>
      <c r="N110" s="17"/>
      <c r="O110" s="37">
        <f t="shared" si="5"/>
        <v>411405.53</v>
      </c>
      <c r="Q110" t="s">
        <v>238</v>
      </c>
      <c r="R110" s="11">
        <f>COUNTIFS($K$2:$K$601,$Q110)</f>
        <v>36</v>
      </c>
      <c r="S110" s="13">
        <f t="shared" si="10"/>
        <v>0.06</v>
      </c>
      <c r="T110" s="11">
        <f>SUMIFS($F$2:$F$601,$K$2:$K$601,$Q110)</f>
        <v>124</v>
      </c>
      <c r="U110" s="29">
        <f>SUMIFS($O$2:$O$601,$K$2:$K$601,$Q110)</f>
        <v>89128983.75</v>
      </c>
      <c r="V110" s="13">
        <f t="shared" si="11"/>
        <v>0.1209889788528357</v>
      </c>
      <c r="W110" s="29">
        <f t="shared" si="12"/>
        <v>2475805.1041666665</v>
      </c>
      <c r="X110" s="13">
        <f>IF(R110=0,"",COUNTIFS($K$2:$K$601,$Q110,$M$2:$M$601,"Delivered")/R110)</f>
        <v>0.25</v>
      </c>
      <c r="Y110" s="11">
        <f>COUNTIFS($K$2:$K$601,$Q110,$N$2:$N$601,"&gt;=1",$N$2:$N$601,"&lt;=5")</f>
        <v>28</v>
      </c>
      <c r="Z110" s="12">
        <f>IF(Y110=0,"",AVERAGEIFS($N$2:$N$601,$K$2:$K$601,$Q110,$N$2:$N$601,"&gt;=1",$N$2:$N$601,"&lt;=5"))</f>
        <v>3.25</v>
      </c>
      <c r="AA110" s="13">
        <f t="shared" si="13"/>
        <v>0.77777777777777779</v>
      </c>
    </row>
    <row r="111" spans="1:27" x14ac:dyDescent="0.25">
      <c r="A111" s="6" t="s">
        <v>482</v>
      </c>
      <c r="B111" s="6" t="s">
        <v>483</v>
      </c>
      <c r="C111" s="17" t="s">
        <v>484</v>
      </c>
      <c r="D111" s="6" t="s">
        <v>59</v>
      </c>
      <c r="E111" s="6" t="s">
        <v>67</v>
      </c>
      <c r="F111" s="6">
        <v>6</v>
      </c>
      <c r="G111" s="16">
        <v>124971.59</v>
      </c>
      <c r="H111" s="27">
        <v>45555</v>
      </c>
      <c r="I111" s="6" t="s">
        <v>42</v>
      </c>
      <c r="J111" s="6" t="s">
        <v>203</v>
      </c>
      <c r="K111" s="6" t="s">
        <v>204</v>
      </c>
      <c r="L111" s="6" t="s">
        <v>62</v>
      </c>
      <c r="M111" s="6" t="s">
        <v>55</v>
      </c>
      <c r="N111" s="17"/>
      <c r="O111" s="37">
        <f t="shared" si="5"/>
        <v>749829.54</v>
      </c>
      <c r="Q111" t="s">
        <v>90</v>
      </c>
      <c r="R111" s="11">
        <f>COUNTIFS($K$2:$K$601,$Q111)</f>
        <v>35</v>
      </c>
      <c r="S111" s="13">
        <f t="shared" si="10"/>
        <v>5.8333333333333334E-2</v>
      </c>
      <c r="T111" s="11">
        <f>SUMIFS($F$2:$F$601,$K$2:$K$601,$Q111)</f>
        <v>133</v>
      </c>
      <c r="U111" s="29">
        <f>SUMIFS($O$2:$O$601,$K$2:$K$601,$Q111)</f>
        <v>51347318.270000003</v>
      </c>
      <c r="V111" s="13">
        <f t="shared" si="11"/>
        <v>6.9701901030806437E-2</v>
      </c>
      <c r="W111" s="29">
        <f t="shared" si="12"/>
        <v>1467066.2362857144</v>
      </c>
      <c r="X111" s="13">
        <f>IF(R111=0,"",COUNTIFS($K$2:$K$601,$Q111,$M$2:$M$601,"Delivered")/R111)</f>
        <v>0.2</v>
      </c>
      <c r="Y111" s="11">
        <f>COUNTIFS($K$2:$K$601,$Q111,$N$2:$N$601,"&gt;=1",$N$2:$N$601,"&lt;=5")</f>
        <v>26</v>
      </c>
      <c r="Z111" s="12">
        <f>IF(Y111=0,"",AVERAGEIFS($N$2:$N$601,$K$2:$K$601,$Q111,$N$2:$N$601,"&gt;=1",$N$2:$N$601,"&lt;=5"))</f>
        <v>3.3461538461538463</v>
      </c>
      <c r="AA111" s="13">
        <f t="shared" si="13"/>
        <v>0.74285714285714288</v>
      </c>
    </row>
    <row r="112" spans="1:27" x14ac:dyDescent="0.25">
      <c r="A112" s="6" t="s">
        <v>485</v>
      </c>
      <c r="B112" s="6" t="s">
        <v>486</v>
      </c>
      <c r="C112" s="6" t="s">
        <v>487</v>
      </c>
      <c r="D112" s="6" t="s">
        <v>111</v>
      </c>
      <c r="E112" s="6" t="s">
        <v>112</v>
      </c>
      <c r="F112" s="6">
        <v>2</v>
      </c>
      <c r="G112" s="16">
        <v>409338.64</v>
      </c>
      <c r="H112" s="27">
        <v>46015</v>
      </c>
      <c r="I112" s="6" t="s">
        <v>101</v>
      </c>
      <c r="J112" s="6" t="s">
        <v>237</v>
      </c>
      <c r="K112" s="6" t="s">
        <v>238</v>
      </c>
      <c r="L112" s="6" t="s">
        <v>44</v>
      </c>
      <c r="M112" s="6" t="s">
        <v>68</v>
      </c>
      <c r="N112" s="6">
        <v>5</v>
      </c>
      <c r="O112" s="37">
        <f t="shared" si="5"/>
        <v>818677.28</v>
      </c>
      <c r="Q112" t="s">
        <v>304</v>
      </c>
      <c r="R112" s="11">
        <f>COUNTIFS($K$2:$K$601,$Q112)</f>
        <v>52</v>
      </c>
      <c r="S112" s="13">
        <f t="shared" si="10"/>
        <v>8.666666666666667E-2</v>
      </c>
      <c r="T112" s="11">
        <f>SUMIFS($F$2:$F$601,$K$2:$K$601,$Q112)</f>
        <v>193</v>
      </c>
      <c r="U112" s="29">
        <f>SUMIFS($O$2:$O$601,$K$2:$K$601,$Q112)</f>
        <v>39478834.540000007</v>
      </c>
      <c r="V112" s="13">
        <f t="shared" si="11"/>
        <v>5.3590915954930998E-2</v>
      </c>
      <c r="W112" s="29">
        <f t="shared" si="12"/>
        <v>759208.35653846164</v>
      </c>
      <c r="X112" s="13">
        <f>IF(R112=0,"",COUNTIFS($K$2:$K$601,$Q112,$M$2:$M$601,"Delivered")/R112)</f>
        <v>0.21153846153846154</v>
      </c>
      <c r="Y112" s="11">
        <f>COUNTIFS($K$2:$K$601,$Q112,$N$2:$N$601,"&gt;=1",$N$2:$N$601,"&lt;=5")</f>
        <v>39</v>
      </c>
      <c r="Z112" s="12">
        <f>IF(Y112=0,"",AVERAGEIFS($N$2:$N$601,$K$2:$K$601,$Q112,$N$2:$N$601,"&gt;=1",$N$2:$N$601,"&lt;=5"))</f>
        <v>2.9230769230769229</v>
      </c>
      <c r="AA112" s="13">
        <f t="shared" si="13"/>
        <v>0.75</v>
      </c>
    </row>
    <row r="113" spans="1:27" x14ac:dyDescent="0.25">
      <c r="A113" s="6" t="s">
        <v>489</v>
      </c>
      <c r="B113" s="6" t="s">
        <v>490</v>
      </c>
      <c r="C113" s="6" t="s">
        <v>491</v>
      </c>
      <c r="D113" s="6" t="s">
        <v>111</v>
      </c>
      <c r="E113" s="6" t="s">
        <v>112</v>
      </c>
      <c r="F113" s="6">
        <v>2</v>
      </c>
      <c r="G113" s="16">
        <v>347238.55</v>
      </c>
      <c r="H113" s="26">
        <v>45025</v>
      </c>
      <c r="I113" s="6" t="s">
        <v>74</v>
      </c>
      <c r="J113" s="6" t="s">
        <v>152</v>
      </c>
      <c r="K113" s="6" t="s">
        <v>152</v>
      </c>
      <c r="L113" s="6" t="s">
        <v>62</v>
      </c>
      <c r="M113" s="6" t="s">
        <v>63</v>
      </c>
      <c r="N113" s="6">
        <v>2</v>
      </c>
      <c r="O113" s="37">
        <f t="shared" si="5"/>
        <v>694477.1</v>
      </c>
      <c r="Q113" t="s">
        <v>204</v>
      </c>
      <c r="R113" s="11">
        <f>COUNTIFS($K$2:$K$601,$Q113)</f>
        <v>44</v>
      </c>
      <c r="S113" s="13">
        <f t="shared" si="10"/>
        <v>7.3333333333333334E-2</v>
      </c>
      <c r="T113" s="11">
        <f>SUMIFS($F$2:$F$601,$K$2:$K$601,$Q113)</f>
        <v>154</v>
      </c>
      <c r="U113" s="29">
        <f>SUMIFS($O$2:$O$601,$K$2:$K$601,$Q113)</f>
        <v>48092555.780000016</v>
      </c>
      <c r="V113" s="13">
        <f t="shared" si="11"/>
        <v>6.5283693019166089E-2</v>
      </c>
      <c r="W113" s="29">
        <f t="shared" si="12"/>
        <v>1093012.6313636368</v>
      </c>
      <c r="X113" s="13">
        <f>IF(R113=0,"",COUNTIFS($K$2:$K$601,$Q113,$M$2:$M$601,"Delivered")/R113)</f>
        <v>0.20454545454545456</v>
      </c>
      <c r="Y113" s="11">
        <f>COUNTIFS($K$2:$K$601,$Q113,$N$2:$N$601,"&gt;=1",$N$2:$N$601,"&lt;=5")</f>
        <v>26</v>
      </c>
      <c r="Z113" s="12">
        <f>IF(Y113=0,"",AVERAGEIFS($N$2:$N$601,$K$2:$K$601,$Q113,$N$2:$N$601,"&gt;=1",$N$2:$N$601,"&lt;=5"))</f>
        <v>2.7307692307692308</v>
      </c>
      <c r="AA113" s="13">
        <f t="shared" si="13"/>
        <v>0.59090909090909094</v>
      </c>
    </row>
    <row r="114" spans="1:27" x14ac:dyDescent="0.25">
      <c r="A114" s="6" t="s">
        <v>492</v>
      </c>
      <c r="B114" s="6" t="s">
        <v>818</v>
      </c>
      <c r="C114" s="6" t="s">
        <v>494</v>
      </c>
      <c r="D114" s="6" t="s">
        <v>168</v>
      </c>
      <c r="E114" s="6" t="s">
        <v>371</v>
      </c>
      <c r="F114" s="6">
        <v>1</v>
      </c>
      <c r="G114" s="16">
        <v>345131.81</v>
      </c>
      <c r="H114" s="27">
        <v>46017</v>
      </c>
      <c r="I114" s="6" t="s">
        <v>74</v>
      </c>
      <c r="J114" s="6" t="s">
        <v>152</v>
      </c>
      <c r="K114" s="6" t="s">
        <v>152</v>
      </c>
      <c r="L114" s="6" t="s">
        <v>62</v>
      </c>
      <c r="M114" s="6" t="s">
        <v>68</v>
      </c>
      <c r="N114" s="6">
        <v>2</v>
      </c>
      <c r="O114" s="37">
        <f t="shared" si="5"/>
        <v>345131.81</v>
      </c>
      <c r="Q114" s="10" t="s">
        <v>2627</v>
      </c>
      <c r="R114" s="9">
        <f>SUM(R99:R113)</f>
        <v>600</v>
      </c>
      <c r="S114" s="30">
        <f>SUM(S99:S113)</f>
        <v>0.99999999999999989</v>
      </c>
      <c r="T114" s="9">
        <f>SUM(T99:T113)</f>
        <v>2109</v>
      </c>
      <c r="U114" s="31">
        <f>SUM(U99:U113)</f>
        <v>736670270.25999987</v>
      </c>
      <c r="V114" s="30">
        <f>SUM(V99:V113)</f>
        <v>0.99999999999999889</v>
      </c>
      <c r="W114" s="31">
        <f>U114/R114</f>
        <v>1227783.7837666664</v>
      </c>
      <c r="X114" s="30">
        <f>COUNTIF($M$2:$M$601,"Delivered")/COUNTA($A$2:$A$601)</f>
        <v>0.20833333333333334</v>
      </c>
      <c r="Y114" s="9">
        <f>SUM(Y99:Y113)</f>
        <v>435</v>
      </c>
      <c r="Z114" s="32">
        <f>AVERAGE($N$2:$N$601)</f>
        <v>2.981609195402299</v>
      </c>
      <c r="AA114" s="30">
        <f>Y114/R114</f>
        <v>0.72499999999999998</v>
      </c>
    </row>
    <row r="115" spans="1:27" x14ac:dyDescent="0.25">
      <c r="A115" s="6" t="s">
        <v>495</v>
      </c>
      <c r="B115" s="6" t="s">
        <v>496</v>
      </c>
      <c r="C115" s="6" t="s">
        <v>497</v>
      </c>
      <c r="D115" s="6" t="s">
        <v>99</v>
      </c>
      <c r="E115" s="6" t="s">
        <v>242</v>
      </c>
      <c r="F115" s="6">
        <v>2</v>
      </c>
      <c r="G115" s="16">
        <v>330696.75</v>
      </c>
      <c r="H115" s="26">
        <v>45141</v>
      </c>
      <c r="I115" s="6" t="s">
        <v>51</v>
      </c>
      <c r="J115" s="6" t="s">
        <v>203</v>
      </c>
      <c r="K115" s="6" t="s">
        <v>204</v>
      </c>
      <c r="L115" s="6" t="s">
        <v>44</v>
      </c>
      <c r="M115" s="6" t="s">
        <v>68</v>
      </c>
      <c r="N115" s="17"/>
      <c r="O115" s="37">
        <f t="shared" si="5"/>
        <v>661393.5</v>
      </c>
    </row>
    <row r="116" spans="1:27" x14ac:dyDescent="0.25">
      <c r="A116" s="6" t="s">
        <v>498</v>
      </c>
      <c r="B116" s="6" t="s">
        <v>499</v>
      </c>
      <c r="C116" s="6" t="s">
        <v>500</v>
      </c>
      <c r="D116" s="6" t="s">
        <v>40</v>
      </c>
      <c r="E116" s="6" t="s">
        <v>326</v>
      </c>
      <c r="F116" s="6">
        <v>5</v>
      </c>
      <c r="G116" s="16">
        <v>257442.68</v>
      </c>
      <c r="H116" s="26">
        <v>45232</v>
      </c>
      <c r="I116" s="6" t="s">
        <v>74</v>
      </c>
      <c r="J116" s="6" t="s">
        <v>126</v>
      </c>
      <c r="K116" s="6" t="s">
        <v>127</v>
      </c>
      <c r="L116" s="6" t="s">
        <v>62</v>
      </c>
      <c r="M116" s="6" t="s">
        <v>45</v>
      </c>
      <c r="N116" s="6">
        <v>3</v>
      </c>
      <c r="O116" s="37">
        <f t="shared" si="5"/>
        <v>1287213.3999999999</v>
      </c>
    </row>
    <row r="117" spans="1:27" ht="24.95" customHeight="1" x14ac:dyDescent="0.25">
      <c r="A117" s="6" t="s">
        <v>501</v>
      </c>
      <c r="B117" s="6" t="s">
        <v>502</v>
      </c>
      <c r="C117" s="6" t="s">
        <v>503</v>
      </c>
      <c r="D117" s="6" t="s">
        <v>99</v>
      </c>
      <c r="E117" s="6" t="s">
        <v>357</v>
      </c>
      <c r="F117" s="6">
        <v>4</v>
      </c>
      <c r="G117" s="16">
        <v>392045.84</v>
      </c>
      <c r="H117" s="27">
        <v>45496</v>
      </c>
      <c r="I117" s="6" t="s">
        <v>101</v>
      </c>
      <c r="J117" s="6" t="s">
        <v>187</v>
      </c>
      <c r="K117" s="6" t="s">
        <v>187</v>
      </c>
      <c r="L117" s="6" t="s">
        <v>62</v>
      </c>
      <c r="M117" s="6" t="s">
        <v>55</v>
      </c>
      <c r="N117" s="6">
        <v>4</v>
      </c>
      <c r="O117" s="37">
        <f t="shared" si="5"/>
        <v>1568183.36</v>
      </c>
      <c r="Q117" s="58" t="s">
        <v>2633</v>
      </c>
      <c r="R117" s="58"/>
      <c r="S117" s="58"/>
      <c r="T117" s="58"/>
      <c r="U117" s="58"/>
      <c r="V117" s="58"/>
      <c r="W117" s="58"/>
      <c r="X117" s="58"/>
      <c r="Y117" s="58"/>
      <c r="Z117" s="58"/>
      <c r="AA117" s="58"/>
    </row>
    <row r="118" spans="1:27" ht="32.1" customHeight="1" x14ac:dyDescent="0.25">
      <c r="A118" s="6" t="s">
        <v>505</v>
      </c>
      <c r="B118" s="6" t="s">
        <v>1900</v>
      </c>
      <c r="C118" s="6" t="s">
        <v>507</v>
      </c>
      <c r="D118" s="6" t="s">
        <v>49</v>
      </c>
      <c r="E118" s="6" t="s">
        <v>279</v>
      </c>
      <c r="F118" s="6">
        <v>4</v>
      </c>
      <c r="G118" s="16">
        <v>257759.62</v>
      </c>
      <c r="H118" s="27">
        <v>45011</v>
      </c>
      <c r="I118" s="6" t="s">
        <v>81</v>
      </c>
      <c r="J118" s="6" t="s">
        <v>61</v>
      </c>
      <c r="K118" s="6" t="s">
        <v>61</v>
      </c>
      <c r="L118" s="6" t="s">
        <v>62</v>
      </c>
      <c r="M118" s="6" t="s">
        <v>55</v>
      </c>
      <c r="N118" s="6">
        <v>4</v>
      </c>
      <c r="O118" s="37">
        <f t="shared" si="5"/>
        <v>1031038.48</v>
      </c>
      <c r="Q118" s="36" t="s">
        <v>2620</v>
      </c>
      <c r="R118" s="36" t="s">
        <v>1984</v>
      </c>
      <c r="S118" s="36" t="s">
        <v>2621</v>
      </c>
      <c r="T118" s="36" t="s">
        <v>1988</v>
      </c>
      <c r="U118" s="36" t="s">
        <v>2622</v>
      </c>
      <c r="V118" s="36" t="s">
        <v>2623</v>
      </c>
      <c r="W118" s="36" t="s">
        <v>2624</v>
      </c>
      <c r="X118" s="36" t="s">
        <v>1985</v>
      </c>
      <c r="Y118" s="36" t="s">
        <v>2625</v>
      </c>
      <c r="Z118" s="36" t="s">
        <v>2626</v>
      </c>
      <c r="AA118" s="36" t="s">
        <v>2613</v>
      </c>
    </row>
    <row r="119" spans="1:27" x14ac:dyDescent="0.25">
      <c r="A119" s="6" t="s">
        <v>508</v>
      </c>
      <c r="B119" s="6" t="s">
        <v>509</v>
      </c>
      <c r="C119" s="6" t="s">
        <v>510</v>
      </c>
      <c r="D119" s="6" t="s">
        <v>40</v>
      </c>
      <c r="E119" s="6" t="s">
        <v>326</v>
      </c>
      <c r="F119" s="6">
        <v>2</v>
      </c>
      <c r="G119" s="16">
        <v>313569.03000000003</v>
      </c>
      <c r="H119" s="26">
        <v>45907</v>
      </c>
      <c r="I119" s="6" t="s">
        <v>81</v>
      </c>
      <c r="J119" s="6" t="s">
        <v>89</v>
      </c>
      <c r="K119" s="6" t="s">
        <v>90</v>
      </c>
      <c r="L119" s="6" t="s">
        <v>44</v>
      </c>
      <c r="M119" s="6" t="s">
        <v>45</v>
      </c>
      <c r="N119" s="6">
        <v>3</v>
      </c>
      <c r="O119" s="37">
        <f t="shared" si="5"/>
        <v>627138.06000000006</v>
      </c>
      <c r="Q119" t="s">
        <v>256</v>
      </c>
      <c r="R119" s="11">
        <f>COUNTIFS($E$2:$E$601,$Q119)</f>
        <v>17</v>
      </c>
      <c r="S119" s="13">
        <f t="shared" ref="S119:S155" si="14">R119/COUNTA($A$2:$A$601)</f>
        <v>2.8333333333333332E-2</v>
      </c>
      <c r="T119" s="11">
        <f>SUMIFS($F$2:$F$601,$E$2:$E$601,$Q119)</f>
        <v>48</v>
      </c>
      <c r="U119" s="29">
        <f>SUMIFS($O$2:$O$601,$E$2:$E$601,$Q119)</f>
        <v>12792342.219999999</v>
      </c>
      <c r="V119" s="13">
        <f t="shared" ref="V119:V155" si="15">U119/SUM($O$2:$O$601)</f>
        <v>1.7365085488633962E-2</v>
      </c>
      <c r="W119" s="29">
        <f t="shared" ref="W119:W155" si="16">IF(R119=0,"",U119/R119)</f>
        <v>752490.71882352931</v>
      </c>
      <c r="X119" s="13">
        <f>IF(R119=0,"",COUNTIFS($E$2:$E$601,$Q119,$M$2:$M$601,"Delivered")/R119)</f>
        <v>0.23529411764705882</v>
      </c>
      <c r="Y119" s="11">
        <f>COUNTIFS($E$2:$E$601,$Q119,$N$2:$N$601,"&gt;=1",$N$2:$N$601,"&lt;=5")</f>
        <v>12</v>
      </c>
      <c r="Z119" s="12">
        <f>IF(Y119=0,"",AVERAGEIFS($N$2:$N$601,$E$2:$E$601,$Q119,$N$2:$N$601,"&gt;=1",$N$2:$N$601,"&lt;=5"))</f>
        <v>3.1666666666666665</v>
      </c>
      <c r="AA119" s="13">
        <f t="shared" ref="AA119:AA155" si="17">IF(R119=0,"",Y119/R119)</f>
        <v>0.70588235294117652</v>
      </c>
    </row>
    <row r="120" spans="1:27" x14ac:dyDescent="0.25">
      <c r="A120" s="6" t="s">
        <v>512</v>
      </c>
      <c r="B120" s="6" t="s">
        <v>513</v>
      </c>
      <c r="C120" s="6" t="s">
        <v>514</v>
      </c>
      <c r="D120" s="6" t="s">
        <v>59</v>
      </c>
      <c r="E120" s="6" t="s">
        <v>156</v>
      </c>
      <c r="F120" s="6">
        <v>2</v>
      </c>
      <c r="G120" s="16">
        <v>9852.34</v>
      </c>
      <c r="H120" s="27">
        <v>45840</v>
      </c>
      <c r="I120" s="6" t="s">
        <v>42</v>
      </c>
      <c r="J120" s="6" t="s">
        <v>308</v>
      </c>
      <c r="K120" s="6" t="s">
        <v>53</v>
      </c>
      <c r="L120" s="6" t="s">
        <v>54</v>
      </c>
      <c r="M120" s="6" t="s">
        <v>45</v>
      </c>
      <c r="N120" s="6">
        <v>5</v>
      </c>
      <c r="O120" s="37">
        <f t="shared" si="5"/>
        <v>19704.68</v>
      </c>
      <c r="Q120" t="s">
        <v>112</v>
      </c>
      <c r="R120" s="11">
        <f>COUNTIFS($E$2:$E$601,$Q120)</f>
        <v>23</v>
      </c>
      <c r="S120" s="13">
        <f t="shared" si="14"/>
        <v>3.833333333333333E-2</v>
      </c>
      <c r="T120" s="11">
        <f>SUMIFS($F$2:$F$601,$E$2:$E$601,$Q120)</f>
        <v>70</v>
      </c>
      <c r="U120" s="29">
        <f>SUMIFS($O$2:$O$601,$E$2:$E$601,$Q120)</f>
        <v>18255676.850000005</v>
      </c>
      <c r="V120" s="13">
        <f t="shared" si="15"/>
        <v>2.4781340563067432E-2</v>
      </c>
      <c r="W120" s="29">
        <f t="shared" si="16"/>
        <v>793725.08043478278</v>
      </c>
      <c r="X120" s="13">
        <f>IF(R120=0,"",COUNTIFS($E$2:$E$601,$Q120,$M$2:$M$601,"Delivered")/R120)</f>
        <v>0.30434782608695654</v>
      </c>
      <c r="Y120" s="11">
        <f>COUNTIFS($E$2:$E$601,$Q120,$N$2:$N$601,"&gt;=1",$N$2:$N$601,"&lt;=5")</f>
        <v>18</v>
      </c>
      <c r="Z120" s="12">
        <f>IF(Y120=0,"",AVERAGEIFS($N$2:$N$601,$E$2:$E$601,$Q120,$N$2:$N$601,"&gt;=1",$N$2:$N$601,"&lt;=5"))</f>
        <v>2.2777777777777777</v>
      </c>
      <c r="AA120" s="13">
        <f t="shared" si="17"/>
        <v>0.78260869565217395</v>
      </c>
    </row>
    <row r="121" spans="1:27" x14ac:dyDescent="0.25">
      <c r="A121" s="6" t="s">
        <v>515</v>
      </c>
      <c r="B121" s="6" t="s">
        <v>516</v>
      </c>
      <c r="C121" s="6" t="s">
        <v>517</v>
      </c>
      <c r="D121" s="6" t="s">
        <v>59</v>
      </c>
      <c r="E121" s="6" t="s">
        <v>67</v>
      </c>
      <c r="F121" s="6">
        <v>6</v>
      </c>
      <c r="G121" s="16">
        <v>198733.62</v>
      </c>
      <c r="H121" s="27">
        <v>45004</v>
      </c>
      <c r="I121" s="6" t="s">
        <v>101</v>
      </c>
      <c r="J121" s="6" t="s">
        <v>126</v>
      </c>
      <c r="K121" s="6" t="s">
        <v>127</v>
      </c>
      <c r="L121" s="6" t="s">
        <v>54</v>
      </c>
      <c r="M121" s="6" t="s">
        <v>63</v>
      </c>
      <c r="N121" s="6">
        <v>5</v>
      </c>
      <c r="O121" s="37">
        <f t="shared" si="5"/>
        <v>1192401.72</v>
      </c>
      <c r="Q121" t="s">
        <v>140</v>
      </c>
      <c r="R121" s="11">
        <f>COUNTIFS($E$2:$E$601,$Q121)</f>
        <v>27</v>
      </c>
      <c r="S121" s="13">
        <f t="shared" si="14"/>
        <v>4.4999999999999998E-2</v>
      </c>
      <c r="T121" s="11">
        <f>SUMIFS($F$2:$F$601,$E$2:$E$601,$Q121)</f>
        <v>94</v>
      </c>
      <c r="U121" s="29">
        <f>SUMIFS($O$2:$O$601,$E$2:$E$601,$Q121)</f>
        <v>21516950.129999999</v>
      </c>
      <c r="V121" s="13">
        <f t="shared" si="15"/>
        <v>2.9208386707944376E-2</v>
      </c>
      <c r="W121" s="29">
        <f t="shared" si="16"/>
        <v>796924.07888888882</v>
      </c>
      <c r="X121" s="13">
        <f>IF(R121=0,"",COUNTIFS($E$2:$E$601,$Q121,$M$2:$M$601,"Delivered")/R121)</f>
        <v>0.14814814814814814</v>
      </c>
      <c r="Y121" s="11">
        <f>COUNTIFS($E$2:$E$601,$Q121,$N$2:$N$601,"&gt;=1",$N$2:$N$601,"&lt;=5")</f>
        <v>19</v>
      </c>
      <c r="Z121" s="12">
        <f>IF(Y121=0,"",AVERAGEIFS($N$2:$N$601,$E$2:$E$601,$Q121,$N$2:$N$601,"&gt;=1",$N$2:$N$601,"&lt;=5"))</f>
        <v>2.263157894736842</v>
      </c>
      <c r="AA121" s="13">
        <f t="shared" si="17"/>
        <v>0.70370370370370372</v>
      </c>
    </row>
    <row r="122" spans="1:27" x14ac:dyDescent="0.25">
      <c r="A122" s="6" t="s">
        <v>518</v>
      </c>
      <c r="B122" s="6" t="s">
        <v>1901</v>
      </c>
      <c r="C122" s="6" t="s">
        <v>520</v>
      </c>
      <c r="D122" s="6" t="s">
        <v>111</v>
      </c>
      <c r="E122" s="6" t="s">
        <v>140</v>
      </c>
      <c r="F122" s="6">
        <v>5</v>
      </c>
      <c r="G122" s="16">
        <v>283817.59999999998</v>
      </c>
      <c r="H122" s="26">
        <v>45205</v>
      </c>
      <c r="I122" s="6" t="s">
        <v>74</v>
      </c>
      <c r="J122" s="6" t="s">
        <v>187</v>
      </c>
      <c r="K122" s="6" t="s">
        <v>187</v>
      </c>
      <c r="L122" s="6" t="s">
        <v>54</v>
      </c>
      <c r="M122" s="6" t="s">
        <v>55</v>
      </c>
      <c r="N122" s="6">
        <v>1</v>
      </c>
      <c r="O122" s="37">
        <f t="shared" si="5"/>
        <v>1419088</v>
      </c>
      <c r="Q122" t="s">
        <v>829</v>
      </c>
      <c r="R122" s="11">
        <f>COUNTIFS($E$2:$E$601,$Q122)</f>
        <v>15</v>
      </c>
      <c r="S122" s="13">
        <f t="shared" si="14"/>
        <v>2.5000000000000001E-2</v>
      </c>
      <c r="T122" s="11">
        <f>SUMIFS($F$2:$F$601,$E$2:$E$601,$Q122)</f>
        <v>59</v>
      </c>
      <c r="U122" s="29">
        <f>SUMIFS($O$2:$O$601,$E$2:$E$601,$Q122)</f>
        <v>16943504.239999998</v>
      </c>
      <c r="V122" s="13">
        <f t="shared" si="15"/>
        <v>2.3000119489035371E-2</v>
      </c>
      <c r="W122" s="29">
        <f t="shared" si="16"/>
        <v>1129566.9493333332</v>
      </c>
      <c r="X122" s="13">
        <f>IF(R122=0,"",COUNTIFS($E$2:$E$601,$Q122,$M$2:$M$601,"Delivered")/R122)</f>
        <v>0.2</v>
      </c>
      <c r="Y122" s="11">
        <f>COUNTIFS($E$2:$E$601,$Q122,$N$2:$N$601,"&gt;=1",$N$2:$N$601,"&lt;=5")</f>
        <v>11</v>
      </c>
      <c r="Z122" s="12">
        <f>IF(Y122=0,"",AVERAGEIFS($N$2:$N$601,$E$2:$E$601,$Q122,$N$2:$N$601,"&gt;=1",$N$2:$N$601,"&lt;=5"))</f>
        <v>2.9090909090909092</v>
      </c>
      <c r="AA122" s="13">
        <f t="shared" si="17"/>
        <v>0.73333333333333328</v>
      </c>
    </row>
    <row r="123" spans="1:27" x14ac:dyDescent="0.25">
      <c r="A123" s="6" t="s">
        <v>521</v>
      </c>
      <c r="B123" s="6" t="s">
        <v>522</v>
      </c>
      <c r="C123" s="6" t="s">
        <v>523</v>
      </c>
      <c r="D123" s="6" t="s">
        <v>168</v>
      </c>
      <c r="E123" s="6" t="s">
        <v>261</v>
      </c>
      <c r="F123" s="6">
        <v>1</v>
      </c>
      <c r="G123" s="16">
        <v>150274.35</v>
      </c>
      <c r="H123" s="26">
        <v>45780</v>
      </c>
      <c r="I123" s="6" t="s">
        <v>74</v>
      </c>
      <c r="J123" s="6" t="s">
        <v>152</v>
      </c>
      <c r="K123" s="6" t="s">
        <v>152</v>
      </c>
      <c r="L123" s="6" t="s">
        <v>54</v>
      </c>
      <c r="M123" s="6" t="s">
        <v>55</v>
      </c>
      <c r="N123" s="17"/>
      <c r="O123" s="37">
        <f t="shared" si="5"/>
        <v>150274.35</v>
      </c>
      <c r="Q123" t="s">
        <v>41</v>
      </c>
      <c r="R123" s="11">
        <f>COUNTIFS($E$2:$E$601,$Q123)</f>
        <v>17</v>
      </c>
      <c r="S123" s="13">
        <f t="shared" si="14"/>
        <v>2.8333333333333332E-2</v>
      </c>
      <c r="T123" s="11">
        <f>SUMIFS($F$2:$F$601,$E$2:$E$601,$Q123)</f>
        <v>63</v>
      </c>
      <c r="U123" s="29">
        <f>SUMIFS($O$2:$O$601,$E$2:$E$601,$Q123)</f>
        <v>15927138.360000001</v>
      </c>
      <c r="V123" s="13">
        <f t="shared" si="15"/>
        <v>2.162044404802527E-2</v>
      </c>
      <c r="W123" s="29">
        <f t="shared" si="16"/>
        <v>936890.49176470598</v>
      </c>
      <c r="X123" s="13">
        <f>IF(R123=0,"",COUNTIFS($E$2:$E$601,$Q123,$M$2:$M$601,"Delivered")/R123)</f>
        <v>0.11764705882352941</v>
      </c>
      <c r="Y123" s="11">
        <f>COUNTIFS($E$2:$E$601,$Q123,$N$2:$N$601,"&gt;=1",$N$2:$N$601,"&lt;=5")</f>
        <v>13</v>
      </c>
      <c r="Z123" s="12">
        <f>IF(Y123=0,"",AVERAGEIFS($N$2:$N$601,$E$2:$E$601,$Q123,$N$2:$N$601,"&gt;=1",$N$2:$N$601,"&lt;=5"))</f>
        <v>3.6923076923076925</v>
      </c>
      <c r="AA123" s="13">
        <f t="shared" si="17"/>
        <v>0.76470588235294112</v>
      </c>
    </row>
    <row r="124" spans="1:27" x14ac:dyDescent="0.25">
      <c r="A124" s="6" t="s">
        <v>524</v>
      </c>
      <c r="B124" s="6" t="s">
        <v>1764</v>
      </c>
      <c r="C124" s="6" t="s">
        <v>526</v>
      </c>
      <c r="D124" s="6" t="s">
        <v>40</v>
      </c>
      <c r="E124" s="6" t="s">
        <v>41</v>
      </c>
      <c r="F124" s="6">
        <v>2</v>
      </c>
      <c r="G124" s="16">
        <v>426997.26</v>
      </c>
      <c r="H124" s="27">
        <v>45468</v>
      </c>
      <c r="I124" s="6" t="s">
        <v>101</v>
      </c>
      <c r="J124" s="6" t="s">
        <v>203</v>
      </c>
      <c r="K124" s="6" t="s">
        <v>204</v>
      </c>
      <c r="L124" s="6" t="s">
        <v>44</v>
      </c>
      <c r="M124" s="6" t="s">
        <v>45</v>
      </c>
      <c r="N124" s="6">
        <v>4</v>
      </c>
      <c r="O124" s="37">
        <f t="shared" si="5"/>
        <v>853994.52</v>
      </c>
      <c r="Q124" t="s">
        <v>191</v>
      </c>
      <c r="R124" s="11">
        <f>COUNTIFS($E$2:$E$601,$Q124)</f>
        <v>15</v>
      </c>
      <c r="S124" s="13">
        <f t="shared" si="14"/>
        <v>2.5000000000000001E-2</v>
      </c>
      <c r="T124" s="11">
        <f>SUMIFS($F$2:$F$601,$E$2:$E$601,$Q124)</f>
        <v>54</v>
      </c>
      <c r="U124" s="29">
        <f>SUMIFS($O$2:$O$601,$E$2:$E$601,$Q124)</f>
        <v>11079040.549999999</v>
      </c>
      <c r="V124" s="13">
        <f t="shared" si="15"/>
        <v>1.5039347992270349E-2</v>
      </c>
      <c r="W124" s="29">
        <f t="shared" si="16"/>
        <v>738602.70333333325</v>
      </c>
      <c r="X124" s="13">
        <f>IF(R124=0,"",COUNTIFS($E$2:$E$601,$Q124,$M$2:$M$601,"Delivered")/R124)</f>
        <v>0.46666666666666667</v>
      </c>
      <c r="Y124" s="11">
        <f>COUNTIFS($E$2:$E$601,$Q124,$N$2:$N$601,"&gt;=1",$N$2:$N$601,"&lt;=5")</f>
        <v>11</v>
      </c>
      <c r="Z124" s="12">
        <f>IF(Y124=0,"",AVERAGEIFS($N$2:$N$601,$E$2:$E$601,$Q124,$N$2:$N$601,"&gt;=1",$N$2:$N$601,"&lt;=5"))</f>
        <v>3.0909090909090908</v>
      </c>
      <c r="AA124" s="13">
        <f t="shared" si="17"/>
        <v>0.73333333333333328</v>
      </c>
    </row>
    <row r="125" spans="1:27" x14ac:dyDescent="0.25">
      <c r="A125" s="6" t="s">
        <v>527</v>
      </c>
      <c r="B125" s="6" t="s">
        <v>528</v>
      </c>
      <c r="C125" s="6" t="s">
        <v>529</v>
      </c>
      <c r="D125" s="6" t="s">
        <v>87</v>
      </c>
      <c r="E125" s="6" t="s">
        <v>94</v>
      </c>
      <c r="F125" s="6">
        <v>1</v>
      </c>
      <c r="G125" s="16">
        <v>306294.25</v>
      </c>
      <c r="H125" s="27">
        <v>45972</v>
      </c>
      <c r="I125" s="6" t="s">
        <v>74</v>
      </c>
      <c r="J125" s="6" t="s">
        <v>308</v>
      </c>
      <c r="K125" s="6" t="s">
        <v>53</v>
      </c>
      <c r="L125" s="6" t="s">
        <v>62</v>
      </c>
      <c r="M125" s="6" t="s">
        <v>63</v>
      </c>
      <c r="N125" s="6">
        <v>3</v>
      </c>
      <c r="O125" s="37">
        <f t="shared" si="5"/>
        <v>306294.25</v>
      </c>
      <c r="Q125" t="s">
        <v>468</v>
      </c>
      <c r="R125" s="11">
        <f>COUNTIFS($E$2:$E$601,$Q125)</f>
        <v>18</v>
      </c>
      <c r="S125" s="13">
        <f t="shared" si="14"/>
        <v>0.03</v>
      </c>
      <c r="T125" s="11">
        <f>SUMIFS($F$2:$F$601,$E$2:$E$601,$Q125)</f>
        <v>60</v>
      </c>
      <c r="U125" s="29">
        <f>SUMIFS($O$2:$O$601,$E$2:$E$601,$Q125)</f>
        <v>15063234.769999998</v>
      </c>
      <c r="V125" s="13">
        <f t="shared" si="15"/>
        <v>2.044772997922608E-2</v>
      </c>
      <c r="W125" s="29">
        <f t="shared" si="16"/>
        <v>836846.37611111102</v>
      </c>
      <c r="X125" s="13">
        <f>IF(R125=0,"",COUNTIFS($E$2:$E$601,$Q125,$M$2:$M$601,"Delivered")/R125)</f>
        <v>0.16666666666666666</v>
      </c>
      <c r="Y125" s="11">
        <f>COUNTIFS($E$2:$E$601,$Q125,$N$2:$N$601,"&gt;=1",$N$2:$N$601,"&lt;=5")</f>
        <v>13</v>
      </c>
      <c r="Z125" s="12">
        <f>IF(Y125=0,"",AVERAGEIFS($N$2:$N$601,$E$2:$E$601,$Q125,$N$2:$N$601,"&gt;=1",$N$2:$N$601,"&lt;=5"))</f>
        <v>2.7692307692307692</v>
      </c>
      <c r="AA125" s="13">
        <f t="shared" si="17"/>
        <v>0.72222222222222221</v>
      </c>
    </row>
    <row r="126" spans="1:27" x14ac:dyDescent="0.25">
      <c r="A126" s="6" t="s">
        <v>531</v>
      </c>
      <c r="B126" s="6" t="s">
        <v>532</v>
      </c>
      <c r="C126" s="6" t="s">
        <v>533</v>
      </c>
      <c r="D126" s="6" t="s">
        <v>168</v>
      </c>
      <c r="E126" s="6" t="s">
        <v>261</v>
      </c>
      <c r="F126" s="6">
        <v>5</v>
      </c>
      <c r="G126" s="16">
        <v>97937.85</v>
      </c>
      <c r="H126" s="27">
        <v>45449</v>
      </c>
      <c r="I126" s="6" t="s">
        <v>42</v>
      </c>
      <c r="J126" s="6" t="s">
        <v>89</v>
      </c>
      <c r="K126" s="6" t="s">
        <v>90</v>
      </c>
      <c r="L126" s="6" t="s">
        <v>62</v>
      </c>
      <c r="M126" s="6" t="s">
        <v>77</v>
      </c>
      <c r="N126" s="6">
        <v>1</v>
      </c>
      <c r="O126" s="37">
        <f t="shared" si="5"/>
        <v>489689.25</v>
      </c>
      <c r="Q126" t="s">
        <v>217</v>
      </c>
      <c r="R126" s="11">
        <f>COUNTIFS($E$2:$E$601,$Q126)</f>
        <v>24</v>
      </c>
      <c r="S126" s="13">
        <f t="shared" si="14"/>
        <v>0.04</v>
      </c>
      <c r="T126" s="11">
        <f>SUMIFS($F$2:$F$601,$E$2:$E$601,$Q126)</f>
        <v>87</v>
      </c>
      <c r="U126" s="29">
        <f>SUMIFS($O$2:$O$601,$E$2:$E$601,$Q126)</f>
        <v>19457596.809999999</v>
      </c>
      <c r="V126" s="13">
        <f t="shared" si="15"/>
        <v>2.6412898138447508E-2</v>
      </c>
      <c r="W126" s="29">
        <f t="shared" si="16"/>
        <v>810733.20041666657</v>
      </c>
      <c r="X126" s="13">
        <f>IF(R126=0,"",COUNTIFS($E$2:$E$601,$Q126,$M$2:$M$601,"Delivered")/R126)</f>
        <v>0.25</v>
      </c>
      <c r="Y126" s="11">
        <f>COUNTIFS($E$2:$E$601,$Q126,$N$2:$N$601,"&gt;=1",$N$2:$N$601,"&lt;=5")</f>
        <v>20</v>
      </c>
      <c r="Z126" s="12">
        <f>IF(Y126=0,"",AVERAGEIFS($N$2:$N$601,$E$2:$E$601,$Q126,$N$2:$N$601,"&gt;=1",$N$2:$N$601,"&lt;=5"))</f>
        <v>3.25</v>
      </c>
      <c r="AA126" s="13">
        <f t="shared" si="17"/>
        <v>0.83333333333333337</v>
      </c>
    </row>
    <row r="127" spans="1:27" x14ac:dyDescent="0.25">
      <c r="A127" s="6" t="s">
        <v>534</v>
      </c>
      <c r="B127" s="6" t="s">
        <v>535</v>
      </c>
      <c r="C127" s="6" t="s">
        <v>536</v>
      </c>
      <c r="D127" s="6" t="s">
        <v>87</v>
      </c>
      <c r="E127" s="6" t="s">
        <v>131</v>
      </c>
      <c r="F127" s="6">
        <v>6</v>
      </c>
      <c r="G127" s="16">
        <v>124591.29</v>
      </c>
      <c r="H127" s="27">
        <v>45618</v>
      </c>
      <c r="I127" s="6" t="s">
        <v>81</v>
      </c>
      <c r="J127" s="6" t="s">
        <v>308</v>
      </c>
      <c r="K127" s="6" t="s">
        <v>53</v>
      </c>
      <c r="L127" s="6" t="s">
        <v>54</v>
      </c>
      <c r="M127" s="6" t="s">
        <v>77</v>
      </c>
      <c r="N127" s="6">
        <v>1</v>
      </c>
      <c r="O127" s="37">
        <f t="shared" si="5"/>
        <v>747547.74</v>
      </c>
      <c r="Q127" t="s">
        <v>151</v>
      </c>
      <c r="R127" s="11">
        <f>COUNTIFS($E$2:$E$601,$Q127)</f>
        <v>17</v>
      </c>
      <c r="S127" s="13">
        <f t="shared" si="14"/>
        <v>2.8333333333333332E-2</v>
      </c>
      <c r="T127" s="11">
        <f>SUMIFS($F$2:$F$601,$E$2:$E$601,$Q127)</f>
        <v>67</v>
      </c>
      <c r="U127" s="29">
        <f>SUMIFS($O$2:$O$601,$E$2:$E$601,$Q127)</f>
        <v>33129823.310000002</v>
      </c>
      <c r="V127" s="13">
        <f t="shared" si="15"/>
        <v>4.4972390834107021E-2</v>
      </c>
      <c r="W127" s="29">
        <f t="shared" si="16"/>
        <v>1948813.1358823532</v>
      </c>
      <c r="X127" s="13">
        <f>IF(R127=0,"",COUNTIFS($E$2:$E$601,$Q127,$M$2:$M$601,"Delivered")/R127)</f>
        <v>0.23529411764705882</v>
      </c>
      <c r="Y127" s="11">
        <f>COUNTIFS($E$2:$E$601,$Q127,$N$2:$N$601,"&gt;=1",$N$2:$N$601,"&lt;=5")</f>
        <v>13</v>
      </c>
      <c r="Z127" s="12">
        <f>IF(Y127=0,"",AVERAGEIFS($N$2:$N$601,$E$2:$E$601,$Q127,$N$2:$N$601,"&gt;=1",$N$2:$N$601,"&lt;=5"))</f>
        <v>3.2307692307692308</v>
      </c>
      <c r="AA127" s="13">
        <f t="shared" si="17"/>
        <v>0.76470588235294112</v>
      </c>
    </row>
    <row r="128" spans="1:27" x14ac:dyDescent="0.25">
      <c r="A128" s="6" t="s">
        <v>537</v>
      </c>
      <c r="B128" s="6" t="s">
        <v>538</v>
      </c>
      <c r="C128" s="17" t="s">
        <v>539</v>
      </c>
      <c r="D128" s="6" t="s">
        <v>59</v>
      </c>
      <c r="E128" s="6" t="s">
        <v>60</v>
      </c>
      <c r="F128" s="6">
        <v>4</v>
      </c>
      <c r="G128" s="16">
        <v>91800.28</v>
      </c>
      <c r="H128" s="26">
        <v>46001</v>
      </c>
      <c r="I128" s="6" t="s">
        <v>81</v>
      </c>
      <c r="J128" s="6" t="s">
        <v>237</v>
      </c>
      <c r="K128" s="6" t="s">
        <v>238</v>
      </c>
      <c r="L128" s="6" t="s">
        <v>62</v>
      </c>
      <c r="M128" s="6" t="s">
        <v>77</v>
      </c>
      <c r="N128" s="6">
        <v>4</v>
      </c>
      <c r="O128" s="37">
        <f t="shared" si="5"/>
        <v>367201.12</v>
      </c>
      <c r="Q128" t="s">
        <v>156</v>
      </c>
      <c r="R128" s="11">
        <f>COUNTIFS($E$2:$E$601,$Q128)</f>
        <v>28</v>
      </c>
      <c r="S128" s="13">
        <f t="shared" si="14"/>
        <v>4.6666666666666669E-2</v>
      </c>
      <c r="T128" s="11">
        <f>SUMIFS($F$2:$F$601,$E$2:$E$601,$Q128)</f>
        <v>97</v>
      </c>
      <c r="U128" s="29">
        <f>SUMIFS($O$2:$O$601,$E$2:$E$601,$Q128)</f>
        <v>22380772.570000004</v>
      </c>
      <c r="V128" s="13">
        <f t="shared" si="15"/>
        <v>3.0380990618911391E-2</v>
      </c>
      <c r="W128" s="29">
        <f t="shared" si="16"/>
        <v>799313.3060714287</v>
      </c>
      <c r="X128" s="13">
        <f>IF(R128=0,"",COUNTIFS($E$2:$E$601,$Q128,$M$2:$M$601,"Delivered")/R128)</f>
        <v>0.21428571428571427</v>
      </c>
      <c r="Y128" s="11">
        <f>COUNTIFS($E$2:$E$601,$Q128,$N$2:$N$601,"&gt;=1",$N$2:$N$601,"&lt;=5")</f>
        <v>21</v>
      </c>
      <c r="Z128" s="12">
        <f>IF(Y128=0,"",AVERAGEIFS($N$2:$N$601,$E$2:$E$601,$Q128,$N$2:$N$601,"&gt;=1",$N$2:$N$601,"&lt;=5"))</f>
        <v>3.0952380952380953</v>
      </c>
      <c r="AA128" s="13">
        <f t="shared" si="17"/>
        <v>0.75</v>
      </c>
    </row>
    <row r="129" spans="1:27" x14ac:dyDescent="0.25">
      <c r="A129" s="6" t="s">
        <v>540</v>
      </c>
      <c r="B129" s="6" t="s">
        <v>541</v>
      </c>
      <c r="C129" s="6" t="s">
        <v>542</v>
      </c>
      <c r="D129" s="6" t="s">
        <v>40</v>
      </c>
      <c r="E129" s="6" t="s">
        <v>41</v>
      </c>
      <c r="F129" s="6">
        <v>3</v>
      </c>
      <c r="G129" s="16">
        <v>388365.23</v>
      </c>
      <c r="H129" s="27">
        <v>45570</v>
      </c>
      <c r="I129" s="6" t="s">
        <v>81</v>
      </c>
      <c r="J129" s="6" t="s">
        <v>113</v>
      </c>
      <c r="K129" s="6" t="s">
        <v>114</v>
      </c>
      <c r="L129" s="6" t="s">
        <v>54</v>
      </c>
      <c r="M129" s="6" t="s">
        <v>45</v>
      </c>
      <c r="N129" s="6">
        <v>5</v>
      </c>
      <c r="O129" s="37">
        <f t="shared" si="5"/>
        <v>1165095.69</v>
      </c>
      <c r="Q129" t="s">
        <v>60</v>
      </c>
      <c r="R129" s="11">
        <f>COUNTIFS($E$2:$E$601,$Q129)</f>
        <v>20</v>
      </c>
      <c r="S129" s="13">
        <f t="shared" si="14"/>
        <v>3.3333333333333333E-2</v>
      </c>
      <c r="T129" s="11">
        <f>SUMIFS($F$2:$F$601,$E$2:$E$601,$Q129)</f>
        <v>85</v>
      </c>
      <c r="U129" s="29">
        <f>SUMIFS($O$2:$O$601,$E$2:$E$601,$Q129)</f>
        <v>34899711.990000002</v>
      </c>
      <c r="V129" s="13">
        <f t="shared" si="15"/>
        <v>4.7374942900413886E-2</v>
      </c>
      <c r="W129" s="29">
        <f t="shared" si="16"/>
        <v>1744985.5995</v>
      </c>
      <c r="X129" s="13">
        <f>IF(R129=0,"",COUNTIFS($E$2:$E$601,$Q129,$M$2:$M$601,"Delivered")/R129)</f>
        <v>0.35</v>
      </c>
      <c r="Y129" s="11">
        <f>COUNTIFS($E$2:$E$601,$Q129,$N$2:$N$601,"&gt;=1",$N$2:$N$601,"&lt;=5")</f>
        <v>16</v>
      </c>
      <c r="Z129" s="12">
        <f>IF(Y129=0,"",AVERAGEIFS($N$2:$N$601,$E$2:$E$601,$Q129,$N$2:$N$601,"&gt;=1",$N$2:$N$601,"&lt;=5"))</f>
        <v>2.6875</v>
      </c>
      <c r="AA129" s="13">
        <f t="shared" si="17"/>
        <v>0.8</v>
      </c>
    </row>
    <row r="130" spans="1:27" x14ac:dyDescent="0.25">
      <c r="A130" s="6" t="s">
        <v>543</v>
      </c>
      <c r="B130" s="6" t="s">
        <v>544</v>
      </c>
      <c r="C130" s="6" t="s">
        <v>545</v>
      </c>
      <c r="D130" s="6" t="s">
        <v>99</v>
      </c>
      <c r="E130" s="6" t="s">
        <v>176</v>
      </c>
      <c r="F130" s="6">
        <v>6</v>
      </c>
      <c r="G130" s="16">
        <v>338951.72</v>
      </c>
      <c r="H130" s="27">
        <v>45989</v>
      </c>
      <c r="I130" s="6" t="s">
        <v>74</v>
      </c>
      <c r="J130" s="6" t="s">
        <v>303</v>
      </c>
      <c r="K130" s="6" t="s">
        <v>304</v>
      </c>
      <c r="L130" s="6" t="s">
        <v>54</v>
      </c>
      <c r="M130" s="6" t="s">
        <v>68</v>
      </c>
      <c r="N130" s="6">
        <v>1</v>
      </c>
      <c r="O130" s="37">
        <f t="shared" ref="O130:O193" si="18">F130*G130</f>
        <v>2033710.3199999998</v>
      </c>
      <c r="Q130" t="s">
        <v>169</v>
      </c>
      <c r="R130" s="11">
        <f>COUNTIFS($E$2:$E$601,$Q130)</f>
        <v>1</v>
      </c>
      <c r="S130" s="13">
        <f t="shared" si="14"/>
        <v>1.6666666666666668E-3</v>
      </c>
      <c r="T130" s="11">
        <f>SUMIFS($F$2:$F$601,$E$2:$E$601,$Q130)</f>
        <v>2</v>
      </c>
      <c r="U130" s="29">
        <f>SUMIFS($O$2:$O$601,$E$2:$E$601,$Q130)</f>
        <v>614253.76</v>
      </c>
      <c r="V130" s="13">
        <f t="shared" si="15"/>
        <v>8.3382455461818075E-4</v>
      </c>
      <c r="W130" s="29">
        <f t="shared" si="16"/>
        <v>614253.76</v>
      </c>
      <c r="X130" s="13">
        <f>IF(R130=0,"",COUNTIFS($E$2:$E$601,$Q130,$M$2:$M$601,"Delivered")/R130)</f>
        <v>1</v>
      </c>
      <c r="Y130" s="11">
        <f>COUNTIFS($E$2:$E$601,$Q130,$N$2:$N$601,"&gt;=1",$N$2:$N$601,"&lt;=5")</f>
        <v>1</v>
      </c>
      <c r="Z130" s="12">
        <f>IF(Y130=0,"",AVERAGEIFS($N$2:$N$601,$E$2:$E$601,$Q130,$N$2:$N$601,"&gt;=1",$N$2:$N$601,"&lt;=5"))</f>
        <v>2</v>
      </c>
      <c r="AA130" s="13">
        <f t="shared" si="17"/>
        <v>1</v>
      </c>
    </row>
    <row r="131" spans="1:27" x14ac:dyDescent="0.25">
      <c r="A131" s="6" t="s">
        <v>546</v>
      </c>
      <c r="B131" s="6" t="s">
        <v>1902</v>
      </c>
      <c r="C131" s="6" t="s">
        <v>548</v>
      </c>
      <c r="D131" s="6" t="s">
        <v>87</v>
      </c>
      <c r="E131" s="6" t="s">
        <v>247</v>
      </c>
      <c r="F131" s="6">
        <v>1</v>
      </c>
      <c r="G131" s="16">
        <v>297839.24</v>
      </c>
      <c r="H131" s="27">
        <v>45213</v>
      </c>
      <c r="I131" s="6" t="s">
        <v>81</v>
      </c>
      <c r="J131" s="6" t="s">
        <v>82</v>
      </c>
      <c r="K131" s="6" t="s">
        <v>83</v>
      </c>
      <c r="L131" s="6" t="s">
        <v>62</v>
      </c>
      <c r="M131" s="6" t="s">
        <v>77</v>
      </c>
      <c r="N131" s="6">
        <v>5</v>
      </c>
      <c r="O131" s="37">
        <f t="shared" si="18"/>
        <v>297839.24</v>
      </c>
      <c r="Q131" t="s">
        <v>67</v>
      </c>
      <c r="R131" s="11">
        <f>COUNTIFS($E$2:$E$601,$Q131)</f>
        <v>20</v>
      </c>
      <c r="S131" s="13">
        <f t="shared" si="14"/>
        <v>3.3333333333333333E-2</v>
      </c>
      <c r="T131" s="11">
        <f>SUMIFS($F$2:$F$601,$E$2:$E$601,$Q131)</f>
        <v>79</v>
      </c>
      <c r="U131" s="29">
        <f>SUMIFS($O$2:$O$601,$E$2:$E$601,$Q131)</f>
        <v>47413929.980000004</v>
      </c>
      <c r="V131" s="13">
        <f t="shared" si="15"/>
        <v>6.4362486032272903E-2</v>
      </c>
      <c r="W131" s="29">
        <f t="shared" si="16"/>
        <v>2370696.4990000003</v>
      </c>
      <c r="X131" s="13">
        <f>IF(R131=0,"",COUNTIFS($E$2:$E$601,$Q131,$M$2:$M$601,"Delivered")/R131)</f>
        <v>0.15</v>
      </c>
      <c r="Y131" s="11">
        <f>COUNTIFS($E$2:$E$601,$Q131,$N$2:$N$601,"&gt;=1",$N$2:$N$601,"&lt;=5")</f>
        <v>14</v>
      </c>
      <c r="Z131" s="12">
        <f>IF(Y131=0,"",AVERAGEIFS($N$2:$N$601,$E$2:$E$601,$Q131,$N$2:$N$601,"&gt;=1",$N$2:$N$601,"&lt;=5"))</f>
        <v>3</v>
      </c>
      <c r="AA131" s="13">
        <f t="shared" si="17"/>
        <v>0.7</v>
      </c>
    </row>
    <row r="132" spans="1:27" x14ac:dyDescent="0.25">
      <c r="A132" s="6" t="s">
        <v>549</v>
      </c>
      <c r="B132" s="6" t="s">
        <v>550</v>
      </c>
      <c r="C132" s="6" t="s">
        <v>551</v>
      </c>
      <c r="D132" s="6" t="s">
        <v>87</v>
      </c>
      <c r="E132" s="6" t="s">
        <v>131</v>
      </c>
      <c r="F132" s="6">
        <v>2</v>
      </c>
      <c r="G132" s="16">
        <v>71704.88</v>
      </c>
      <c r="H132" s="27">
        <v>45072</v>
      </c>
      <c r="I132" s="6" t="s">
        <v>51</v>
      </c>
      <c r="J132" s="6" t="s">
        <v>113</v>
      </c>
      <c r="K132" s="6" t="s">
        <v>114</v>
      </c>
      <c r="L132" s="6" t="s">
        <v>44</v>
      </c>
      <c r="M132" s="6" t="s">
        <v>63</v>
      </c>
      <c r="N132" s="17"/>
      <c r="O132" s="37">
        <f t="shared" si="18"/>
        <v>143409.76</v>
      </c>
      <c r="Q132" t="s">
        <v>73</v>
      </c>
      <c r="R132" s="11">
        <f>COUNTIFS($E$2:$E$601,$Q132)</f>
        <v>26</v>
      </c>
      <c r="S132" s="13">
        <f t="shared" si="14"/>
        <v>4.3333333333333335E-2</v>
      </c>
      <c r="T132" s="11">
        <f>SUMIFS($F$2:$F$601,$E$2:$E$601,$Q132)</f>
        <v>75</v>
      </c>
      <c r="U132" s="29">
        <f>SUMIFS($O$2:$O$601,$E$2:$E$601,$Q132)</f>
        <v>16593048.030000001</v>
      </c>
      <c r="V132" s="13">
        <f t="shared" si="15"/>
        <v>2.2524389404426002E-2</v>
      </c>
      <c r="W132" s="29">
        <f t="shared" si="16"/>
        <v>638194.15500000003</v>
      </c>
      <c r="X132" s="13">
        <f>IF(R132=0,"",COUNTIFS($E$2:$E$601,$Q132,$M$2:$M$601,"Delivered")/R132)</f>
        <v>0.26923076923076922</v>
      </c>
      <c r="Y132" s="11">
        <f>COUNTIFS($E$2:$E$601,$Q132,$N$2:$N$601,"&gt;=1",$N$2:$N$601,"&lt;=5")</f>
        <v>20</v>
      </c>
      <c r="Z132" s="12">
        <f>IF(Y132=0,"",AVERAGEIFS($N$2:$N$601,$E$2:$E$601,$Q132,$N$2:$N$601,"&gt;=1",$N$2:$N$601,"&lt;=5"))</f>
        <v>3.3</v>
      </c>
      <c r="AA132" s="13">
        <f t="shared" si="17"/>
        <v>0.76923076923076927</v>
      </c>
    </row>
    <row r="133" spans="1:27" x14ac:dyDescent="0.25">
      <c r="A133" s="6" t="s">
        <v>552</v>
      </c>
      <c r="B133" s="6" t="s">
        <v>553</v>
      </c>
      <c r="C133" s="6" t="s">
        <v>554</v>
      </c>
      <c r="D133" s="6" t="s">
        <v>99</v>
      </c>
      <c r="E133" s="6" t="s">
        <v>242</v>
      </c>
      <c r="F133" s="6">
        <v>6</v>
      </c>
      <c r="G133" s="16">
        <v>5590.35</v>
      </c>
      <c r="H133" s="26">
        <v>45118</v>
      </c>
      <c r="I133" s="6" t="s">
        <v>81</v>
      </c>
      <c r="J133" s="6" t="s">
        <v>303</v>
      </c>
      <c r="K133" s="6" t="s">
        <v>304</v>
      </c>
      <c r="L133" s="6" t="s">
        <v>44</v>
      </c>
      <c r="M133" s="6" t="s">
        <v>68</v>
      </c>
      <c r="N133" s="6">
        <v>3</v>
      </c>
      <c r="O133" s="37">
        <f t="shared" si="18"/>
        <v>33542.100000000006</v>
      </c>
      <c r="Q133" t="s">
        <v>279</v>
      </c>
      <c r="R133" s="11">
        <f>COUNTIFS($E$2:$E$601,$Q133)</f>
        <v>11</v>
      </c>
      <c r="S133" s="13">
        <f t="shared" si="14"/>
        <v>1.8333333333333333E-2</v>
      </c>
      <c r="T133" s="11">
        <f>SUMIFS($F$2:$F$601,$E$2:$E$601,$Q133)</f>
        <v>32</v>
      </c>
      <c r="U133" s="29">
        <f>SUMIFS($O$2:$O$601,$E$2:$E$601,$Q133)</f>
        <v>7207011.9299999997</v>
      </c>
      <c r="V133" s="13">
        <f t="shared" si="15"/>
        <v>9.7832262559697878E-3</v>
      </c>
      <c r="W133" s="29">
        <f t="shared" si="16"/>
        <v>655182.90272727271</v>
      </c>
      <c r="X133" s="13">
        <f>IF(R133=0,"",COUNTIFS($E$2:$E$601,$Q133,$M$2:$M$601,"Delivered")/R133)</f>
        <v>0.18181818181818182</v>
      </c>
      <c r="Y133" s="11">
        <f>COUNTIFS($E$2:$E$601,$Q133,$N$2:$N$601,"&gt;=1",$N$2:$N$601,"&lt;=5")</f>
        <v>9</v>
      </c>
      <c r="Z133" s="12">
        <f>IF(Y133=0,"",AVERAGEIFS($N$2:$N$601,$E$2:$E$601,$Q133,$N$2:$N$601,"&gt;=1",$N$2:$N$601,"&lt;=5"))</f>
        <v>3.3333333333333335</v>
      </c>
      <c r="AA133" s="13">
        <f t="shared" si="17"/>
        <v>0.81818181818181823</v>
      </c>
    </row>
    <row r="134" spans="1:27" x14ac:dyDescent="0.25">
      <c r="A134" s="6" t="s">
        <v>555</v>
      </c>
      <c r="B134" s="6" t="s">
        <v>556</v>
      </c>
      <c r="C134" s="6" t="s">
        <v>557</v>
      </c>
      <c r="D134" s="6" t="s">
        <v>135</v>
      </c>
      <c r="E134" s="6" t="s">
        <v>213</v>
      </c>
      <c r="F134" s="6">
        <v>1</v>
      </c>
      <c r="G134" s="16">
        <v>53708.27</v>
      </c>
      <c r="H134" s="27">
        <v>45155</v>
      </c>
      <c r="I134" s="6" t="s">
        <v>74</v>
      </c>
      <c r="J134" s="6" t="s">
        <v>89</v>
      </c>
      <c r="K134" s="6" t="s">
        <v>90</v>
      </c>
      <c r="L134" s="6" t="s">
        <v>54</v>
      </c>
      <c r="M134" s="6" t="s">
        <v>63</v>
      </c>
      <c r="N134" s="17"/>
      <c r="O134" s="37">
        <f t="shared" si="18"/>
        <v>53708.27</v>
      </c>
      <c r="Q134" t="s">
        <v>94</v>
      </c>
      <c r="R134" s="11">
        <f>COUNTIFS($E$2:$E$601,$Q134)</f>
        <v>17</v>
      </c>
      <c r="S134" s="13">
        <f t="shared" si="14"/>
        <v>2.8333333333333332E-2</v>
      </c>
      <c r="T134" s="11">
        <f>SUMIFS($F$2:$F$601,$E$2:$E$601,$Q134)</f>
        <v>59</v>
      </c>
      <c r="U134" s="29">
        <f>SUMIFS($O$2:$O$601,$E$2:$E$601,$Q134)</f>
        <v>14111441.359999999</v>
      </c>
      <c r="V134" s="13">
        <f t="shared" si="15"/>
        <v>1.9155709046083127E-2</v>
      </c>
      <c r="W134" s="29">
        <f t="shared" si="16"/>
        <v>830084.78588235285</v>
      </c>
      <c r="X134" s="13">
        <f>IF(R134=0,"",COUNTIFS($E$2:$E$601,$Q134,$M$2:$M$601,"Delivered")/R134)</f>
        <v>0.17647058823529413</v>
      </c>
      <c r="Y134" s="11">
        <f>COUNTIFS($E$2:$E$601,$Q134,$N$2:$N$601,"&gt;=1",$N$2:$N$601,"&lt;=5")</f>
        <v>9</v>
      </c>
      <c r="Z134" s="12">
        <f>IF(Y134=0,"",AVERAGEIFS($N$2:$N$601,$E$2:$E$601,$Q134,$N$2:$N$601,"&gt;=1",$N$2:$N$601,"&lt;=5"))</f>
        <v>2.6666666666666665</v>
      </c>
      <c r="AA134" s="13">
        <f t="shared" si="17"/>
        <v>0.52941176470588236</v>
      </c>
    </row>
    <row r="135" spans="1:27" x14ac:dyDescent="0.25">
      <c r="A135" s="6" t="s">
        <v>558</v>
      </c>
      <c r="B135" s="6" t="s">
        <v>1903</v>
      </c>
      <c r="C135" s="17"/>
      <c r="D135" s="6" t="s">
        <v>59</v>
      </c>
      <c r="E135" s="6" t="s">
        <v>156</v>
      </c>
      <c r="F135" s="6">
        <v>1</v>
      </c>
      <c r="G135" s="16">
        <v>345550.74</v>
      </c>
      <c r="H135" s="26">
        <v>45204</v>
      </c>
      <c r="I135" s="6" t="s">
        <v>101</v>
      </c>
      <c r="J135" s="6" t="s">
        <v>61</v>
      </c>
      <c r="K135" s="6" t="s">
        <v>61</v>
      </c>
      <c r="L135" s="6" t="s">
        <v>44</v>
      </c>
      <c r="M135" s="6" t="s">
        <v>68</v>
      </c>
      <c r="N135" s="17"/>
      <c r="O135" s="37">
        <f t="shared" si="18"/>
        <v>345550.74</v>
      </c>
      <c r="Q135" t="s">
        <v>252</v>
      </c>
      <c r="R135" s="11">
        <f>COUNTIFS($E$2:$E$601,$Q135)</f>
        <v>12</v>
      </c>
      <c r="S135" s="13">
        <f t="shared" si="14"/>
        <v>0.02</v>
      </c>
      <c r="T135" s="11">
        <f>SUMIFS($F$2:$F$601,$E$2:$E$601,$Q135)</f>
        <v>46</v>
      </c>
      <c r="U135" s="29">
        <f>SUMIFS($O$2:$O$601,$E$2:$E$601,$Q135)</f>
        <v>24822228.560000002</v>
      </c>
      <c r="V135" s="13">
        <f t="shared" si="15"/>
        <v>3.3695168058348858E-2</v>
      </c>
      <c r="W135" s="29">
        <f t="shared" si="16"/>
        <v>2068519.0466666669</v>
      </c>
      <c r="X135" s="13">
        <f>IF(R135=0,"",COUNTIFS($E$2:$E$601,$Q135,$M$2:$M$601,"Delivered")/R135)</f>
        <v>0.16666666666666666</v>
      </c>
      <c r="Y135" s="11">
        <f>COUNTIFS($E$2:$E$601,$Q135,$N$2:$N$601,"&gt;=1",$N$2:$N$601,"&lt;=5")</f>
        <v>8</v>
      </c>
      <c r="Z135" s="12">
        <f>IF(Y135=0,"",AVERAGEIFS($N$2:$N$601,$E$2:$E$601,$Q135,$N$2:$N$601,"&gt;=1",$N$2:$N$601,"&lt;=5"))</f>
        <v>4</v>
      </c>
      <c r="AA135" s="13">
        <f t="shared" si="17"/>
        <v>0.66666666666666663</v>
      </c>
    </row>
    <row r="136" spans="1:27" x14ac:dyDescent="0.25">
      <c r="A136" s="6" t="s">
        <v>560</v>
      </c>
      <c r="B136" s="6" t="s">
        <v>561</v>
      </c>
      <c r="C136" s="6" t="s">
        <v>562</v>
      </c>
      <c r="D136" s="6" t="s">
        <v>87</v>
      </c>
      <c r="E136" s="6" t="s">
        <v>88</v>
      </c>
      <c r="F136" s="6">
        <v>5</v>
      </c>
      <c r="G136" s="16">
        <v>241901.87</v>
      </c>
      <c r="H136" s="27">
        <v>45703</v>
      </c>
      <c r="I136" s="6" t="s">
        <v>51</v>
      </c>
      <c r="J136" s="6" t="s">
        <v>141</v>
      </c>
      <c r="K136" s="6" t="s">
        <v>142</v>
      </c>
      <c r="L136" s="6" t="s">
        <v>44</v>
      </c>
      <c r="M136" s="6" t="s">
        <v>77</v>
      </c>
      <c r="N136" s="17"/>
      <c r="O136" s="37">
        <f t="shared" si="18"/>
        <v>1209509.3500000001</v>
      </c>
      <c r="Q136" t="s">
        <v>208</v>
      </c>
      <c r="R136" s="11">
        <f>COUNTIFS($E$2:$E$601,$Q136)</f>
        <v>10</v>
      </c>
      <c r="S136" s="13">
        <f t="shared" si="14"/>
        <v>1.6666666666666666E-2</v>
      </c>
      <c r="T136" s="11">
        <f>SUMIFS($F$2:$F$601,$E$2:$E$601,$Q136)</f>
        <v>32</v>
      </c>
      <c r="U136" s="29">
        <f>SUMIFS($O$2:$O$601,$E$2:$E$601,$Q136)</f>
        <v>6719386.2299999995</v>
      </c>
      <c r="V136" s="13">
        <f t="shared" si="15"/>
        <v>9.1212941546133727E-3</v>
      </c>
      <c r="W136" s="29">
        <f t="shared" si="16"/>
        <v>671938.62299999991</v>
      </c>
      <c r="X136" s="13">
        <f>IF(R136=0,"",COUNTIFS($E$2:$E$601,$Q136,$M$2:$M$601,"Delivered")/R136)</f>
        <v>0.1</v>
      </c>
      <c r="Y136" s="11">
        <f>COUNTIFS($E$2:$E$601,$Q136,$N$2:$N$601,"&gt;=1",$N$2:$N$601,"&lt;=5")</f>
        <v>8</v>
      </c>
      <c r="Z136" s="12">
        <f>IF(Y136=0,"",AVERAGEIFS($N$2:$N$601,$E$2:$E$601,$Q136,$N$2:$N$601,"&gt;=1",$N$2:$N$601,"&lt;=5"))</f>
        <v>3.125</v>
      </c>
      <c r="AA136" s="13">
        <f t="shared" si="17"/>
        <v>0.8</v>
      </c>
    </row>
    <row r="137" spans="1:27" x14ac:dyDescent="0.25">
      <c r="A137" s="6" t="s">
        <v>563</v>
      </c>
      <c r="B137" s="6" t="s">
        <v>564</v>
      </c>
      <c r="C137" s="6" t="s">
        <v>565</v>
      </c>
      <c r="D137" s="6" t="s">
        <v>49</v>
      </c>
      <c r="E137" s="6" t="s">
        <v>151</v>
      </c>
      <c r="F137" s="6">
        <v>3</v>
      </c>
      <c r="G137" s="16">
        <v>336932.88</v>
      </c>
      <c r="H137" s="27">
        <v>45411</v>
      </c>
      <c r="I137" s="6" t="s">
        <v>51</v>
      </c>
      <c r="J137" s="6" t="s">
        <v>303</v>
      </c>
      <c r="K137" s="6" t="s">
        <v>304</v>
      </c>
      <c r="L137" s="6" t="s">
        <v>62</v>
      </c>
      <c r="M137" s="6" t="s">
        <v>45</v>
      </c>
      <c r="N137" s="6">
        <v>3</v>
      </c>
      <c r="O137" s="37">
        <f t="shared" si="18"/>
        <v>1010798.64</v>
      </c>
      <c r="Q137" t="s">
        <v>136</v>
      </c>
      <c r="R137" s="11">
        <f>COUNTIFS($E$2:$E$601,$Q137)</f>
        <v>16</v>
      </c>
      <c r="S137" s="13">
        <f t="shared" si="14"/>
        <v>2.6666666666666668E-2</v>
      </c>
      <c r="T137" s="11">
        <f>SUMIFS($F$2:$F$601,$E$2:$E$601,$Q137)</f>
        <v>60</v>
      </c>
      <c r="U137" s="29">
        <f>SUMIFS($O$2:$O$601,$E$2:$E$601,$Q137)</f>
        <v>13428722.99</v>
      </c>
      <c r="V137" s="13">
        <f t="shared" si="15"/>
        <v>1.8228946561479206E-2</v>
      </c>
      <c r="W137" s="29">
        <f t="shared" si="16"/>
        <v>839295.18687500001</v>
      </c>
      <c r="X137" s="13">
        <f>IF(R137=0,"",COUNTIFS($E$2:$E$601,$Q137,$M$2:$M$601,"Delivered")/R137)</f>
        <v>0.25</v>
      </c>
      <c r="Y137" s="11">
        <f>COUNTIFS($E$2:$E$601,$Q137,$N$2:$N$601,"&gt;=1",$N$2:$N$601,"&lt;=5")</f>
        <v>13</v>
      </c>
      <c r="Z137" s="12">
        <f>IF(Y137=0,"",AVERAGEIFS($N$2:$N$601,$E$2:$E$601,$Q137,$N$2:$N$601,"&gt;=1",$N$2:$N$601,"&lt;=5"))</f>
        <v>2.3846153846153846</v>
      </c>
      <c r="AA137" s="13">
        <f t="shared" si="17"/>
        <v>0.8125</v>
      </c>
    </row>
    <row r="138" spans="1:27" x14ac:dyDescent="0.25">
      <c r="A138" s="6" t="s">
        <v>566</v>
      </c>
      <c r="B138" s="6" t="s">
        <v>567</v>
      </c>
      <c r="C138" s="6" t="s">
        <v>568</v>
      </c>
      <c r="D138" s="6" t="s">
        <v>49</v>
      </c>
      <c r="E138" s="6" t="s">
        <v>151</v>
      </c>
      <c r="F138" s="6">
        <v>6</v>
      </c>
      <c r="G138" s="16">
        <v>37144.730000000003</v>
      </c>
      <c r="H138" s="27">
        <v>45897</v>
      </c>
      <c r="I138" s="6" t="s">
        <v>42</v>
      </c>
      <c r="J138" s="6" t="s">
        <v>203</v>
      </c>
      <c r="K138" s="6" t="s">
        <v>204</v>
      </c>
      <c r="L138" s="6" t="s">
        <v>54</v>
      </c>
      <c r="M138" s="6" t="s">
        <v>45</v>
      </c>
      <c r="N138" s="6">
        <v>4</v>
      </c>
      <c r="O138" s="37">
        <f t="shared" si="18"/>
        <v>222868.38</v>
      </c>
      <c r="Q138" t="s">
        <v>50</v>
      </c>
      <c r="R138" s="11">
        <f>COUNTIFS($E$2:$E$601,$Q138)</f>
        <v>16</v>
      </c>
      <c r="S138" s="13">
        <f t="shared" si="14"/>
        <v>2.6666666666666668E-2</v>
      </c>
      <c r="T138" s="11">
        <f>SUMIFS($F$2:$F$601,$E$2:$E$601,$Q138)</f>
        <v>41</v>
      </c>
      <c r="U138" s="29">
        <f>SUMIFS($O$2:$O$601,$E$2:$E$601,$Q138)</f>
        <v>11244557.98</v>
      </c>
      <c r="V138" s="13">
        <f t="shared" si="15"/>
        <v>1.5264031187292708E-2</v>
      </c>
      <c r="W138" s="29">
        <f t="shared" si="16"/>
        <v>702784.87375000003</v>
      </c>
      <c r="X138" s="13">
        <f>IF(R138=0,"",COUNTIFS($E$2:$E$601,$Q138,$M$2:$M$601,"Delivered")/R138)</f>
        <v>0.25</v>
      </c>
      <c r="Y138" s="11">
        <f>COUNTIFS($E$2:$E$601,$Q138,$N$2:$N$601,"&gt;=1",$N$2:$N$601,"&lt;=5")</f>
        <v>12</v>
      </c>
      <c r="Z138" s="12">
        <f>IF(Y138=0,"",AVERAGEIFS($N$2:$N$601,$E$2:$E$601,$Q138,$N$2:$N$601,"&gt;=1",$N$2:$N$601,"&lt;=5"))</f>
        <v>3.3333333333333335</v>
      </c>
      <c r="AA138" s="13">
        <f t="shared" si="17"/>
        <v>0.75</v>
      </c>
    </row>
    <row r="139" spans="1:27" x14ac:dyDescent="0.25">
      <c r="A139" s="6" t="s">
        <v>570</v>
      </c>
      <c r="B139" s="6" t="s">
        <v>1904</v>
      </c>
      <c r="C139" s="6" t="s">
        <v>572</v>
      </c>
      <c r="D139" s="6" t="s">
        <v>40</v>
      </c>
      <c r="E139" s="6" t="s">
        <v>573</v>
      </c>
      <c r="F139" s="6">
        <v>2</v>
      </c>
      <c r="G139" s="16">
        <v>315797.53000000003</v>
      </c>
      <c r="H139" s="26">
        <v>45271</v>
      </c>
      <c r="I139" s="6" t="s">
        <v>74</v>
      </c>
      <c r="J139" s="6" t="s">
        <v>75</v>
      </c>
      <c r="K139" s="6" t="s">
        <v>76</v>
      </c>
      <c r="L139" s="6" t="s">
        <v>54</v>
      </c>
      <c r="M139" s="6" t="s">
        <v>55</v>
      </c>
      <c r="N139" s="17"/>
      <c r="O139" s="37">
        <f t="shared" si="18"/>
        <v>631595.06000000006</v>
      </c>
      <c r="Q139" t="s">
        <v>247</v>
      </c>
      <c r="R139" s="11">
        <f>COUNTIFS($E$2:$E$601,$Q139)</f>
        <v>24</v>
      </c>
      <c r="S139" s="13">
        <f t="shared" si="14"/>
        <v>0.04</v>
      </c>
      <c r="T139" s="11">
        <f>SUMIFS($F$2:$F$601,$E$2:$E$601,$Q139)</f>
        <v>80</v>
      </c>
      <c r="U139" s="29">
        <f>SUMIFS($O$2:$O$601,$E$2:$E$601,$Q139)</f>
        <v>77861363.480000004</v>
      </c>
      <c r="V139" s="13">
        <f t="shared" si="15"/>
        <v>0.10569364154266681</v>
      </c>
      <c r="W139" s="29">
        <f t="shared" si="16"/>
        <v>3244223.4783333335</v>
      </c>
      <c r="X139" s="13">
        <f>IF(R139=0,"",COUNTIFS($E$2:$E$601,$Q139,$M$2:$M$601,"Delivered")/R139)</f>
        <v>0.16666666666666666</v>
      </c>
      <c r="Y139" s="11">
        <f>COUNTIFS($E$2:$E$601,$Q139,$N$2:$N$601,"&gt;=1",$N$2:$N$601,"&lt;=5")</f>
        <v>18</v>
      </c>
      <c r="Z139" s="12">
        <f>IF(Y139=0,"",AVERAGEIFS($N$2:$N$601,$E$2:$E$601,$Q139,$N$2:$N$601,"&gt;=1",$N$2:$N$601,"&lt;=5"))</f>
        <v>3.7222222222222223</v>
      </c>
      <c r="AA139" s="13">
        <f t="shared" si="17"/>
        <v>0.75</v>
      </c>
    </row>
    <row r="140" spans="1:27" x14ac:dyDescent="0.25">
      <c r="A140" s="6" t="s">
        <v>574</v>
      </c>
      <c r="B140" s="6" t="s">
        <v>575</v>
      </c>
      <c r="C140" s="6" t="s">
        <v>576</v>
      </c>
      <c r="D140" s="6" t="s">
        <v>99</v>
      </c>
      <c r="E140" s="6" t="s">
        <v>357</v>
      </c>
      <c r="F140" s="6">
        <v>5</v>
      </c>
      <c r="G140" s="16">
        <v>29311.35</v>
      </c>
      <c r="H140" s="27">
        <v>45709</v>
      </c>
      <c r="I140" s="6" t="s">
        <v>81</v>
      </c>
      <c r="J140" s="6" t="s">
        <v>82</v>
      </c>
      <c r="K140" s="6" t="s">
        <v>83</v>
      </c>
      <c r="L140" s="6" t="s">
        <v>44</v>
      </c>
      <c r="M140" s="6" t="s">
        <v>68</v>
      </c>
      <c r="N140" s="6">
        <v>4</v>
      </c>
      <c r="O140" s="37">
        <f t="shared" si="18"/>
        <v>146556.75</v>
      </c>
      <c r="Q140" t="s">
        <v>357</v>
      </c>
      <c r="R140" s="11">
        <f>COUNTIFS($E$2:$E$601,$Q140)</f>
        <v>12</v>
      </c>
      <c r="S140" s="13">
        <f t="shared" si="14"/>
        <v>0.02</v>
      </c>
      <c r="T140" s="11">
        <f>SUMIFS($F$2:$F$601,$E$2:$E$601,$Q140)</f>
        <v>46</v>
      </c>
      <c r="U140" s="29">
        <f>SUMIFS($O$2:$O$601,$E$2:$E$601,$Q140)</f>
        <v>8690376.9500000011</v>
      </c>
      <c r="V140" s="13">
        <f t="shared" si="15"/>
        <v>1.1796834080100469E-2</v>
      </c>
      <c r="W140" s="29">
        <f t="shared" si="16"/>
        <v>724198.07916666672</v>
      </c>
      <c r="X140" s="13">
        <f>IF(R140=0,"",COUNTIFS($E$2:$E$601,$Q140,$M$2:$M$601,"Delivered")/R140)</f>
        <v>0.25</v>
      </c>
      <c r="Y140" s="11">
        <f>COUNTIFS($E$2:$E$601,$Q140,$N$2:$N$601,"&gt;=1",$N$2:$N$601,"&lt;=5")</f>
        <v>8</v>
      </c>
      <c r="Z140" s="12">
        <f>IF(Y140=0,"",AVERAGEIFS($N$2:$N$601,$E$2:$E$601,$Q140,$N$2:$N$601,"&gt;=1",$N$2:$N$601,"&lt;=5"))</f>
        <v>2.75</v>
      </c>
      <c r="AA140" s="13">
        <f t="shared" si="17"/>
        <v>0.66666666666666663</v>
      </c>
    </row>
    <row r="141" spans="1:27" x14ac:dyDescent="0.25">
      <c r="A141" s="6" t="s">
        <v>577</v>
      </c>
      <c r="B141" s="6" t="s">
        <v>578</v>
      </c>
      <c r="C141" s="6" t="s">
        <v>579</v>
      </c>
      <c r="D141" s="6" t="s">
        <v>135</v>
      </c>
      <c r="E141" s="6" t="s">
        <v>335</v>
      </c>
      <c r="F141" s="6">
        <v>4</v>
      </c>
      <c r="G141" s="16">
        <v>228002.69</v>
      </c>
      <c r="H141" s="27">
        <v>45790</v>
      </c>
      <c r="I141" s="6" t="s">
        <v>42</v>
      </c>
      <c r="J141" s="6" t="s">
        <v>61</v>
      </c>
      <c r="K141" s="6" t="s">
        <v>61</v>
      </c>
      <c r="L141" s="6" t="s">
        <v>62</v>
      </c>
      <c r="M141" s="6" t="s">
        <v>55</v>
      </c>
      <c r="N141" s="6">
        <v>4</v>
      </c>
      <c r="O141" s="37">
        <f t="shared" si="18"/>
        <v>912010.76</v>
      </c>
      <c r="Q141" t="s">
        <v>213</v>
      </c>
      <c r="R141" s="11">
        <f>COUNTIFS($E$2:$E$601,$Q141)</f>
        <v>11</v>
      </c>
      <c r="S141" s="13">
        <f t="shared" si="14"/>
        <v>1.8333333333333333E-2</v>
      </c>
      <c r="T141" s="11">
        <f>SUMIFS($F$2:$F$601,$E$2:$E$601,$Q141)</f>
        <v>31</v>
      </c>
      <c r="U141" s="29">
        <f>SUMIFS($O$2:$O$601,$E$2:$E$601,$Q141)</f>
        <v>6836067.9699999997</v>
      </c>
      <c r="V141" s="13">
        <f t="shared" si="15"/>
        <v>9.2796848820670807E-3</v>
      </c>
      <c r="W141" s="29">
        <f t="shared" si="16"/>
        <v>621460.72454545449</v>
      </c>
      <c r="X141" s="13">
        <f>IF(R141=0,"",COUNTIFS($E$2:$E$601,$Q141,$M$2:$M$601,"Delivered")/R141)</f>
        <v>0.18181818181818182</v>
      </c>
      <c r="Y141" s="11">
        <f>COUNTIFS($E$2:$E$601,$Q141,$N$2:$N$601,"&gt;=1",$N$2:$N$601,"&lt;=5")</f>
        <v>8</v>
      </c>
      <c r="Z141" s="12">
        <f>IF(Y141=0,"",AVERAGEIFS($N$2:$N$601,$E$2:$E$601,$Q141,$N$2:$N$601,"&gt;=1",$N$2:$N$601,"&lt;=5"))</f>
        <v>2.375</v>
      </c>
      <c r="AA141" s="13">
        <f t="shared" si="17"/>
        <v>0.72727272727272729</v>
      </c>
    </row>
    <row r="142" spans="1:27" x14ac:dyDescent="0.25">
      <c r="A142" s="6" t="s">
        <v>580</v>
      </c>
      <c r="B142" s="6" t="s">
        <v>1905</v>
      </c>
      <c r="C142" s="6" t="s">
        <v>582</v>
      </c>
      <c r="D142" s="6" t="s">
        <v>40</v>
      </c>
      <c r="E142" s="6" t="s">
        <v>326</v>
      </c>
      <c r="F142" s="6">
        <v>1</v>
      </c>
      <c r="G142" s="16">
        <v>8493.19</v>
      </c>
      <c r="H142" s="27">
        <v>45029</v>
      </c>
      <c r="I142" s="6" t="s">
        <v>51</v>
      </c>
      <c r="J142" s="6" t="s">
        <v>43</v>
      </c>
      <c r="K142" s="6" t="s">
        <v>43</v>
      </c>
      <c r="L142" s="6" t="s">
        <v>44</v>
      </c>
      <c r="M142" s="6" t="s">
        <v>63</v>
      </c>
      <c r="N142" s="6">
        <v>2</v>
      </c>
      <c r="O142" s="37">
        <f t="shared" si="18"/>
        <v>8493.19</v>
      </c>
      <c r="Q142" t="s">
        <v>202</v>
      </c>
      <c r="R142" s="11">
        <f>COUNTIFS($E$2:$E$601,$Q142)</f>
        <v>11</v>
      </c>
      <c r="S142" s="13">
        <f t="shared" si="14"/>
        <v>1.8333333333333333E-2</v>
      </c>
      <c r="T142" s="11">
        <f>SUMIFS($F$2:$F$601,$E$2:$E$601,$Q142)</f>
        <v>37</v>
      </c>
      <c r="U142" s="29">
        <f>SUMIFS($O$2:$O$601,$E$2:$E$601,$Q142)</f>
        <v>5756775.6999999993</v>
      </c>
      <c r="V142" s="13">
        <f t="shared" si="15"/>
        <v>7.8145894199968188E-3</v>
      </c>
      <c r="W142" s="29">
        <f t="shared" si="16"/>
        <v>523343.24545454537</v>
      </c>
      <c r="X142" s="13">
        <f>IF(R142=0,"",COUNTIFS($E$2:$E$601,$Q142,$M$2:$M$601,"Delivered")/R142)</f>
        <v>9.0909090909090912E-2</v>
      </c>
      <c r="Y142" s="11">
        <f>COUNTIFS($E$2:$E$601,$Q142,$N$2:$N$601,"&gt;=1",$N$2:$N$601,"&lt;=5")</f>
        <v>7</v>
      </c>
      <c r="Z142" s="12">
        <f>IF(Y142=0,"",AVERAGEIFS($N$2:$N$601,$E$2:$E$601,$Q142,$N$2:$N$601,"&gt;=1",$N$2:$N$601,"&lt;=5"))</f>
        <v>4</v>
      </c>
      <c r="AA142" s="13">
        <f t="shared" si="17"/>
        <v>0.63636363636363635</v>
      </c>
    </row>
    <row r="143" spans="1:27" x14ac:dyDescent="0.25">
      <c r="A143" s="6" t="s">
        <v>583</v>
      </c>
      <c r="B143" s="6" t="s">
        <v>584</v>
      </c>
      <c r="C143" s="6" t="s">
        <v>585</v>
      </c>
      <c r="D143" s="6" t="s">
        <v>135</v>
      </c>
      <c r="E143" s="6" t="s">
        <v>459</v>
      </c>
      <c r="F143" s="6">
        <v>4</v>
      </c>
      <c r="G143" s="16">
        <v>228188.95</v>
      </c>
      <c r="H143" s="27">
        <v>45378</v>
      </c>
      <c r="I143" s="6" t="s">
        <v>51</v>
      </c>
      <c r="J143" s="6" t="s">
        <v>126</v>
      </c>
      <c r="K143" s="6" t="s">
        <v>127</v>
      </c>
      <c r="L143" s="6" t="s">
        <v>62</v>
      </c>
      <c r="M143" s="6" t="s">
        <v>68</v>
      </c>
      <c r="N143" s="6">
        <v>4</v>
      </c>
      <c r="O143" s="37">
        <f t="shared" si="18"/>
        <v>912755.8</v>
      </c>
      <c r="Q143" t="s">
        <v>176</v>
      </c>
      <c r="R143" s="11">
        <f>COUNTIFS($E$2:$E$601,$Q143)</f>
        <v>17</v>
      </c>
      <c r="S143" s="13">
        <f t="shared" si="14"/>
        <v>2.8333333333333332E-2</v>
      </c>
      <c r="T143" s="11">
        <f>SUMIFS($F$2:$F$601,$E$2:$E$601,$Q143)</f>
        <v>65</v>
      </c>
      <c r="U143" s="29">
        <f>SUMIFS($O$2:$O$601,$E$2:$E$601,$Q143)</f>
        <v>66549331.709999993</v>
      </c>
      <c r="V143" s="13">
        <f t="shared" si="15"/>
        <v>9.0338017423333833E-2</v>
      </c>
      <c r="W143" s="29">
        <f t="shared" si="16"/>
        <v>3914666.5711764703</v>
      </c>
      <c r="X143" s="13">
        <f>IF(R143=0,"",COUNTIFS($E$2:$E$601,$Q143,$M$2:$M$601,"Delivered")/R143)</f>
        <v>0.23529411764705882</v>
      </c>
      <c r="Y143" s="11">
        <f>COUNTIFS($E$2:$E$601,$Q143,$N$2:$N$601,"&gt;=1",$N$2:$N$601,"&lt;=5")</f>
        <v>11</v>
      </c>
      <c r="Z143" s="12">
        <f>IF(Y143=0,"",AVERAGEIFS($N$2:$N$601,$E$2:$E$601,$Q143,$N$2:$N$601,"&gt;=1",$N$2:$N$601,"&lt;=5"))</f>
        <v>2.6363636363636362</v>
      </c>
      <c r="AA143" s="13">
        <f t="shared" si="17"/>
        <v>0.6470588235294118</v>
      </c>
    </row>
    <row r="144" spans="1:27" x14ac:dyDescent="0.25">
      <c r="A144" s="6" t="s">
        <v>586</v>
      </c>
      <c r="B144" s="6" t="s">
        <v>587</v>
      </c>
      <c r="C144" s="6" t="s">
        <v>588</v>
      </c>
      <c r="D144" s="6" t="s">
        <v>111</v>
      </c>
      <c r="E144" s="6" t="s">
        <v>140</v>
      </c>
      <c r="F144" s="6">
        <v>1</v>
      </c>
      <c r="G144" s="16">
        <v>108943.47</v>
      </c>
      <c r="H144" s="27">
        <v>45772</v>
      </c>
      <c r="I144" s="6" t="s">
        <v>101</v>
      </c>
      <c r="J144" s="6" t="s">
        <v>146</v>
      </c>
      <c r="K144" s="6" t="s">
        <v>147</v>
      </c>
      <c r="L144" s="6" t="s">
        <v>62</v>
      </c>
      <c r="M144" s="6" t="s">
        <v>77</v>
      </c>
      <c r="N144" s="17"/>
      <c r="O144" s="37">
        <f t="shared" si="18"/>
        <v>108943.47</v>
      </c>
      <c r="Q144" t="s">
        <v>88</v>
      </c>
      <c r="R144" s="11">
        <f>COUNTIFS($E$2:$E$601,$Q144)</f>
        <v>17</v>
      </c>
      <c r="S144" s="13">
        <f t="shared" si="14"/>
        <v>2.8333333333333332E-2</v>
      </c>
      <c r="T144" s="11">
        <f>SUMIFS($F$2:$F$601,$E$2:$E$601,$Q144)</f>
        <v>59</v>
      </c>
      <c r="U144" s="29">
        <f>SUMIFS($O$2:$O$601,$E$2:$E$601,$Q144)</f>
        <v>15744616.190000001</v>
      </c>
      <c r="V144" s="13">
        <f t="shared" si="15"/>
        <v>2.1372677608454443E-2</v>
      </c>
      <c r="W144" s="29">
        <f t="shared" si="16"/>
        <v>926153.89352941187</v>
      </c>
      <c r="X144" s="13">
        <f>IF(R144=0,"",COUNTIFS($E$2:$E$601,$Q144,$M$2:$M$601,"Delivered")/R144)</f>
        <v>0.17647058823529413</v>
      </c>
      <c r="Y144" s="11">
        <f>COUNTIFS($E$2:$E$601,$Q144,$N$2:$N$601,"&gt;=1",$N$2:$N$601,"&lt;=5")</f>
        <v>13</v>
      </c>
      <c r="Z144" s="12">
        <f>IF(Y144=0,"",AVERAGEIFS($N$2:$N$601,$E$2:$E$601,$Q144,$N$2:$N$601,"&gt;=1",$N$2:$N$601,"&lt;=5"))</f>
        <v>2.5384615384615383</v>
      </c>
      <c r="AA144" s="13">
        <f t="shared" si="17"/>
        <v>0.76470588235294112</v>
      </c>
    </row>
    <row r="145" spans="1:27" x14ac:dyDescent="0.25">
      <c r="A145" s="6" t="s">
        <v>590</v>
      </c>
      <c r="B145" s="6" t="s">
        <v>591</v>
      </c>
      <c r="C145" s="6" t="s">
        <v>592</v>
      </c>
      <c r="D145" s="6" t="s">
        <v>135</v>
      </c>
      <c r="E145" s="6" t="s">
        <v>468</v>
      </c>
      <c r="F145" s="6">
        <v>6</v>
      </c>
      <c r="G145" s="16">
        <v>261750.55</v>
      </c>
      <c r="H145" s="27">
        <v>45985</v>
      </c>
      <c r="I145" s="6" t="s">
        <v>101</v>
      </c>
      <c r="J145" s="6" t="s">
        <v>141</v>
      </c>
      <c r="K145" s="6" t="s">
        <v>142</v>
      </c>
      <c r="L145" s="6" t="s">
        <v>44</v>
      </c>
      <c r="M145" s="6" t="s">
        <v>77</v>
      </c>
      <c r="N145" s="17"/>
      <c r="O145" s="37">
        <f t="shared" si="18"/>
        <v>1570503.2999999998</v>
      </c>
      <c r="Q145" t="s">
        <v>131</v>
      </c>
      <c r="R145" s="11">
        <f>COUNTIFS($E$2:$E$601,$Q145)</f>
        <v>20</v>
      </c>
      <c r="S145" s="13">
        <f t="shared" si="14"/>
        <v>3.3333333333333333E-2</v>
      </c>
      <c r="T145" s="11">
        <f>SUMIFS($F$2:$F$601,$E$2:$E$601,$Q145)</f>
        <v>81</v>
      </c>
      <c r="U145" s="29">
        <f>SUMIFS($O$2:$O$601,$E$2:$E$601,$Q145)</f>
        <v>19558296.02</v>
      </c>
      <c r="V145" s="13">
        <f t="shared" si="15"/>
        <v>2.6549593229949518E-2</v>
      </c>
      <c r="W145" s="29">
        <f t="shared" si="16"/>
        <v>977914.80099999998</v>
      </c>
      <c r="X145" s="13">
        <f>IF(R145=0,"",COUNTIFS($E$2:$E$601,$Q145,$M$2:$M$601,"Delivered")/R145)</f>
        <v>0.25</v>
      </c>
      <c r="Y145" s="11">
        <f>COUNTIFS($E$2:$E$601,$Q145,$N$2:$N$601,"&gt;=1",$N$2:$N$601,"&lt;=5")</f>
        <v>14</v>
      </c>
      <c r="Z145" s="12">
        <f>IF(Y145=0,"",AVERAGEIFS($N$2:$N$601,$E$2:$E$601,$Q145,$N$2:$N$601,"&gt;=1",$N$2:$N$601,"&lt;=5"))</f>
        <v>2.4285714285714284</v>
      </c>
      <c r="AA145" s="13">
        <f t="shared" si="17"/>
        <v>0.7</v>
      </c>
    </row>
    <row r="146" spans="1:27" x14ac:dyDescent="0.25">
      <c r="A146" s="6" t="s">
        <v>594</v>
      </c>
      <c r="B146" s="6" t="s">
        <v>595</v>
      </c>
      <c r="C146" s="6" t="s">
        <v>596</v>
      </c>
      <c r="D146" s="6" t="s">
        <v>59</v>
      </c>
      <c r="E146" s="6" t="s">
        <v>156</v>
      </c>
      <c r="F146" s="6">
        <v>4</v>
      </c>
      <c r="G146" s="16">
        <v>162047.63</v>
      </c>
      <c r="H146" s="26">
        <v>45201</v>
      </c>
      <c r="I146" s="6" t="s">
        <v>51</v>
      </c>
      <c r="J146" s="6" t="s">
        <v>75</v>
      </c>
      <c r="K146" s="6" t="s">
        <v>76</v>
      </c>
      <c r="L146" s="6" t="s">
        <v>44</v>
      </c>
      <c r="M146" s="6" t="s">
        <v>45</v>
      </c>
      <c r="N146" s="17"/>
      <c r="O146" s="37">
        <f t="shared" si="18"/>
        <v>648190.52</v>
      </c>
      <c r="Q146" t="s">
        <v>335</v>
      </c>
      <c r="R146" s="11">
        <f>COUNTIFS($E$2:$E$601,$Q146)</f>
        <v>14</v>
      </c>
      <c r="S146" s="13">
        <f t="shared" si="14"/>
        <v>2.3333333333333334E-2</v>
      </c>
      <c r="T146" s="11">
        <f>SUMIFS($F$2:$F$601,$E$2:$E$601,$Q146)</f>
        <v>50</v>
      </c>
      <c r="U146" s="29">
        <f>SUMIFS($O$2:$O$601,$E$2:$E$601,$Q146)</f>
        <v>13281436.49</v>
      </c>
      <c r="V146" s="13">
        <f t="shared" si="15"/>
        <v>1.8029011114175195E-2</v>
      </c>
      <c r="W146" s="29">
        <f t="shared" si="16"/>
        <v>948674.03500000003</v>
      </c>
      <c r="X146" s="13">
        <f>IF(R146=0,"",COUNTIFS($E$2:$E$601,$Q146,$M$2:$M$601,"Delivered")/R146)</f>
        <v>0.21428571428571427</v>
      </c>
      <c r="Y146" s="11">
        <f>COUNTIFS($E$2:$E$601,$Q146,$N$2:$N$601,"&gt;=1",$N$2:$N$601,"&lt;=5")</f>
        <v>9</v>
      </c>
      <c r="Z146" s="12">
        <f>IF(Y146=0,"",AVERAGEIFS($N$2:$N$601,$E$2:$E$601,$Q146,$N$2:$N$601,"&gt;=1",$N$2:$N$601,"&lt;=5"))</f>
        <v>2.7777777777777777</v>
      </c>
      <c r="AA146" s="13">
        <f t="shared" si="17"/>
        <v>0.6428571428571429</v>
      </c>
    </row>
    <row r="147" spans="1:27" x14ac:dyDescent="0.25">
      <c r="A147" s="6" t="s">
        <v>597</v>
      </c>
      <c r="B147" s="6" t="s">
        <v>598</v>
      </c>
      <c r="C147" s="6" t="s">
        <v>599</v>
      </c>
      <c r="D147" s="6" t="s">
        <v>111</v>
      </c>
      <c r="E147" s="6" t="s">
        <v>112</v>
      </c>
      <c r="F147" s="6">
        <v>6</v>
      </c>
      <c r="G147" s="16">
        <v>166835.04</v>
      </c>
      <c r="H147" s="26">
        <v>45413</v>
      </c>
      <c r="I147" s="6" t="s">
        <v>101</v>
      </c>
      <c r="J147" s="6" t="s">
        <v>141</v>
      </c>
      <c r="K147" s="6" t="s">
        <v>142</v>
      </c>
      <c r="L147" s="6" t="s">
        <v>54</v>
      </c>
      <c r="M147" s="6" t="s">
        <v>55</v>
      </c>
      <c r="N147" s="17"/>
      <c r="O147" s="37">
        <f t="shared" si="18"/>
        <v>1001010.24</v>
      </c>
      <c r="Q147" t="s">
        <v>100</v>
      </c>
      <c r="R147" s="11">
        <f>COUNTIFS($E$2:$E$601,$Q147)</f>
        <v>18</v>
      </c>
      <c r="S147" s="13">
        <f t="shared" si="14"/>
        <v>0.03</v>
      </c>
      <c r="T147" s="11">
        <f>SUMIFS($F$2:$F$601,$E$2:$E$601,$Q147)</f>
        <v>67</v>
      </c>
      <c r="U147" s="29">
        <f>SUMIFS($O$2:$O$601,$E$2:$E$601,$Q147)</f>
        <v>11013833.110000001</v>
      </c>
      <c r="V147" s="13">
        <f t="shared" si="15"/>
        <v>1.4950831538393388E-2</v>
      </c>
      <c r="W147" s="29">
        <f t="shared" si="16"/>
        <v>611879.61722222227</v>
      </c>
      <c r="X147" s="13">
        <f>IF(R147=0,"",COUNTIFS($E$2:$E$601,$Q147,$M$2:$M$601,"Delivered")/R147)</f>
        <v>0.16666666666666666</v>
      </c>
      <c r="Y147" s="11">
        <f>COUNTIFS($E$2:$E$601,$Q147,$N$2:$N$601,"&gt;=1",$N$2:$N$601,"&lt;=5")</f>
        <v>14</v>
      </c>
      <c r="Z147" s="12">
        <f>IF(Y147=0,"",AVERAGEIFS($N$2:$N$601,$E$2:$E$601,$Q147,$N$2:$N$601,"&gt;=1",$N$2:$N$601,"&lt;=5"))</f>
        <v>2.5</v>
      </c>
      <c r="AA147" s="13">
        <f t="shared" si="17"/>
        <v>0.77777777777777779</v>
      </c>
    </row>
    <row r="148" spans="1:27" x14ac:dyDescent="0.25">
      <c r="A148" s="6" t="s">
        <v>600</v>
      </c>
      <c r="B148" s="6" t="s">
        <v>215</v>
      </c>
      <c r="C148" s="6" t="s">
        <v>216</v>
      </c>
      <c r="D148" s="6" t="s">
        <v>135</v>
      </c>
      <c r="E148" s="6" t="s">
        <v>136</v>
      </c>
      <c r="F148" s="6">
        <v>5</v>
      </c>
      <c r="G148" s="16">
        <v>393858.7</v>
      </c>
      <c r="H148" s="27">
        <v>45127</v>
      </c>
      <c r="I148" s="6" t="s">
        <v>51</v>
      </c>
      <c r="J148" s="6" t="s">
        <v>82</v>
      </c>
      <c r="K148" s="6" t="s">
        <v>83</v>
      </c>
      <c r="L148" s="6" t="s">
        <v>54</v>
      </c>
      <c r="M148" s="6" t="s">
        <v>77</v>
      </c>
      <c r="N148" s="6">
        <v>3</v>
      </c>
      <c r="O148" s="37">
        <f t="shared" si="18"/>
        <v>1969293.5</v>
      </c>
      <c r="Q148" t="s">
        <v>371</v>
      </c>
      <c r="R148" s="11">
        <f>COUNTIFS($E$2:$E$601,$Q148)</f>
        <v>9</v>
      </c>
      <c r="S148" s="13">
        <f t="shared" si="14"/>
        <v>1.4999999999999999E-2</v>
      </c>
      <c r="T148" s="11">
        <f>SUMIFS($F$2:$F$601,$E$2:$E$601,$Q148)</f>
        <v>28</v>
      </c>
      <c r="U148" s="29">
        <f>SUMIFS($O$2:$O$601,$E$2:$E$601,$Q148)</f>
        <v>6522720.5099999998</v>
      </c>
      <c r="V148" s="13">
        <f t="shared" si="15"/>
        <v>8.8543284198205358E-3</v>
      </c>
      <c r="W148" s="29">
        <f t="shared" si="16"/>
        <v>724746.72333333327</v>
      </c>
      <c r="X148" s="13">
        <f>IF(R148=0,"",COUNTIFS($E$2:$E$601,$Q148,$M$2:$M$601,"Delivered")/R148)</f>
        <v>0.1111111111111111</v>
      </c>
      <c r="Y148" s="11">
        <f>COUNTIFS($E$2:$E$601,$Q148,$N$2:$N$601,"&gt;=1",$N$2:$N$601,"&lt;=5")</f>
        <v>9</v>
      </c>
      <c r="Z148" s="12">
        <f>IF(Y148=0,"",AVERAGEIFS($N$2:$N$601,$E$2:$E$601,$Q148,$N$2:$N$601,"&gt;=1",$N$2:$N$601,"&lt;=5"))</f>
        <v>3</v>
      </c>
      <c r="AA148" s="13">
        <f t="shared" si="17"/>
        <v>1</v>
      </c>
    </row>
    <row r="149" spans="1:27" x14ac:dyDescent="0.25">
      <c r="A149" s="6" t="s">
        <v>601</v>
      </c>
      <c r="B149" s="6" t="s">
        <v>602</v>
      </c>
      <c r="C149" s="6" t="s">
        <v>603</v>
      </c>
      <c r="D149" s="6" t="s">
        <v>99</v>
      </c>
      <c r="E149" s="6" t="s">
        <v>242</v>
      </c>
      <c r="F149" s="6">
        <v>1</v>
      </c>
      <c r="G149" s="16">
        <v>414099.19</v>
      </c>
      <c r="H149" s="26">
        <v>45871</v>
      </c>
      <c r="I149" s="6" t="s">
        <v>42</v>
      </c>
      <c r="J149" s="6" t="s">
        <v>113</v>
      </c>
      <c r="K149" s="6" t="s">
        <v>114</v>
      </c>
      <c r="L149" s="6" t="s">
        <v>54</v>
      </c>
      <c r="M149" s="6" t="s">
        <v>45</v>
      </c>
      <c r="N149" s="17"/>
      <c r="O149" s="37">
        <f t="shared" si="18"/>
        <v>414099.19</v>
      </c>
      <c r="Q149" t="s">
        <v>326</v>
      </c>
      <c r="R149" s="11">
        <f>COUNTIFS($E$2:$E$601,$Q149)</f>
        <v>20</v>
      </c>
      <c r="S149" s="13">
        <f t="shared" si="14"/>
        <v>3.3333333333333333E-2</v>
      </c>
      <c r="T149" s="11">
        <f>SUMIFS($F$2:$F$601,$E$2:$E$601,$Q149)</f>
        <v>70</v>
      </c>
      <c r="U149" s="29">
        <f>SUMIFS($O$2:$O$601,$E$2:$E$601,$Q149)</f>
        <v>16399427.439999998</v>
      </c>
      <c r="V149" s="13">
        <f t="shared" si="15"/>
        <v>2.2261557310045883E-2</v>
      </c>
      <c r="W149" s="29">
        <f t="shared" si="16"/>
        <v>819971.37199999986</v>
      </c>
      <c r="X149" s="13">
        <f>IF(R149=0,"",COUNTIFS($E$2:$E$601,$Q149,$M$2:$M$601,"Delivered")/R149)</f>
        <v>0.05</v>
      </c>
      <c r="Y149" s="11">
        <f>COUNTIFS($E$2:$E$601,$Q149,$N$2:$N$601,"&gt;=1",$N$2:$N$601,"&lt;=5")</f>
        <v>13</v>
      </c>
      <c r="Z149" s="12">
        <f>IF(Y149=0,"",AVERAGEIFS($N$2:$N$601,$E$2:$E$601,$Q149,$N$2:$N$601,"&gt;=1",$N$2:$N$601,"&lt;=5"))</f>
        <v>3.4615384615384617</v>
      </c>
      <c r="AA149" s="13">
        <f t="shared" si="17"/>
        <v>0.65</v>
      </c>
    </row>
    <row r="150" spans="1:27" x14ac:dyDescent="0.25">
      <c r="A150" s="6" t="s">
        <v>604</v>
      </c>
      <c r="B150" s="6" t="s">
        <v>605</v>
      </c>
      <c r="C150" s="6" t="s">
        <v>606</v>
      </c>
      <c r="D150" s="6" t="s">
        <v>135</v>
      </c>
      <c r="E150" s="6" t="s">
        <v>468</v>
      </c>
      <c r="F150" s="6">
        <v>2</v>
      </c>
      <c r="G150" s="16">
        <v>406610.32</v>
      </c>
      <c r="H150" s="26">
        <v>45414</v>
      </c>
      <c r="I150" s="6" t="s">
        <v>51</v>
      </c>
      <c r="J150" s="6" t="s">
        <v>152</v>
      </c>
      <c r="K150" s="6" t="s">
        <v>152</v>
      </c>
      <c r="L150" s="6" t="s">
        <v>44</v>
      </c>
      <c r="M150" s="6" t="s">
        <v>45</v>
      </c>
      <c r="N150" s="6">
        <v>4</v>
      </c>
      <c r="O150" s="37">
        <f t="shared" si="18"/>
        <v>813220.64</v>
      </c>
      <c r="Q150" t="s">
        <v>107</v>
      </c>
      <c r="R150" s="11">
        <f>COUNTIFS($E$2:$E$601,$Q150)</f>
        <v>13</v>
      </c>
      <c r="S150" s="13">
        <f t="shared" si="14"/>
        <v>2.1666666666666667E-2</v>
      </c>
      <c r="T150" s="11">
        <f>SUMIFS($F$2:$F$601,$E$2:$E$601,$Q150)</f>
        <v>45</v>
      </c>
      <c r="U150" s="29">
        <f>SUMIFS($O$2:$O$601,$E$2:$E$601,$Q150)</f>
        <v>8638528.0499999989</v>
      </c>
      <c r="V150" s="13">
        <f t="shared" si="15"/>
        <v>1.1726451302223873E-2</v>
      </c>
      <c r="W150" s="29">
        <f t="shared" si="16"/>
        <v>664502.15769230761</v>
      </c>
      <c r="X150" s="13">
        <f>IF(R150=0,"",COUNTIFS($E$2:$E$601,$Q150,$M$2:$M$601,"Delivered")/R150)</f>
        <v>0.23076923076923078</v>
      </c>
      <c r="Y150" s="11">
        <f>COUNTIFS($E$2:$E$601,$Q150,$N$2:$N$601,"&gt;=1",$N$2:$N$601,"&lt;=5")</f>
        <v>9</v>
      </c>
      <c r="Z150" s="12">
        <f>IF(Y150=0,"",AVERAGEIFS($N$2:$N$601,$E$2:$E$601,$Q150,$N$2:$N$601,"&gt;=1",$N$2:$N$601,"&lt;=5"))</f>
        <v>3.3333333333333335</v>
      </c>
      <c r="AA150" s="13">
        <f t="shared" si="17"/>
        <v>0.69230769230769229</v>
      </c>
    </row>
    <row r="151" spans="1:27" x14ac:dyDescent="0.25">
      <c r="A151" s="6" t="s">
        <v>607</v>
      </c>
      <c r="B151" s="6" t="s">
        <v>608</v>
      </c>
      <c r="C151" s="6" t="s">
        <v>609</v>
      </c>
      <c r="D151" s="6" t="s">
        <v>59</v>
      </c>
      <c r="E151" s="6" t="s">
        <v>156</v>
      </c>
      <c r="F151" s="6">
        <v>6</v>
      </c>
      <c r="G151" s="16">
        <v>70893.919999999998</v>
      </c>
      <c r="H151" s="26">
        <v>45718</v>
      </c>
      <c r="I151" s="6" t="s">
        <v>51</v>
      </c>
      <c r="J151" s="6" t="s">
        <v>152</v>
      </c>
      <c r="K151" s="6" t="s">
        <v>152</v>
      </c>
      <c r="L151" s="6" t="s">
        <v>44</v>
      </c>
      <c r="M151" s="6" t="s">
        <v>77</v>
      </c>
      <c r="N151" s="6">
        <v>4</v>
      </c>
      <c r="O151" s="37">
        <f t="shared" si="18"/>
        <v>425363.52</v>
      </c>
      <c r="Q151" t="s">
        <v>242</v>
      </c>
      <c r="R151" s="11">
        <f>COUNTIFS($E$2:$E$601,$Q151)</f>
        <v>14</v>
      </c>
      <c r="S151" s="13">
        <f t="shared" si="14"/>
        <v>2.3333333333333334E-2</v>
      </c>
      <c r="T151" s="11">
        <f>SUMIFS($F$2:$F$601,$E$2:$E$601,$Q151)</f>
        <v>50</v>
      </c>
      <c r="U151" s="29">
        <f>SUMIFS($O$2:$O$601,$E$2:$E$601,$Q151)</f>
        <v>32116443.550000008</v>
      </c>
      <c r="V151" s="13">
        <f t="shared" si="15"/>
        <v>4.3596768929829097E-2</v>
      </c>
      <c r="W151" s="29">
        <f t="shared" si="16"/>
        <v>2294031.6821428579</v>
      </c>
      <c r="X151" s="13">
        <f>IF(R151=0,"",COUNTIFS($E$2:$E$601,$Q151,$M$2:$M$601,"Delivered")/R151)</f>
        <v>0.35714285714285715</v>
      </c>
      <c r="Y151" s="11">
        <f>COUNTIFS($E$2:$E$601,$Q151,$N$2:$N$601,"&gt;=1",$N$2:$N$601,"&lt;=5")</f>
        <v>5</v>
      </c>
      <c r="Z151" s="12">
        <f>IF(Y151=0,"",AVERAGEIFS($N$2:$N$601,$E$2:$E$601,$Q151,$N$2:$N$601,"&gt;=1",$N$2:$N$601,"&lt;=5"))</f>
        <v>3</v>
      </c>
      <c r="AA151" s="13">
        <f t="shared" si="17"/>
        <v>0.35714285714285715</v>
      </c>
    </row>
    <row r="152" spans="1:27" x14ac:dyDescent="0.25">
      <c r="A152" s="6" t="s">
        <v>610</v>
      </c>
      <c r="B152" s="6" t="s">
        <v>611</v>
      </c>
      <c r="C152" s="6" t="s">
        <v>612</v>
      </c>
      <c r="D152" s="6" t="s">
        <v>40</v>
      </c>
      <c r="E152" s="6" t="s">
        <v>202</v>
      </c>
      <c r="F152" s="6">
        <v>3</v>
      </c>
      <c r="G152" s="16">
        <v>341141.31</v>
      </c>
      <c r="H152" s="27">
        <v>45305</v>
      </c>
      <c r="I152" s="6" t="s">
        <v>74</v>
      </c>
      <c r="J152" s="6" t="s">
        <v>237</v>
      </c>
      <c r="K152" s="6" t="s">
        <v>238</v>
      </c>
      <c r="L152" s="6" t="s">
        <v>54</v>
      </c>
      <c r="M152" s="6" t="s">
        <v>77</v>
      </c>
      <c r="N152" s="6">
        <v>3</v>
      </c>
      <c r="O152" s="37">
        <f t="shared" si="18"/>
        <v>1023423.9299999999</v>
      </c>
      <c r="Q152" t="s">
        <v>573</v>
      </c>
      <c r="R152" s="11">
        <f>COUNTIFS($E$2:$E$601,$Q152)</f>
        <v>16</v>
      </c>
      <c r="S152" s="13">
        <f t="shared" si="14"/>
        <v>2.6666666666666668E-2</v>
      </c>
      <c r="T152" s="11">
        <f>SUMIFS($F$2:$F$601,$E$2:$E$601,$Q152)</f>
        <v>64</v>
      </c>
      <c r="U152" s="29">
        <f>SUMIFS($O$2:$O$601,$E$2:$E$601,$Q152)</f>
        <v>38678595.739999995</v>
      </c>
      <c r="V152" s="13">
        <f t="shared" si="15"/>
        <v>5.2504624255229886E-2</v>
      </c>
      <c r="W152" s="29">
        <f t="shared" si="16"/>
        <v>2417412.2337499997</v>
      </c>
      <c r="X152" s="13">
        <f>IF(R152=0,"",COUNTIFS($E$2:$E$601,$Q152,$M$2:$M$601,"Delivered")/R152)</f>
        <v>0.125</v>
      </c>
      <c r="Y152" s="11">
        <f>COUNTIFS($E$2:$E$601,$Q152,$N$2:$N$601,"&gt;=1",$N$2:$N$601,"&lt;=5")</f>
        <v>12</v>
      </c>
      <c r="Z152" s="12">
        <f>IF(Y152=0,"",AVERAGEIFS($N$2:$N$601,$E$2:$E$601,$Q152,$N$2:$N$601,"&gt;=1",$N$2:$N$601,"&lt;=5"))</f>
        <v>2.5</v>
      </c>
      <c r="AA152" s="13">
        <f t="shared" si="17"/>
        <v>0.75</v>
      </c>
    </row>
    <row r="153" spans="1:27" x14ac:dyDescent="0.25">
      <c r="A153" s="6" t="s">
        <v>613</v>
      </c>
      <c r="B153" s="6" t="s">
        <v>614</v>
      </c>
      <c r="C153" s="6" t="s">
        <v>615</v>
      </c>
      <c r="D153" s="6" t="s">
        <v>59</v>
      </c>
      <c r="E153" s="6" t="s">
        <v>156</v>
      </c>
      <c r="F153" s="6">
        <v>5</v>
      </c>
      <c r="G153" s="16">
        <v>145704.75</v>
      </c>
      <c r="H153" s="27">
        <v>45280</v>
      </c>
      <c r="I153" s="6" t="s">
        <v>74</v>
      </c>
      <c r="J153" s="6" t="s">
        <v>203</v>
      </c>
      <c r="K153" s="6" t="s">
        <v>204</v>
      </c>
      <c r="L153" s="6" t="s">
        <v>44</v>
      </c>
      <c r="M153" s="6" t="s">
        <v>68</v>
      </c>
      <c r="N153" s="6">
        <v>3</v>
      </c>
      <c r="O153" s="37">
        <f t="shared" si="18"/>
        <v>728523.75</v>
      </c>
      <c r="Q153" t="s">
        <v>317</v>
      </c>
      <c r="R153" s="11">
        <f>COUNTIFS($E$2:$E$601,$Q153)</f>
        <v>12</v>
      </c>
      <c r="S153" s="13">
        <f t="shared" si="14"/>
        <v>0.02</v>
      </c>
      <c r="T153" s="11">
        <f>SUMIFS($F$2:$F$601,$E$2:$E$601,$Q153)</f>
        <v>46</v>
      </c>
      <c r="U153" s="29">
        <f>SUMIFS($O$2:$O$601,$E$2:$E$601,$Q153)</f>
        <v>8231644.8900000006</v>
      </c>
      <c r="V153" s="13">
        <f t="shared" si="15"/>
        <v>1.1174123922626495E-2</v>
      </c>
      <c r="W153" s="29">
        <f t="shared" si="16"/>
        <v>685970.40750000009</v>
      </c>
      <c r="X153" s="13">
        <f>IF(R153=0,"",COUNTIFS($E$2:$E$601,$Q153,$M$2:$M$601,"Delivered")/R153)</f>
        <v>0.16666666666666666</v>
      </c>
      <c r="Y153" s="11">
        <f>COUNTIFS($E$2:$E$601,$Q153,$N$2:$N$601,"&gt;=1",$N$2:$N$601,"&lt;=5")</f>
        <v>8</v>
      </c>
      <c r="Z153" s="12">
        <f>IF(Y153=0,"",AVERAGEIFS($N$2:$N$601,$E$2:$E$601,$Q153,$N$2:$N$601,"&gt;=1",$N$2:$N$601,"&lt;=5"))</f>
        <v>3.5</v>
      </c>
      <c r="AA153" s="13">
        <f t="shared" si="17"/>
        <v>0.66666666666666663</v>
      </c>
    </row>
    <row r="154" spans="1:27" x14ac:dyDescent="0.25">
      <c r="A154" s="6" t="s">
        <v>616</v>
      </c>
      <c r="B154" s="6" t="s">
        <v>617</v>
      </c>
      <c r="C154" s="6" t="s">
        <v>618</v>
      </c>
      <c r="D154" s="6" t="s">
        <v>99</v>
      </c>
      <c r="E154" s="6" t="s">
        <v>357</v>
      </c>
      <c r="F154" s="6">
        <v>3</v>
      </c>
      <c r="G154" s="16">
        <v>7582.13</v>
      </c>
      <c r="H154" s="27">
        <v>45157</v>
      </c>
      <c r="I154" s="6" t="s">
        <v>81</v>
      </c>
      <c r="J154" s="6" t="s">
        <v>113</v>
      </c>
      <c r="K154" s="6" t="s">
        <v>114</v>
      </c>
      <c r="L154" s="6" t="s">
        <v>54</v>
      </c>
      <c r="M154" s="6" t="s">
        <v>68</v>
      </c>
      <c r="N154" s="6">
        <v>4</v>
      </c>
      <c r="O154" s="37">
        <f t="shared" si="18"/>
        <v>22746.39</v>
      </c>
      <c r="Q154" t="s">
        <v>459</v>
      </c>
      <c r="R154" s="11">
        <f>COUNTIFS($E$2:$E$601,$Q154)</f>
        <v>9</v>
      </c>
      <c r="S154" s="13">
        <f t="shared" si="14"/>
        <v>1.4999999999999999E-2</v>
      </c>
      <c r="T154" s="11">
        <f>SUMIFS($F$2:$F$601,$E$2:$E$601,$Q154)</f>
        <v>36</v>
      </c>
      <c r="U154" s="29">
        <f>SUMIFS($O$2:$O$601,$E$2:$E$601,$Q154)</f>
        <v>16477086.74</v>
      </c>
      <c r="V154" s="13">
        <f t="shared" si="15"/>
        <v>2.2366976658613584E-2</v>
      </c>
      <c r="W154" s="29">
        <f t="shared" si="16"/>
        <v>1830787.4155555556</v>
      </c>
      <c r="X154" s="13">
        <f>IF(R154=0,"",COUNTIFS($E$2:$E$601,$Q154,$M$2:$M$601,"Delivered")/R154)</f>
        <v>0.1111111111111111</v>
      </c>
      <c r="Y154" s="11">
        <f>COUNTIFS($E$2:$E$601,$Q154,$N$2:$N$601,"&gt;=1",$N$2:$N$601,"&lt;=5")</f>
        <v>7</v>
      </c>
      <c r="Z154" s="12">
        <f>IF(Y154=0,"",AVERAGEIFS($N$2:$N$601,$E$2:$E$601,$Q154,$N$2:$N$601,"&gt;=1",$N$2:$N$601,"&lt;=5"))</f>
        <v>3.5714285714285716</v>
      </c>
      <c r="AA154" s="13">
        <f t="shared" si="17"/>
        <v>0.77777777777777779</v>
      </c>
    </row>
    <row r="155" spans="1:27" x14ac:dyDescent="0.25">
      <c r="A155" s="6" t="s">
        <v>619</v>
      </c>
      <c r="B155" s="6" t="s">
        <v>1906</v>
      </c>
      <c r="C155" s="6" t="s">
        <v>621</v>
      </c>
      <c r="D155" s="6" t="s">
        <v>135</v>
      </c>
      <c r="E155" s="6" t="s">
        <v>335</v>
      </c>
      <c r="F155" s="6">
        <v>3</v>
      </c>
      <c r="G155" s="16">
        <v>186153.36</v>
      </c>
      <c r="H155" s="27">
        <v>45382</v>
      </c>
      <c r="I155" s="6" t="s">
        <v>74</v>
      </c>
      <c r="J155" s="6" t="s">
        <v>113</v>
      </c>
      <c r="K155" s="6" t="s">
        <v>114</v>
      </c>
      <c r="L155" s="6" t="s">
        <v>54</v>
      </c>
      <c r="M155" s="6" t="s">
        <v>68</v>
      </c>
      <c r="N155" s="6">
        <v>1</v>
      </c>
      <c r="O155" s="37">
        <f t="shared" si="18"/>
        <v>558460.07999999996</v>
      </c>
      <c r="Q155" t="s">
        <v>261</v>
      </c>
      <c r="R155" s="11">
        <f>COUNTIFS($E$2:$E$601,$Q155)</f>
        <v>13</v>
      </c>
      <c r="S155" s="13">
        <f t="shared" si="14"/>
        <v>2.1666666666666667E-2</v>
      </c>
      <c r="T155" s="11">
        <f>SUMIFS($F$2:$F$601,$E$2:$E$601,$Q155)</f>
        <v>44</v>
      </c>
      <c r="U155" s="29">
        <f>SUMIFS($O$2:$O$601,$E$2:$E$601,$Q155)</f>
        <v>20713353.100000005</v>
      </c>
      <c r="V155" s="13">
        <f t="shared" si="15"/>
        <v>2.8117536347285227E-2</v>
      </c>
      <c r="W155" s="29">
        <f t="shared" si="16"/>
        <v>1593334.8538461542</v>
      </c>
      <c r="X155" s="13">
        <f>IF(R155=0,"",COUNTIFS($E$2:$E$601,$Q155,$M$2:$M$601,"Delivered")/R155)</f>
        <v>0.15384615384615385</v>
      </c>
      <c r="Y155" s="11">
        <f>COUNTIFS($E$2:$E$601,$Q155,$N$2:$N$601,"&gt;=1",$N$2:$N$601,"&lt;=5")</f>
        <v>9</v>
      </c>
      <c r="Z155" s="12">
        <f>IF(Y155=0,"",AVERAGEIFS($N$2:$N$601,$E$2:$E$601,$Q155,$N$2:$N$601,"&gt;=1",$N$2:$N$601,"&lt;=5"))</f>
        <v>2.8888888888888888</v>
      </c>
      <c r="AA155" s="13">
        <f t="shared" si="17"/>
        <v>0.69230769230769229</v>
      </c>
    </row>
    <row r="156" spans="1:27" x14ac:dyDescent="0.25">
      <c r="A156" s="6" t="s">
        <v>622</v>
      </c>
      <c r="B156" s="6" t="s">
        <v>1907</v>
      </c>
      <c r="C156" s="6" t="s">
        <v>624</v>
      </c>
      <c r="D156" s="6" t="s">
        <v>135</v>
      </c>
      <c r="E156" s="6" t="s">
        <v>213</v>
      </c>
      <c r="F156" s="6">
        <v>6</v>
      </c>
      <c r="G156" s="16">
        <v>405609.29</v>
      </c>
      <c r="H156" s="27">
        <v>45308</v>
      </c>
      <c r="I156" s="6" t="s">
        <v>74</v>
      </c>
      <c r="J156" s="6" t="s">
        <v>187</v>
      </c>
      <c r="K156" s="6" t="s">
        <v>187</v>
      </c>
      <c r="L156" s="6" t="s">
        <v>62</v>
      </c>
      <c r="M156" s="6" t="s">
        <v>63</v>
      </c>
      <c r="N156" s="6">
        <v>5</v>
      </c>
      <c r="O156" s="37">
        <f t="shared" si="18"/>
        <v>2433655.7399999998</v>
      </c>
      <c r="Q156" s="10" t="s">
        <v>2627</v>
      </c>
      <c r="R156" s="9">
        <f>SUM(R119:R155)</f>
        <v>600</v>
      </c>
      <c r="S156" s="30">
        <f>SUM(S119:S155)</f>
        <v>0.99999999999999978</v>
      </c>
      <c r="T156" s="9">
        <f>SUM(T119:T155)</f>
        <v>2109</v>
      </c>
      <c r="U156" s="31">
        <f>SUM(U119:U155)</f>
        <v>736670270.25999999</v>
      </c>
      <c r="V156" s="30">
        <f>SUM(V119:V155)</f>
        <v>0.99999999999999889</v>
      </c>
      <c r="W156" s="31">
        <f>U156/R156</f>
        <v>1227783.7837666667</v>
      </c>
      <c r="X156" s="30">
        <f>COUNTIF($M$2:$M$601,"Delivered")/COUNTA($A$2:$A$601)</f>
        <v>0.20833333333333334</v>
      </c>
      <c r="Y156" s="9">
        <f>SUM(Y119:Y155)</f>
        <v>435</v>
      </c>
      <c r="Z156" s="32">
        <f>AVERAGE($N$2:$N$601)</f>
        <v>2.981609195402299</v>
      </c>
      <c r="AA156" s="30">
        <f>Y156/R156</f>
        <v>0.72499999999999998</v>
      </c>
    </row>
    <row r="157" spans="1:27" x14ac:dyDescent="0.25">
      <c r="A157" s="6" t="s">
        <v>625</v>
      </c>
      <c r="B157" s="6" t="s">
        <v>1684</v>
      </c>
      <c r="C157" s="6" t="s">
        <v>627</v>
      </c>
      <c r="D157" s="6" t="s">
        <v>49</v>
      </c>
      <c r="E157" s="6" t="s">
        <v>107</v>
      </c>
      <c r="F157" s="6">
        <v>5</v>
      </c>
      <c r="G157" s="16">
        <v>374390.16</v>
      </c>
      <c r="H157" s="27">
        <v>45195</v>
      </c>
      <c r="I157" s="6" t="s">
        <v>74</v>
      </c>
      <c r="J157" s="6" t="s">
        <v>303</v>
      </c>
      <c r="K157" s="6" t="s">
        <v>304</v>
      </c>
      <c r="L157" s="6" t="s">
        <v>44</v>
      </c>
      <c r="M157" s="6" t="s">
        <v>45</v>
      </c>
      <c r="N157" s="6">
        <v>2</v>
      </c>
      <c r="O157" s="37">
        <f t="shared" si="18"/>
        <v>1871950.7999999998</v>
      </c>
    </row>
    <row r="158" spans="1:27" x14ac:dyDescent="0.25">
      <c r="A158" s="6" t="s">
        <v>628</v>
      </c>
      <c r="B158" s="6" t="s">
        <v>629</v>
      </c>
      <c r="C158" s="17"/>
      <c r="D158" s="6" t="s">
        <v>135</v>
      </c>
      <c r="E158" s="6" t="s">
        <v>335</v>
      </c>
      <c r="F158" s="6">
        <v>2</v>
      </c>
      <c r="G158" s="16">
        <v>355666.92</v>
      </c>
      <c r="H158" s="27">
        <v>45098</v>
      </c>
      <c r="I158" s="6" t="s">
        <v>51</v>
      </c>
      <c r="J158" s="6" t="s">
        <v>303</v>
      </c>
      <c r="K158" s="6" t="s">
        <v>304</v>
      </c>
      <c r="L158" s="6" t="s">
        <v>62</v>
      </c>
      <c r="M158" s="6" t="s">
        <v>45</v>
      </c>
      <c r="N158" s="17"/>
      <c r="O158" s="37">
        <f t="shared" si="18"/>
        <v>711333.84</v>
      </c>
    </row>
    <row r="159" spans="1:27" ht="24.95" customHeight="1" x14ac:dyDescent="0.25">
      <c r="A159" s="6" t="s">
        <v>630</v>
      </c>
      <c r="B159" s="6" t="s">
        <v>631</v>
      </c>
      <c r="C159" s="6" t="s">
        <v>632</v>
      </c>
      <c r="D159" s="6" t="s">
        <v>59</v>
      </c>
      <c r="E159" s="6" t="s">
        <v>217</v>
      </c>
      <c r="F159" s="6">
        <v>6</v>
      </c>
      <c r="G159" s="16">
        <v>364289.76</v>
      </c>
      <c r="H159" s="27">
        <v>45502</v>
      </c>
      <c r="I159" s="6" t="s">
        <v>51</v>
      </c>
      <c r="J159" s="6" t="s">
        <v>43</v>
      </c>
      <c r="K159" s="6" t="s">
        <v>43</v>
      </c>
      <c r="L159" s="6" t="s">
        <v>54</v>
      </c>
      <c r="M159" s="6" t="s">
        <v>63</v>
      </c>
      <c r="N159" s="6">
        <v>2</v>
      </c>
      <c r="O159" s="37">
        <f t="shared" si="18"/>
        <v>2185738.56</v>
      </c>
      <c r="Q159" s="58" t="s">
        <v>2634</v>
      </c>
      <c r="R159" s="58"/>
      <c r="S159" s="58"/>
      <c r="T159" s="58"/>
      <c r="U159" s="58"/>
      <c r="V159" s="58"/>
      <c r="W159" s="58"/>
      <c r="X159" s="58"/>
      <c r="Y159" s="58"/>
      <c r="Z159" s="58"/>
      <c r="AA159" s="58"/>
    </row>
    <row r="160" spans="1:27" ht="32.1" customHeight="1" x14ac:dyDescent="0.25">
      <c r="A160" s="6" t="s">
        <v>635</v>
      </c>
      <c r="B160" s="6" t="s">
        <v>636</v>
      </c>
      <c r="C160" s="6" t="s">
        <v>637</v>
      </c>
      <c r="D160" s="6" t="s">
        <v>135</v>
      </c>
      <c r="E160" s="6" t="s">
        <v>191</v>
      </c>
      <c r="F160" s="6">
        <v>1</v>
      </c>
      <c r="G160" s="16">
        <v>163629.5</v>
      </c>
      <c r="H160" s="27">
        <v>45287</v>
      </c>
      <c r="I160" s="6" t="s">
        <v>51</v>
      </c>
      <c r="J160" s="6" t="s">
        <v>187</v>
      </c>
      <c r="K160" s="6" t="s">
        <v>187</v>
      </c>
      <c r="L160" s="6" t="s">
        <v>62</v>
      </c>
      <c r="M160" s="6" t="s">
        <v>55</v>
      </c>
      <c r="N160" s="6">
        <v>4</v>
      </c>
      <c r="O160" s="37">
        <f t="shared" si="18"/>
        <v>163629.5</v>
      </c>
      <c r="Q160" s="36" t="s">
        <v>2635</v>
      </c>
      <c r="R160" s="36" t="s">
        <v>1984</v>
      </c>
      <c r="S160" s="36" t="s">
        <v>2636</v>
      </c>
      <c r="T160" s="36" t="s">
        <v>2637</v>
      </c>
      <c r="U160" s="36" t="s">
        <v>2622</v>
      </c>
      <c r="V160" s="36"/>
      <c r="W160" s="36"/>
      <c r="X160" s="36"/>
      <c r="Y160" s="36"/>
      <c r="Z160" s="36"/>
      <c r="AA160" s="36"/>
    </row>
    <row r="161" spans="1:27" x14ac:dyDescent="0.25">
      <c r="A161" s="6" t="s">
        <v>638</v>
      </c>
      <c r="B161" s="6" t="s">
        <v>639</v>
      </c>
      <c r="C161" s="6" t="s">
        <v>640</v>
      </c>
      <c r="D161" s="6" t="s">
        <v>87</v>
      </c>
      <c r="E161" s="6" t="s">
        <v>131</v>
      </c>
      <c r="F161" s="6">
        <v>5</v>
      </c>
      <c r="G161" s="16">
        <v>333143.2</v>
      </c>
      <c r="H161" s="27">
        <v>45670</v>
      </c>
      <c r="I161" s="6" t="s">
        <v>101</v>
      </c>
      <c r="J161" s="6" t="s">
        <v>152</v>
      </c>
      <c r="K161" s="6" t="s">
        <v>152</v>
      </c>
      <c r="L161" s="6" t="s">
        <v>54</v>
      </c>
      <c r="M161" s="6" t="s">
        <v>55</v>
      </c>
      <c r="N161" s="17"/>
      <c r="O161" s="37">
        <f t="shared" si="18"/>
        <v>1665716</v>
      </c>
      <c r="Q161">
        <v>1</v>
      </c>
      <c r="R161">
        <f>COUNTIF($N$2:$N$601,Q161)</f>
        <v>88</v>
      </c>
      <c r="S161" s="13">
        <f t="shared" ref="S161:S166" si="19">R161/COUNTA($A$2:$A$601)</f>
        <v>0.14666666666666667</v>
      </c>
      <c r="T161" s="13">
        <f>R161/COUNT($N$2:$N$601)</f>
        <v>0.20229885057471264</v>
      </c>
      <c r="U161" s="29">
        <f>SUMIF($N$2:$N$601,Q161,$O$2:$O$601)</f>
        <v>95064124.960000023</v>
      </c>
    </row>
    <row r="162" spans="1:27" x14ac:dyDescent="0.25">
      <c r="A162" s="6" t="s">
        <v>641</v>
      </c>
      <c r="B162" s="6" t="s">
        <v>642</v>
      </c>
      <c r="C162" s="6" t="s">
        <v>643</v>
      </c>
      <c r="D162" s="6" t="s">
        <v>87</v>
      </c>
      <c r="E162" s="6" t="s">
        <v>94</v>
      </c>
      <c r="F162" s="6">
        <v>4</v>
      </c>
      <c r="G162" s="16">
        <v>147569.78</v>
      </c>
      <c r="H162" s="27">
        <v>45909</v>
      </c>
      <c r="I162" s="6" t="s">
        <v>81</v>
      </c>
      <c r="J162" s="6" t="s">
        <v>89</v>
      </c>
      <c r="K162" s="6" t="s">
        <v>90</v>
      </c>
      <c r="L162" s="6" t="s">
        <v>54</v>
      </c>
      <c r="M162" s="6" t="s">
        <v>55</v>
      </c>
      <c r="N162" s="17"/>
      <c r="O162" s="37">
        <f t="shared" si="18"/>
        <v>590279.12</v>
      </c>
      <c r="Q162">
        <v>2</v>
      </c>
      <c r="R162">
        <f>COUNTIF($N$2:$N$601,Q162)</f>
        <v>87</v>
      </c>
      <c r="S162" s="13">
        <f t="shared" si="19"/>
        <v>0.14499999999999999</v>
      </c>
      <c r="T162" s="13">
        <f>R162/COUNT($N$2:$N$601)</f>
        <v>0.2</v>
      </c>
      <c r="U162" s="29">
        <f>SUMIF($N$2:$N$601,Q162,$O$2:$O$601)</f>
        <v>177863124.29000002</v>
      </c>
    </row>
    <row r="163" spans="1:27" x14ac:dyDescent="0.25">
      <c r="A163" s="6" t="s">
        <v>645</v>
      </c>
      <c r="B163" s="6" t="s">
        <v>646</v>
      </c>
      <c r="C163" s="6" t="s">
        <v>647</v>
      </c>
      <c r="D163" s="6" t="s">
        <v>99</v>
      </c>
      <c r="E163" s="6" t="s">
        <v>242</v>
      </c>
      <c r="F163" s="6">
        <v>1</v>
      </c>
      <c r="G163" s="16">
        <v>403585.26</v>
      </c>
      <c r="H163" s="27">
        <v>45521</v>
      </c>
      <c r="I163" s="6" t="s">
        <v>74</v>
      </c>
      <c r="J163" s="6" t="s">
        <v>303</v>
      </c>
      <c r="K163" s="6" t="s">
        <v>304</v>
      </c>
      <c r="L163" s="6" t="s">
        <v>44</v>
      </c>
      <c r="M163" s="6" t="s">
        <v>77</v>
      </c>
      <c r="N163" s="17"/>
      <c r="O163" s="37">
        <f t="shared" si="18"/>
        <v>403585.26</v>
      </c>
      <c r="Q163">
        <v>3</v>
      </c>
      <c r="R163">
        <f>COUNTIF($N$2:$N$601,Q163)</f>
        <v>89</v>
      </c>
      <c r="S163" s="13">
        <f t="shared" si="19"/>
        <v>0.14833333333333334</v>
      </c>
      <c r="T163" s="13">
        <f>R163/COUNT($N$2:$N$601)</f>
        <v>0.2045977011494253</v>
      </c>
      <c r="U163" s="29">
        <f>SUMIF($N$2:$N$601,Q163,$O$2:$O$601)</f>
        <v>85779850.37000002</v>
      </c>
    </row>
    <row r="164" spans="1:27" x14ac:dyDescent="0.25">
      <c r="A164" s="6" t="s">
        <v>649</v>
      </c>
      <c r="B164" s="6" t="s">
        <v>650</v>
      </c>
      <c r="C164" s="6" t="s">
        <v>651</v>
      </c>
      <c r="D164" s="6" t="s">
        <v>49</v>
      </c>
      <c r="E164" s="6" t="s">
        <v>151</v>
      </c>
      <c r="F164" s="6">
        <v>2</v>
      </c>
      <c r="G164" s="16">
        <v>302433.59000000003</v>
      </c>
      <c r="H164" s="27">
        <v>45128</v>
      </c>
      <c r="I164" s="6" t="s">
        <v>81</v>
      </c>
      <c r="J164" s="6" t="s">
        <v>152</v>
      </c>
      <c r="K164" s="6" t="s">
        <v>152</v>
      </c>
      <c r="L164" s="6" t="s">
        <v>62</v>
      </c>
      <c r="M164" s="6" t="s">
        <v>45</v>
      </c>
      <c r="N164" s="6">
        <v>2</v>
      </c>
      <c r="O164" s="37">
        <f t="shared" si="18"/>
        <v>604867.18000000005</v>
      </c>
      <c r="Q164">
        <v>4</v>
      </c>
      <c r="R164">
        <f>COUNTIF($N$2:$N$601,Q164)</f>
        <v>87</v>
      </c>
      <c r="S164" s="13">
        <f t="shared" si="19"/>
        <v>0.14499999999999999</v>
      </c>
      <c r="T164" s="13">
        <f>R164/COUNT($N$2:$N$601)</f>
        <v>0.2</v>
      </c>
      <c r="U164" s="29">
        <f>SUMIF($N$2:$N$601,Q164,$O$2:$O$601)</f>
        <v>98707114.899999991</v>
      </c>
    </row>
    <row r="165" spans="1:27" x14ac:dyDescent="0.25">
      <c r="A165" s="6" t="s">
        <v>652</v>
      </c>
      <c r="B165" s="6" t="s">
        <v>1908</v>
      </c>
      <c r="C165" s="6" t="s">
        <v>654</v>
      </c>
      <c r="D165" s="6" t="s">
        <v>111</v>
      </c>
      <c r="E165" s="6" t="s">
        <v>73</v>
      </c>
      <c r="F165" s="6">
        <v>1</v>
      </c>
      <c r="G165" s="16">
        <v>368554.74</v>
      </c>
      <c r="H165" s="27">
        <v>44998</v>
      </c>
      <c r="I165" s="6" t="s">
        <v>81</v>
      </c>
      <c r="J165" s="6" t="s">
        <v>303</v>
      </c>
      <c r="K165" s="6" t="s">
        <v>304</v>
      </c>
      <c r="L165" s="6" t="s">
        <v>44</v>
      </c>
      <c r="M165" s="6" t="s">
        <v>63</v>
      </c>
      <c r="N165" s="17"/>
      <c r="O165" s="37">
        <f t="shared" si="18"/>
        <v>368554.74</v>
      </c>
      <c r="Q165">
        <v>5</v>
      </c>
      <c r="R165">
        <f>COUNTIF($N$2:$N$601,Q165)</f>
        <v>84</v>
      </c>
      <c r="S165" s="13">
        <f t="shared" si="19"/>
        <v>0.14000000000000001</v>
      </c>
      <c r="T165" s="13">
        <f>R165/COUNT($N$2:$N$601)</f>
        <v>0.19310344827586207</v>
      </c>
      <c r="U165" s="29">
        <f>SUMIF($N$2:$N$601,Q165,$O$2:$O$601)</f>
        <v>85725324.839999989</v>
      </c>
    </row>
    <row r="166" spans="1:27" x14ac:dyDescent="0.25">
      <c r="A166" s="6" t="s">
        <v>655</v>
      </c>
      <c r="B166" s="6" t="s">
        <v>1909</v>
      </c>
      <c r="C166" s="6" t="s">
        <v>657</v>
      </c>
      <c r="D166" s="6" t="s">
        <v>135</v>
      </c>
      <c r="E166" s="6" t="s">
        <v>468</v>
      </c>
      <c r="F166" s="6">
        <v>5</v>
      </c>
      <c r="G166" s="16">
        <v>439919.46</v>
      </c>
      <c r="H166" s="27">
        <v>45885</v>
      </c>
      <c r="I166" s="6" t="s">
        <v>81</v>
      </c>
      <c r="J166" s="6" t="s">
        <v>203</v>
      </c>
      <c r="K166" s="6" t="s">
        <v>204</v>
      </c>
      <c r="L166" s="6" t="s">
        <v>62</v>
      </c>
      <c r="M166" s="6" t="s">
        <v>77</v>
      </c>
      <c r="N166" s="17"/>
      <c r="O166" s="37">
        <f t="shared" si="18"/>
        <v>2199597.3000000003</v>
      </c>
      <c r="Q166" t="s">
        <v>2638</v>
      </c>
      <c r="R166">
        <f>COUNTBLANK($N$2:$N$601)</f>
        <v>165</v>
      </c>
      <c r="S166" s="13">
        <f t="shared" si="19"/>
        <v>0.27500000000000002</v>
      </c>
      <c r="T166" s="13"/>
      <c r="U166" s="29">
        <f>SUMIF($N$2:$N$601,"=",$O$2:$O$601)</f>
        <v>193530730.90000004</v>
      </c>
    </row>
    <row r="167" spans="1:27" x14ac:dyDescent="0.25">
      <c r="A167" s="6" t="s">
        <v>658</v>
      </c>
      <c r="B167" s="6" t="s">
        <v>1910</v>
      </c>
      <c r="C167" s="6" t="s">
        <v>660</v>
      </c>
      <c r="D167" s="6" t="s">
        <v>135</v>
      </c>
      <c r="E167" s="6" t="s">
        <v>468</v>
      </c>
      <c r="F167" s="6">
        <v>6</v>
      </c>
      <c r="G167" s="16">
        <v>332982.2</v>
      </c>
      <c r="H167" s="27">
        <v>44953</v>
      </c>
      <c r="I167" s="6" t="s">
        <v>74</v>
      </c>
      <c r="J167" s="6" t="s">
        <v>113</v>
      </c>
      <c r="K167" s="6" t="s">
        <v>114</v>
      </c>
      <c r="L167" s="6" t="s">
        <v>54</v>
      </c>
      <c r="M167" s="6" t="s">
        <v>45</v>
      </c>
      <c r="N167" s="6">
        <v>1</v>
      </c>
      <c r="O167" s="37">
        <f t="shared" si="18"/>
        <v>1997893.2000000002</v>
      </c>
      <c r="Q167" t="s">
        <v>2627</v>
      </c>
      <c r="R167">
        <f>SUM(R161:R166)</f>
        <v>600</v>
      </c>
      <c r="S167" s="13">
        <f>SUM(S161:S166)</f>
        <v>1</v>
      </c>
      <c r="T167" s="13">
        <f>SUM(T161:T165)</f>
        <v>1</v>
      </c>
      <c r="U167" s="29">
        <f>SUM(U161:U166)</f>
        <v>736670270.25999999</v>
      </c>
    </row>
    <row r="168" spans="1:27" x14ac:dyDescent="0.25">
      <c r="A168" s="6" t="s">
        <v>661</v>
      </c>
      <c r="B168" s="6" t="s">
        <v>662</v>
      </c>
      <c r="C168" s="6" t="s">
        <v>663</v>
      </c>
      <c r="D168" s="6" t="s">
        <v>168</v>
      </c>
      <c r="E168" s="6" t="s">
        <v>261</v>
      </c>
      <c r="F168" s="6">
        <v>4</v>
      </c>
      <c r="G168" s="16">
        <v>118180.11</v>
      </c>
      <c r="H168" s="27">
        <v>45890</v>
      </c>
      <c r="I168" s="6" t="s">
        <v>101</v>
      </c>
      <c r="J168" s="6" t="s">
        <v>187</v>
      </c>
      <c r="K168" s="6" t="s">
        <v>187</v>
      </c>
      <c r="L168" s="6" t="s">
        <v>62</v>
      </c>
      <c r="M168" s="6" t="s">
        <v>68</v>
      </c>
      <c r="N168" s="17"/>
      <c r="O168" s="37">
        <f t="shared" si="18"/>
        <v>472720.44</v>
      </c>
    </row>
    <row r="169" spans="1:27" x14ac:dyDescent="0.25">
      <c r="A169" s="6" t="s">
        <v>664</v>
      </c>
      <c r="B169" s="6" t="s">
        <v>1911</v>
      </c>
      <c r="C169" s="6" t="s">
        <v>666</v>
      </c>
      <c r="D169" s="6" t="s">
        <v>59</v>
      </c>
      <c r="E169" s="6" t="s">
        <v>156</v>
      </c>
      <c r="F169" s="6">
        <v>5</v>
      </c>
      <c r="G169" s="16">
        <v>368744.18</v>
      </c>
      <c r="H169" s="26">
        <v>45754</v>
      </c>
      <c r="I169" s="6" t="s">
        <v>101</v>
      </c>
      <c r="J169" s="6" t="s">
        <v>75</v>
      </c>
      <c r="K169" s="6" t="s">
        <v>76</v>
      </c>
      <c r="L169" s="6" t="s">
        <v>44</v>
      </c>
      <c r="M169" s="6" t="s">
        <v>68</v>
      </c>
      <c r="N169" s="17"/>
      <c r="O169" s="37">
        <f t="shared" si="18"/>
        <v>1843720.9</v>
      </c>
    </row>
    <row r="170" spans="1:27" ht="24.95" customHeight="1" x14ac:dyDescent="0.25">
      <c r="A170" s="6" t="s">
        <v>668</v>
      </c>
      <c r="B170" s="6" t="s">
        <v>1565</v>
      </c>
      <c r="C170" s="6" t="s">
        <v>670</v>
      </c>
      <c r="D170" s="6" t="s">
        <v>111</v>
      </c>
      <c r="E170" s="6" t="s">
        <v>140</v>
      </c>
      <c r="F170" s="6">
        <v>2</v>
      </c>
      <c r="G170" s="16">
        <v>429572.16</v>
      </c>
      <c r="H170" s="26">
        <v>45727</v>
      </c>
      <c r="I170" s="6" t="s">
        <v>81</v>
      </c>
      <c r="J170" s="6" t="s">
        <v>152</v>
      </c>
      <c r="K170" s="6" t="s">
        <v>152</v>
      </c>
      <c r="L170" s="6" t="s">
        <v>62</v>
      </c>
      <c r="M170" s="6" t="s">
        <v>55</v>
      </c>
      <c r="N170" s="6">
        <v>1</v>
      </c>
      <c r="O170" s="37">
        <f t="shared" si="18"/>
        <v>859144.32</v>
      </c>
      <c r="Q170" s="58" t="s">
        <v>2639</v>
      </c>
      <c r="R170" s="58"/>
      <c r="S170" s="58"/>
      <c r="T170" s="58"/>
      <c r="U170" s="58"/>
      <c r="V170" s="58"/>
      <c r="W170" s="58"/>
      <c r="X170" s="58"/>
      <c r="Y170" s="58"/>
      <c r="Z170" s="58"/>
      <c r="AA170" s="58"/>
    </row>
    <row r="171" spans="1:27" ht="32.1" customHeight="1" x14ac:dyDescent="0.25">
      <c r="A171" s="6" t="s">
        <v>671</v>
      </c>
      <c r="B171" s="6" t="s">
        <v>672</v>
      </c>
      <c r="C171" s="6" t="s">
        <v>673</v>
      </c>
      <c r="D171" s="6" t="s">
        <v>135</v>
      </c>
      <c r="E171" s="6" t="s">
        <v>213</v>
      </c>
      <c r="F171" s="6">
        <v>3</v>
      </c>
      <c r="G171" s="16">
        <v>210614.15</v>
      </c>
      <c r="H171" s="26">
        <v>45636</v>
      </c>
      <c r="I171" s="6" t="s">
        <v>101</v>
      </c>
      <c r="J171" s="6" t="s">
        <v>141</v>
      </c>
      <c r="K171" s="6" t="s">
        <v>142</v>
      </c>
      <c r="L171" s="6" t="s">
        <v>54</v>
      </c>
      <c r="M171" s="6" t="s">
        <v>68</v>
      </c>
      <c r="N171" s="17"/>
      <c r="O171" s="37">
        <f t="shared" si="18"/>
        <v>631842.44999999995</v>
      </c>
      <c r="Q171" s="36" t="s">
        <v>2620</v>
      </c>
      <c r="R171" s="36" t="s">
        <v>1984</v>
      </c>
      <c r="S171" s="36" t="s">
        <v>2621</v>
      </c>
      <c r="T171" s="36" t="s">
        <v>1988</v>
      </c>
      <c r="U171" s="36" t="s">
        <v>2622</v>
      </c>
      <c r="V171" s="36" t="s">
        <v>2623</v>
      </c>
      <c r="W171" s="36" t="s">
        <v>2624</v>
      </c>
      <c r="X171" s="36" t="s">
        <v>1985</v>
      </c>
      <c r="Y171" s="36" t="s">
        <v>2625</v>
      </c>
      <c r="Z171" s="36" t="s">
        <v>2626</v>
      </c>
      <c r="AA171" s="36" t="s">
        <v>2613</v>
      </c>
    </row>
    <row r="172" spans="1:27" x14ac:dyDescent="0.25">
      <c r="A172" s="6" t="s">
        <v>674</v>
      </c>
      <c r="B172" s="6" t="s">
        <v>1912</v>
      </c>
      <c r="C172" s="6" t="s">
        <v>676</v>
      </c>
      <c r="D172" s="6" t="s">
        <v>99</v>
      </c>
      <c r="E172" s="6" t="s">
        <v>176</v>
      </c>
      <c r="F172" s="6">
        <v>5</v>
      </c>
      <c r="G172" s="16">
        <v>397092.36</v>
      </c>
      <c r="H172" s="27">
        <v>45169</v>
      </c>
      <c r="I172" s="6" t="s">
        <v>74</v>
      </c>
      <c r="J172" s="6" t="s">
        <v>89</v>
      </c>
      <c r="K172" s="6" t="s">
        <v>90</v>
      </c>
      <c r="L172" s="6" t="s">
        <v>44</v>
      </c>
      <c r="M172" s="6" t="s">
        <v>77</v>
      </c>
      <c r="N172" s="6">
        <v>4</v>
      </c>
      <c r="O172" s="37">
        <f t="shared" si="18"/>
        <v>1985461.7999999998</v>
      </c>
      <c r="Q172" s="33">
        <v>44927</v>
      </c>
      <c r="R172" s="11">
        <f>COUNTIFS($H$2:$H$601,"&gt;="&amp;$Q172,$H$2:$H$601,"&lt;"&amp;EDATE($Q172,12))</f>
        <v>201</v>
      </c>
      <c r="S172" s="13">
        <f>R172/COUNTA($A$2:$A$601)</f>
        <v>0.33500000000000002</v>
      </c>
      <c r="T172" s="11">
        <f>SUMIFS($F$2:$F$601,$H$2:$H$601,"&gt;="&amp;$Q172,$H$2:$H$601,"&lt;"&amp;EDATE($Q172,12))</f>
        <v>704</v>
      </c>
      <c r="U172" s="29">
        <f>SUMIFS($O$2:$O$601,$H$2:$H$601,"&gt;="&amp;$Q172,$H$2:$H$601,"&lt;"&amp;EDATE($Q172,12))</f>
        <v>224884048.92999989</v>
      </c>
      <c r="V172" s="13">
        <f>U172/SUM($O$2:$O$601)</f>
        <v>0.30527097129985875</v>
      </c>
      <c r="W172" s="29">
        <f>IF(R172=0,"",U172/R172)</f>
        <v>1118826.1140796014</v>
      </c>
      <c r="X172" s="13">
        <f>IF(R172=0,"",COUNTIFS($H$2:$H$601,"&gt;="&amp;$Q172,$H$2:$H$601,"&lt;"&amp;EDATE($Q172,12),$M$2:$M$601,"Delivered")/R172)</f>
        <v>0.21890547263681592</v>
      </c>
      <c r="Y172" s="11">
        <f>COUNTIFS($H$2:$H$601,"&gt;="&amp;$Q172,$H$2:$H$601,"&lt;"&amp;EDATE($Q172,12),$N$2:$N$601,"&gt;=1",$N$2:$N$601,"&lt;=5")</f>
        <v>153</v>
      </c>
      <c r="Z172" s="12">
        <f>IF(Y172=0,"",AVERAGEIFS($N$2:$N$601,$H$2:$H$601,"&gt;="&amp;$Q172,$H$2:$H$601,"&lt;"&amp;EDATE($Q172,12),$N$2:$N$601,"&gt;=1",$N$2:$N$601,"&lt;=5"))</f>
        <v>2.8823529411764706</v>
      </c>
      <c r="AA172" s="13">
        <f>IF(R172=0,"",Y172/R172)</f>
        <v>0.76119402985074625</v>
      </c>
    </row>
    <row r="173" spans="1:27" x14ac:dyDescent="0.25">
      <c r="A173" s="6" t="s">
        <v>677</v>
      </c>
      <c r="B173" s="6" t="s">
        <v>678</v>
      </c>
      <c r="C173" s="6" t="s">
        <v>679</v>
      </c>
      <c r="D173" s="6" t="s">
        <v>135</v>
      </c>
      <c r="E173" s="6" t="s">
        <v>335</v>
      </c>
      <c r="F173" s="6">
        <v>6</v>
      </c>
      <c r="G173" s="16">
        <v>341169.13</v>
      </c>
      <c r="H173" s="27">
        <v>44999</v>
      </c>
      <c r="I173" s="6" t="s">
        <v>101</v>
      </c>
      <c r="J173" s="6" t="s">
        <v>152</v>
      </c>
      <c r="K173" s="6" t="s">
        <v>152</v>
      </c>
      <c r="L173" s="6" t="s">
        <v>44</v>
      </c>
      <c r="M173" s="6" t="s">
        <v>63</v>
      </c>
      <c r="N173" s="6">
        <v>1</v>
      </c>
      <c r="O173" s="37">
        <f t="shared" si="18"/>
        <v>2047014.78</v>
      </c>
      <c r="Q173" s="33">
        <v>45292</v>
      </c>
      <c r="R173" s="11">
        <f>COUNTIFS($H$2:$H$601,"&gt;="&amp;$Q173,$H$2:$H$601,"&lt;"&amp;EDATE($Q173,12))</f>
        <v>188</v>
      </c>
      <c r="S173" s="13">
        <f>R173/COUNTA($A$2:$A$601)</f>
        <v>0.31333333333333335</v>
      </c>
      <c r="T173" s="11">
        <f>SUMIFS($F$2:$F$601,$H$2:$H$601,"&gt;="&amp;$Q173,$H$2:$H$601,"&lt;"&amp;EDATE($Q173,12))</f>
        <v>682</v>
      </c>
      <c r="U173" s="29">
        <f>SUMIFS($O$2:$O$601,$H$2:$H$601,"&gt;="&amp;$Q173,$H$2:$H$601,"&lt;"&amp;EDATE($Q173,12))</f>
        <v>276337104.26000005</v>
      </c>
      <c r="V173" s="13">
        <f>U173/SUM($O$2:$O$601)</f>
        <v>0.3751164060991215</v>
      </c>
      <c r="W173" s="29">
        <f>IF(R173=0,"",U173/R173)</f>
        <v>1469878.2141489363</v>
      </c>
      <c r="X173" s="13">
        <f>IF(R173=0,"",COUNTIFS($H$2:$H$601,"&gt;="&amp;$Q173,$H$2:$H$601,"&lt;"&amp;EDATE($Q173,12),$M$2:$M$601,"Delivered")/R173)</f>
        <v>0.17553191489361702</v>
      </c>
      <c r="Y173" s="11">
        <f>COUNTIFS($H$2:$H$601,"&gt;="&amp;$Q173,$H$2:$H$601,"&lt;"&amp;EDATE($Q173,12),$N$2:$N$601,"&gt;=1",$N$2:$N$601,"&lt;=5")</f>
        <v>136</v>
      </c>
      <c r="Z173" s="12">
        <f>IF(Y173=0,"",AVERAGEIFS($N$2:$N$601,$H$2:$H$601,"&gt;="&amp;$Q173,$H$2:$H$601,"&lt;"&amp;EDATE($Q173,12),$N$2:$N$601,"&gt;=1",$N$2:$N$601,"&lt;=5"))</f>
        <v>3.0661764705882355</v>
      </c>
      <c r="AA173" s="13">
        <f>IF(R173=0,"",Y173/R173)</f>
        <v>0.72340425531914898</v>
      </c>
    </row>
    <row r="174" spans="1:27" x14ac:dyDescent="0.25">
      <c r="A174" s="6" t="s">
        <v>680</v>
      </c>
      <c r="B174" s="6" t="s">
        <v>1913</v>
      </c>
      <c r="C174" s="6" t="s">
        <v>682</v>
      </c>
      <c r="D174" s="6" t="s">
        <v>49</v>
      </c>
      <c r="E174" s="6" t="s">
        <v>151</v>
      </c>
      <c r="F174" s="6">
        <v>5</v>
      </c>
      <c r="G174" s="16">
        <v>342578.85</v>
      </c>
      <c r="H174" s="27">
        <v>45853</v>
      </c>
      <c r="I174" s="6" t="s">
        <v>81</v>
      </c>
      <c r="J174" s="6" t="s">
        <v>187</v>
      </c>
      <c r="K174" s="6" t="s">
        <v>187</v>
      </c>
      <c r="L174" s="6" t="s">
        <v>62</v>
      </c>
      <c r="M174" s="6" t="s">
        <v>68</v>
      </c>
      <c r="N174" s="6">
        <v>1</v>
      </c>
      <c r="O174" s="37">
        <f t="shared" si="18"/>
        <v>1712894.25</v>
      </c>
      <c r="Q174" s="33">
        <v>45658</v>
      </c>
      <c r="R174" s="11">
        <f>COUNTIFS($H$2:$H$601,"&gt;="&amp;$Q174,$H$2:$H$601,"&lt;"&amp;EDATE($Q174,12))</f>
        <v>211</v>
      </c>
      <c r="S174" s="13">
        <f>R174/COUNTA($A$2:$A$601)</f>
        <v>0.35166666666666668</v>
      </c>
      <c r="T174" s="11">
        <f>SUMIFS($F$2:$F$601,$H$2:$H$601,"&gt;="&amp;$Q174,$H$2:$H$601,"&lt;"&amp;EDATE($Q174,12))</f>
        <v>723</v>
      </c>
      <c r="U174" s="29">
        <f>SUMIFS($O$2:$O$601,$H$2:$H$601,"&gt;="&amp;$Q174,$H$2:$H$601,"&lt;"&amp;EDATE($Q174,12))</f>
        <v>235449117.07000002</v>
      </c>
      <c r="V174" s="13">
        <f>U174/SUM($O$2:$O$601)</f>
        <v>0.31961262260101858</v>
      </c>
      <c r="W174" s="29">
        <f>IF(R174=0,"",U174/R174)</f>
        <v>1115872.5927488152</v>
      </c>
      <c r="X174" s="13">
        <f>IF(R174=0,"",COUNTIFS($H$2:$H$601,"&gt;="&amp;$Q174,$H$2:$H$601,"&lt;"&amp;EDATE($Q174,12),$M$2:$M$601,"Delivered")/R174)</f>
        <v>0.22748815165876776</v>
      </c>
      <c r="Y174" s="11">
        <f>COUNTIFS($H$2:$H$601,"&gt;="&amp;$Q174,$H$2:$H$601,"&lt;"&amp;EDATE($Q174,12),$N$2:$N$601,"&gt;=1",$N$2:$N$601,"&lt;=5")</f>
        <v>146</v>
      </c>
      <c r="Z174" s="12">
        <f>IF(Y174=0,"",AVERAGEIFS($N$2:$N$601,$H$2:$H$601,"&gt;="&amp;$Q174,$H$2:$H$601,"&lt;"&amp;EDATE($Q174,12),$N$2:$N$601,"&gt;=1",$N$2:$N$601,"&lt;=5"))</f>
        <v>3.006849315068493</v>
      </c>
      <c r="AA174" s="13">
        <f>IF(R174=0,"",Y174/R174)</f>
        <v>0.69194312796208535</v>
      </c>
    </row>
    <row r="175" spans="1:27" x14ac:dyDescent="0.25">
      <c r="A175" s="6" t="s">
        <v>683</v>
      </c>
      <c r="B175" s="6" t="s">
        <v>684</v>
      </c>
      <c r="C175" s="6" t="s">
        <v>685</v>
      </c>
      <c r="D175" s="6" t="s">
        <v>168</v>
      </c>
      <c r="E175" s="6" t="s">
        <v>256</v>
      </c>
      <c r="F175" s="6">
        <v>1</v>
      </c>
      <c r="G175" s="16">
        <v>282394.25</v>
      </c>
      <c r="H175" s="27">
        <v>45411</v>
      </c>
      <c r="I175" s="6" t="s">
        <v>81</v>
      </c>
      <c r="J175" s="6" t="s">
        <v>43</v>
      </c>
      <c r="K175" s="6" t="s">
        <v>43</v>
      </c>
      <c r="L175" s="6" t="s">
        <v>54</v>
      </c>
      <c r="M175" s="6" t="s">
        <v>55</v>
      </c>
      <c r="N175" s="17"/>
      <c r="O175" s="37">
        <f t="shared" si="18"/>
        <v>282394.25</v>
      </c>
      <c r="Q175" s="10" t="s">
        <v>2627</v>
      </c>
      <c r="R175" s="9">
        <f>SUM(R172:R174)</f>
        <v>600</v>
      </c>
      <c r="S175" s="30">
        <f>SUM(S172:S174)</f>
        <v>1</v>
      </c>
      <c r="T175" s="9">
        <f>SUM(T172:T174)</f>
        <v>2109</v>
      </c>
      <c r="U175" s="31">
        <f>SUM(U172:U174)</f>
        <v>736670270.25999999</v>
      </c>
      <c r="V175" s="30">
        <f>SUM(V172:V174)</f>
        <v>0.99999999999999889</v>
      </c>
      <c r="W175" s="31">
        <f>U175/R175</f>
        <v>1227783.7837666667</v>
      </c>
      <c r="X175" s="30">
        <f>COUNTIF($M$2:$M$601,"Delivered")/COUNTA($A$2:$A$601)</f>
        <v>0.20833333333333334</v>
      </c>
      <c r="Y175" s="9">
        <f>SUM(Y172:Y174)</f>
        <v>435</v>
      </c>
      <c r="Z175" s="32">
        <f>AVERAGE($N$2:$N$601)</f>
        <v>2.981609195402299</v>
      </c>
      <c r="AA175" s="30">
        <f>Y175/R175</f>
        <v>0.72499999999999998</v>
      </c>
    </row>
    <row r="176" spans="1:27" x14ac:dyDescent="0.25">
      <c r="A176" s="6" t="s">
        <v>686</v>
      </c>
      <c r="B176" s="6" t="s">
        <v>687</v>
      </c>
      <c r="C176" s="6" t="s">
        <v>688</v>
      </c>
      <c r="D176" s="6" t="s">
        <v>87</v>
      </c>
      <c r="E176" s="6" t="s">
        <v>131</v>
      </c>
      <c r="F176" s="6">
        <v>5</v>
      </c>
      <c r="G176" s="16">
        <v>136336.29999999999</v>
      </c>
      <c r="H176" s="27">
        <v>45578</v>
      </c>
      <c r="I176" s="6" t="s">
        <v>51</v>
      </c>
      <c r="J176" s="6" t="s">
        <v>141</v>
      </c>
      <c r="K176" s="6" t="s">
        <v>142</v>
      </c>
      <c r="L176" s="6" t="s">
        <v>44</v>
      </c>
      <c r="M176" s="6" t="s">
        <v>55</v>
      </c>
      <c r="N176" s="6">
        <v>3</v>
      </c>
      <c r="O176" s="37">
        <f t="shared" si="18"/>
        <v>681681.5</v>
      </c>
    </row>
    <row r="177" spans="1:27" x14ac:dyDescent="0.25">
      <c r="A177" s="6" t="s">
        <v>689</v>
      </c>
      <c r="B177" s="6" t="s">
        <v>65</v>
      </c>
      <c r="C177" s="6" t="s">
        <v>690</v>
      </c>
      <c r="D177" s="6" t="s">
        <v>49</v>
      </c>
      <c r="E177" s="6" t="s">
        <v>279</v>
      </c>
      <c r="F177" s="6">
        <v>4</v>
      </c>
      <c r="G177" s="16">
        <v>9233.6</v>
      </c>
      <c r="H177" s="26">
        <v>45515</v>
      </c>
      <c r="I177" s="6" t="s">
        <v>74</v>
      </c>
      <c r="J177" s="6" t="s">
        <v>82</v>
      </c>
      <c r="K177" s="6" t="s">
        <v>83</v>
      </c>
      <c r="L177" s="6" t="s">
        <v>62</v>
      </c>
      <c r="M177" s="6" t="s">
        <v>68</v>
      </c>
      <c r="N177" s="6">
        <v>1</v>
      </c>
      <c r="O177" s="37">
        <f t="shared" si="18"/>
        <v>36934.400000000001</v>
      </c>
    </row>
    <row r="178" spans="1:27" ht="24.95" customHeight="1" x14ac:dyDescent="0.25">
      <c r="A178" s="6" t="s">
        <v>691</v>
      </c>
      <c r="B178" s="6" t="s">
        <v>692</v>
      </c>
      <c r="C178" s="6" t="s">
        <v>693</v>
      </c>
      <c r="D178" s="6" t="s">
        <v>99</v>
      </c>
      <c r="E178" s="6" t="s">
        <v>176</v>
      </c>
      <c r="F178" s="6">
        <v>2</v>
      </c>
      <c r="G178" s="16">
        <v>195258.69</v>
      </c>
      <c r="H178" s="27">
        <v>45401</v>
      </c>
      <c r="I178" s="6" t="s">
        <v>81</v>
      </c>
      <c r="J178" s="6" t="s">
        <v>146</v>
      </c>
      <c r="K178" s="6" t="s">
        <v>147</v>
      </c>
      <c r="L178" s="6" t="s">
        <v>44</v>
      </c>
      <c r="M178" s="6" t="s">
        <v>55</v>
      </c>
      <c r="N178" s="6">
        <v>1</v>
      </c>
      <c r="O178" s="37">
        <f t="shared" si="18"/>
        <v>390517.38</v>
      </c>
      <c r="Q178" s="58" t="s">
        <v>2640</v>
      </c>
      <c r="R178" s="58"/>
      <c r="S178" s="58"/>
      <c r="T178" s="58"/>
      <c r="U178" s="58"/>
      <c r="V178" s="58"/>
      <c r="W178" s="58"/>
      <c r="X178" s="58"/>
      <c r="Y178" s="58"/>
      <c r="Z178" s="58"/>
      <c r="AA178" s="58"/>
    </row>
    <row r="179" spans="1:27" ht="32.1" customHeight="1" x14ac:dyDescent="0.25">
      <c r="A179" s="6" t="s">
        <v>694</v>
      </c>
      <c r="B179" s="6" t="s">
        <v>695</v>
      </c>
      <c r="C179" s="6" t="s">
        <v>696</v>
      </c>
      <c r="D179" s="6" t="s">
        <v>135</v>
      </c>
      <c r="E179" s="6" t="s">
        <v>136</v>
      </c>
      <c r="F179" s="6">
        <v>6</v>
      </c>
      <c r="G179" s="16">
        <v>182075.65</v>
      </c>
      <c r="H179" s="27">
        <v>45438</v>
      </c>
      <c r="I179" s="6" t="s">
        <v>101</v>
      </c>
      <c r="J179" s="6" t="s">
        <v>237</v>
      </c>
      <c r="K179" s="6" t="s">
        <v>238</v>
      </c>
      <c r="L179" s="6" t="s">
        <v>44</v>
      </c>
      <c r="M179" s="6" t="s">
        <v>77</v>
      </c>
      <c r="N179" s="6">
        <v>1</v>
      </c>
      <c r="O179" s="37">
        <f t="shared" si="18"/>
        <v>1092453.8999999999</v>
      </c>
      <c r="Q179" s="36" t="s">
        <v>2620</v>
      </c>
      <c r="R179" s="36" t="s">
        <v>1984</v>
      </c>
      <c r="S179" s="36" t="s">
        <v>2621</v>
      </c>
      <c r="T179" s="36" t="s">
        <v>1988</v>
      </c>
      <c r="U179" s="36" t="s">
        <v>2622</v>
      </c>
      <c r="V179" s="36" t="s">
        <v>2623</v>
      </c>
      <c r="W179" s="36" t="s">
        <v>2624</v>
      </c>
      <c r="X179" s="36" t="s">
        <v>1985</v>
      </c>
      <c r="Y179" s="36" t="s">
        <v>2625</v>
      </c>
      <c r="Z179" s="36" t="s">
        <v>2626</v>
      </c>
      <c r="AA179" s="36" t="s">
        <v>2613</v>
      </c>
    </row>
    <row r="180" spans="1:27" x14ac:dyDescent="0.25">
      <c r="A180" s="6" t="s">
        <v>697</v>
      </c>
      <c r="B180" s="6" t="s">
        <v>1779</v>
      </c>
      <c r="C180" s="6" t="s">
        <v>699</v>
      </c>
      <c r="D180" s="6" t="s">
        <v>49</v>
      </c>
      <c r="E180" s="6" t="s">
        <v>50</v>
      </c>
      <c r="F180" s="6">
        <v>4</v>
      </c>
      <c r="G180" s="16">
        <v>163128.22</v>
      </c>
      <c r="H180" s="26">
        <v>45695</v>
      </c>
      <c r="I180" s="6" t="s">
        <v>74</v>
      </c>
      <c r="J180" s="6" t="s">
        <v>61</v>
      </c>
      <c r="K180" s="6" t="s">
        <v>61</v>
      </c>
      <c r="L180" s="6" t="s">
        <v>62</v>
      </c>
      <c r="M180" s="6" t="s">
        <v>45</v>
      </c>
      <c r="N180" s="6">
        <v>2</v>
      </c>
      <c r="O180" s="37">
        <f t="shared" si="18"/>
        <v>652512.88</v>
      </c>
      <c r="Q180" s="34">
        <v>44927</v>
      </c>
      <c r="R180" s="11">
        <f>COUNTIFS($H$2:$H$601,"&gt;="&amp;$Q180,$H$2:$H$601,"&lt;"&amp;EDATE($Q180,1))</f>
        <v>13</v>
      </c>
      <c r="S180" s="13">
        <f t="shared" ref="S180:S215" si="20">R180/COUNTA($A$2:$A$601)</f>
        <v>2.1666666666666667E-2</v>
      </c>
      <c r="T180" s="11">
        <f>SUMIFS($F$2:$F$601,$H$2:$H$601,"&gt;="&amp;$Q180,$H$2:$H$601,"&lt;"&amp;EDATE($Q180,1))</f>
        <v>49</v>
      </c>
      <c r="U180" s="29">
        <f>SUMIFS($O$2:$O$601,$H$2:$H$601,"&gt;="&amp;$Q180,$H$2:$H$601,"&lt;"&amp;EDATE($Q180,1))</f>
        <v>11140596.190000001</v>
      </c>
      <c r="V180" s="13">
        <f t="shared" ref="V180:V215" si="21">U180/SUM($O$2:$O$601)</f>
        <v>1.5122907275826446E-2</v>
      </c>
      <c r="W180" s="29">
        <f t="shared" ref="W180:W215" si="22">IF(R180=0,"",U180/R180)</f>
        <v>856968.93769230775</v>
      </c>
      <c r="X180" s="13">
        <f>IF(R180=0,"",COUNTIFS($H$2:$H$601,"&gt;="&amp;$Q180,$H$2:$H$601,"&lt;"&amp;EDATE($Q180,1),$M$2:$M$601,"Delivered")/R180)</f>
        <v>0.23076923076923078</v>
      </c>
      <c r="Y180" s="11">
        <f>COUNTIFS($H$2:$H$601,"&gt;="&amp;$Q180,$H$2:$H$601,"&lt;"&amp;EDATE($Q180,1),$N$2:$N$601,"&gt;=1",$N$2:$N$601,"&lt;=5")</f>
        <v>11</v>
      </c>
      <c r="Z180" s="12">
        <f>IF(Y180=0,"",AVERAGEIFS($N$2:$N$601,$H$2:$H$601,"&gt;="&amp;$Q180,$H$2:$H$601,"&lt;"&amp;EDATE($Q180,1),$N$2:$N$601,"&gt;=1",$N$2:$N$601,"&lt;=5"))</f>
        <v>2.3636363636363638</v>
      </c>
      <c r="AA180" s="13">
        <f t="shared" ref="AA180:AA215" si="23">IF(R180=0,"",Y180/R180)</f>
        <v>0.84615384615384615</v>
      </c>
    </row>
    <row r="181" spans="1:27" x14ac:dyDescent="0.25">
      <c r="A181" s="6" t="s">
        <v>700</v>
      </c>
      <c r="B181" s="6" t="s">
        <v>1914</v>
      </c>
      <c r="C181" s="6" t="s">
        <v>702</v>
      </c>
      <c r="D181" s="6" t="s">
        <v>40</v>
      </c>
      <c r="E181" s="6" t="s">
        <v>317</v>
      </c>
      <c r="F181" s="6">
        <v>4</v>
      </c>
      <c r="G181" s="16">
        <v>410967.67</v>
      </c>
      <c r="H181" s="27">
        <v>45407</v>
      </c>
      <c r="I181" s="6" t="s">
        <v>101</v>
      </c>
      <c r="J181" s="6" t="s">
        <v>126</v>
      </c>
      <c r="K181" s="6" t="s">
        <v>127</v>
      </c>
      <c r="L181" s="6" t="s">
        <v>62</v>
      </c>
      <c r="M181" s="6" t="s">
        <v>77</v>
      </c>
      <c r="N181" s="17"/>
      <c r="O181" s="37">
        <f t="shared" si="18"/>
        <v>1643870.68</v>
      </c>
      <c r="Q181" s="34">
        <v>44958</v>
      </c>
      <c r="R181" s="11">
        <f>COUNTIFS($H$2:$H$601,"&gt;="&amp;$Q181,$H$2:$H$601,"&lt;"&amp;EDATE($Q181,1))</f>
        <v>20</v>
      </c>
      <c r="S181" s="13">
        <f t="shared" si="20"/>
        <v>3.3333333333333333E-2</v>
      </c>
      <c r="T181" s="11">
        <f>SUMIFS($F$2:$F$601,$H$2:$H$601,"&gt;="&amp;$Q181,$H$2:$H$601,"&lt;"&amp;EDATE($Q181,1))</f>
        <v>72</v>
      </c>
      <c r="U181" s="29">
        <f>SUMIFS($O$2:$O$601,$H$2:$H$601,"&gt;="&amp;$Q181,$H$2:$H$601,"&lt;"&amp;EDATE($Q181,1))</f>
        <v>17082966.789999999</v>
      </c>
      <c r="V181" s="13">
        <f t="shared" si="21"/>
        <v>2.3189434241686891E-2</v>
      </c>
      <c r="W181" s="29">
        <f t="shared" si="22"/>
        <v>854148.3395</v>
      </c>
      <c r="X181" s="13">
        <f>IF(R181=0,"",COUNTIFS($H$2:$H$601,"&gt;="&amp;$Q181,$H$2:$H$601,"&lt;"&amp;EDATE($Q181,1),$M$2:$M$601,"Delivered")/R181)</f>
        <v>0.3</v>
      </c>
      <c r="Y181" s="11">
        <f>COUNTIFS($H$2:$H$601,"&gt;="&amp;$Q181,$H$2:$H$601,"&lt;"&amp;EDATE($Q181,1),$N$2:$N$601,"&gt;=1",$N$2:$N$601,"&lt;=5")</f>
        <v>16</v>
      </c>
      <c r="Z181" s="12">
        <f>IF(Y181=0,"",AVERAGEIFS($N$2:$N$601,$H$2:$H$601,"&gt;="&amp;$Q181,$H$2:$H$601,"&lt;"&amp;EDATE($Q181,1),$N$2:$N$601,"&gt;=1",$N$2:$N$601,"&lt;=5"))</f>
        <v>3.0625</v>
      </c>
      <c r="AA181" s="13">
        <f t="shared" si="23"/>
        <v>0.8</v>
      </c>
    </row>
    <row r="182" spans="1:27" x14ac:dyDescent="0.25">
      <c r="A182" s="6" t="s">
        <v>704</v>
      </c>
      <c r="B182" s="6" t="s">
        <v>705</v>
      </c>
      <c r="C182" s="6" t="s">
        <v>706</v>
      </c>
      <c r="D182" s="6" t="s">
        <v>59</v>
      </c>
      <c r="E182" s="6" t="s">
        <v>217</v>
      </c>
      <c r="F182" s="6">
        <v>4</v>
      </c>
      <c r="G182" s="16">
        <v>135938.89000000001</v>
      </c>
      <c r="H182" s="27">
        <v>45550</v>
      </c>
      <c r="I182" s="6" t="s">
        <v>51</v>
      </c>
      <c r="J182" s="6" t="s">
        <v>61</v>
      </c>
      <c r="K182" s="6" t="s">
        <v>61</v>
      </c>
      <c r="L182" s="6" t="s">
        <v>62</v>
      </c>
      <c r="M182" s="6" t="s">
        <v>45</v>
      </c>
      <c r="N182" s="6">
        <v>4</v>
      </c>
      <c r="O182" s="37">
        <f t="shared" si="18"/>
        <v>543755.56000000006</v>
      </c>
      <c r="Q182" s="34">
        <v>44986</v>
      </c>
      <c r="R182" s="11">
        <f>COUNTIFS($H$2:$H$601,"&gt;="&amp;$Q182,$H$2:$H$601,"&lt;"&amp;EDATE($Q182,1))</f>
        <v>21</v>
      </c>
      <c r="S182" s="13">
        <f t="shared" si="20"/>
        <v>3.5000000000000003E-2</v>
      </c>
      <c r="T182" s="11">
        <f>SUMIFS($F$2:$F$601,$H$2:$H$601,"&gt;="&amp;$Q182,$H$2:$H$601,"&lt;"&amp;EDATE($Q182,1))</f>
        <v>79</v>
      </c>
      <c r="U182" s="29">
        <f>SUMIFS($O$2:$O$601,$H$2:$H$601,"&gt;="&amp;$Q182,$H$2:$H$601,"&lt;"&amp;EDATE($Q182,1))</f>
        <v>16958821.190000005</v>
      </c>
      <c r="V182" s="13">
        <f t="shared" si="21"/>
        <v>2.3020911627144324E-2</v>
      </c>
      <c r="W182" s="29">
        <f t="shared" si="22"/>
        <v>807562.91380952403</v>
      </c>
      <c r="X182" s="13">
        <f>IF(R182=0,"",COUNTIFS($H$2:$H$601,"&gt;="&amp;$Q182,$H$2:$H$601,"&lt;"&amp;EDATE($Q182,1),$M$2:$M$601,"Delivered")/R182)</f>
        <v>0.19047619047619047</v>
      </c>
      <c r="Y182" s="11">
        <f>COUNTIFS($H$2:$H$601,"&gt;="&amp;$Q182,$H$2:$H$601,"&lt;"&amp;EDATE($Q182,1),$N$2:$N$601,"&gt;=1",$N$2:$N$601,"&lt;=5")</f>
        <v>15</v>
      </c>
      <c r="Z182" s="12">
        <f>IF(Y182=0,"",AVERAGEIFS($N$2:$N$601,$H$2:$H$601,"&gt;="&amp;$Q182,$H$2:$H$601,"&lt;"&amp;EDATE($Q182,1),$N$2:$N$601,"&gt;=1",$N$2:$N$601,"&lt;=5"))</f>
        <v>3.1333333333333333</v>
      </c>
      <c r="AA182" s="13">
        <f t="shared" si="23"/>
        <v>0.7142857142857143</v>
      </c>
    </row>
    <row r="183" spans="1:27" x14ac:dyDescent="0.25">
      <c r="A183" s="6" t="s">
        <v>707</v>
      </c>
      <c r="B183" s="6" t="s">
        <v>708</v>
      </c>
      <c r="C183" s="6" t="s">
        <v>709</v>
      </c>
      <c r="D183" s="6" t="s">
        <v>135</v>
      </c>
      <c r="E183" s="6" t="s">
        <v>191</v>
      </c>
      <c r="F183" s="6">
        <v>4</v>
      </c>
      <c r="G183" s="16">
        <v>144859.88</v>
      </c>
      <c r="H183" s="26">
        <v>45665</v>
      </c>
      <c r="I183" s="6" t="s">
        <v>51</v>
      </c>
      <c r="J183" s="6" t="s">
        <v>126</v>
      </c>
      <c r="K183" s="6" t="s">
        <v>127</v>
      </c>
      <c r="L183" s="6" t="s">
        <v>62</v>
      </c>
      <c r="M183" s="6" t="s">
        <v>55</v>
      </c>
      <c r="N183" s="6">
        <v>2</v>
      </c>
      <c r="O183" s="37">
        <f t="shared" si="18"/>
        <v>579439.52</v>
      </c>
      <c r="Q183" s="34">
        <v>45017</v>
      </c>
      <c r="R183" s="11">
        <f>COUNTIFS($H$2:$H$601,"&gt;="&amp;$Q183,$H$2:$H$601,"&lt;"&amp;EDATE($Q183,1))</f>
        <v>11</v>
      </c>
      <c r="S183" s="13">
        <f t="shared" si="20"/>
        <v>1.8333333333333333E-2</v>
      </c>
      <c r="T183" s="11">
        <f>SUMIFS($F$2:$F$601,$H$2:$H$601,"&gt;="&amp;$Q183,$H$2:$H$601,"&lt;"&amp;EDATE($Q183,1))</f>
        <v>45</v>
      </c>
      <c r="U183" s="29">
        <f>SUMIFS($O$2:$O$601,$H$2:$H$601,"&gt;="&amp;$Q183,$H$2:$H$601,"&lt;"&amp;EDATE($Q183,1))</f>
        <v>8092704.6800000006</v>
      </c>
      <c r="V183" s="13">
        <f t="shared" si="21"/>
        <v>1.098551822532998E-2</v>
      </c>
      <c r="W183" s="29">
        <f t="shared" si="22"/>
        <v>735700.42545454553</v>
      </c>
      <c r="X183" s="13">
        <f>IF(R183=0,"",COUNTIFS($H$2:$H$601,"&gt;="&amp;$Q183,$H$2:$H$601,"&lt;"&amp;EDATE($Q183,1),$M$2:$M$601,"Delivered")/R183)</f>
        <v>0.27272727272727271</v>
      </c>
      <c r="Y183" s="11">
        <f>COUNTIFS($H$2:$H$601,"&gt;="&amp;$Q183,$H$2:$H$601,"&lt;"&amp;EDATE($Q183,1),$N$2:$N$601,"&gt;=1",$N$2:$N$601,"&lt;=5")</f>
        <v>10</v>
      </c>
      <c r="Z183" s="12">
        <f>IF(Y183=0,"",AVERAGEIFS($N$2:$N$601,$H$2:$H$601,"&gt;="&amp;$Q183,$H$2:$H$601,"&lt;"&amp;EDATE($Q183,1),$N$2:$N$601,"&gt;=1",$N$2:$N$601,"&lt;=5"))</f>
        <v>3.3</v>
      </c>
      <c r="AA183" s="13">
        <f t="shared" si="23"/>
        <v>0.90909090909090906</v>
      </c>
    </row>
    <row r="184" spans="1:27" x14ac:dyDescent="0.25">
      <c r="A184" s="6" t="s">
        <v>710</v>
      </c>
      <c r="B184" s="6" t="s">
        <v>711</v>
      </c>
      <c r="C184" s="6" t="s">
        <v>712</v>
      </c>
      <c r="D184" s="6" t="s">
        <v>49</v>
      </c>
      <c r="E184" s="6" t="s">
        <v>107</v>
      </c>
      <c r="F184" s="6">
        <v>2</v>
      </c>
      <c r="G184" s="16">
        <v>90606.69</v>
      </c>
      <c r="H184" s="27">
        <v>45398</v>
      </c>
      <c r="I184" s="6" t="s">
        <v>81</v>
      </c>
      <c r="J184" s="6" t="s">
        <v>303</v>
      </c>
      <c r="K184" s="6" t="s">
        <v>304</v>
      </c>
      <c r="L184" s="6" t="s">
        <v>54</v>
      </c>
      <c r="M184" s="6" t="s">
        <v>77</v>
      </c>
      <c r="N184" s="17"/>
      <c r="O184" s="37">
        <f t="shared" si="18"/>
        <v>181213.38</v>
      </c>
      <c r="Q184" s="34">
        <v>45047</v>
      </c>
      <c r="R184" s="11">
        <f>COUNTIFS($H$2:$H$601,"&gt;="&amp;$Q184,$H$2:$H$601,"&lt;"&amp;EDATE($Q184,1))</f>
        <v>15</v>
      </c>
      <c r="S184" s="13">
        <f t="shared" si="20"/>
        <v>2.5000000000000001E-2</v>
      </c>
      <c r="T184" s="11">
        <f>SUMIFS($F$2:$F$601,$H$2:$H$601,"&gt;="&amp;$Q184,$H$2:$H$601,"&lt;"&amp;EDATE($Q184,1))</f>
        <v>55</v>
      </c>
      <c r="U184" s="29">
        <f>SUMIFS($O$2:$O$601,$H$2:$H$601,"&gt;="&amp;$Q184,$H$2:$H$601,"&lt;"&amp;EDATE($Q184,1))</f>
        <v>7460844.6500000013</v>
      </c>
      <c r="V184" s="13">
        <f t="shared" si="21"/>
        <v>1.0127793873596618E-2</v>
      </c>
      <c r="W184" s="29">
        <f t="shared" si="22"/>
        <v>497389.64333333343</v>
      </c>
      <c r="X184" s="13">
        <f>IF(R184=0,"",COUNTIFS($H$2:$H$601,"&gt;="&amp;$Q184,$H$2:$H$601,"&lt;"&amp;EDATE($Q184,1),$M$2:$M$601,"Delivered")/R184)</f>
        <v>0.13333333333333333</v>
      </c>
      <c r="Y184" s="11">
        <f>COUNTIFS($H$2:$H$601,"&gt;="&amp;$Q184,$H$2:$H$601,"&lt;"&amp;EDATE($Q184,1),$N$2:$N$601,"&gt;=1",$N$2:$N$601,"&lt;=5")</f>
        <v>10</v>
      </c>
      <c r="Z184" s="12">
        <f>IF(Y184=0,"",AVERAGEIFS($N$2:$N$601,$H$2:$H$601,"&gt;="&amp;$Q184,$H$2:$H$601,"&lt;"&amp;EDATE($Q184,1),$N$2:$N$601,"&gt;=1",$N$2:$N$601,"&lt;=5"))</f>
        <v>3.7</v>
      </c>
      <c r="AA184" s="13">
        <f t="shared" si="23"/>
        <v>0.66666666666666663</v>
      </c>
    </row>
    <row r="185" spans="1:27" x14ac:dyDescent="0.25">
      <c r="A185" s="6" t="s">
        <v>713</v>
      </c>
      <c r="B185" s="6" t="s">
        <v>977</v>
      </c>
      <c r="C185" s="6" t="s">
        <v>715</v>
      </c>
      <c r="D185" s="6" t="s">
        <v>135</v>
      </c>
      <c r="E185" s="6" t="s">
        <v>136</v>
      </c>
      <c r="F185" s="6">
        <v>4</v>
      </c>
      <c r="G185" s="16">
        <v>145720.22</v>
      </c>
      <c r="H185" s="26">
        <v>44991</v>
      </c>
      <c r="I185" s="6" t="s">
        <v>74</v>
      </c>
      <c r="J185" s="6" t="s">
        <v>141</v>
      </c>
      <c r="K185" s="6" t="s">
        <v>142</v>
      </c>
      <c r="L185" s="6" t="s">
        <v>62</v>
      </c>
      <c r="M185" s="6" t="s">
        <v>45</v>
      </c>
      <c r="N185" s="6">
        <v>3</v>
      </c>
      <c r="O185" s="37">
        <f t="shared" si="18"/>
        <v>582880.88</v>
      </c>
      <c r="Q185" s="34">
        <v>45078</v>
      </c>
      <c r="R185" s="11">
        <f>COUNTIFS($H$2:$H$601,"&gt;="&amp;$Q185,$H$2:$H$601,"&lt;"&amp;EDATE($Q185,1))</f>
        <v>9</v>
      </c>
      <c r="S185" s="13">
        <f t="shared" si="20"/>
        <v>1.4999999999999999E-2</v>
      </c>
      <c r="T185" s="11">
        <f>SUMIFS($F$2:$F$601,$H$2:$H$601,"&gt;="&amp;$Q185,$H$2:$H$601,"&lt;"&amp;EDATE($Q185,1))</f>
        <v>23</v>
      </c>
      <c r="U185" s="29">
        <f>SUMIFS($O$2:$O$601,$H$2:$H$601,"&gt;="&amp;$Q185,$H$2:$H$601,"&lt;"&amp;EDATE($Q185,1))</f>
        <v>68124260.760000005</v>
      </c>
      <c r="V185" s="13">
        <f t="shared" si="21"/>
        <v>9.247591970279484E-2</v>
      </c>
      <c r="W185" s="29">
        <f t="shared" si="22"/>
        <v>7569362.3066666676</v>
      </c>
      <c r="X185" s="13">
        <f>IF(R185=0,"",COUNTIFS($H$2:$H$601,"&gt;="&amp;$Q185,$H$2:$H$601,"&lt;"&amp;EDATE($Q185,1),$M$2:$M$601,"Delivered")/R185)</f>
        <v>0</v>
      </c>
      <c r="Y185" s="11">
        <f>COUNTIFS($H$2:$H$601,"&gt;="&amp;$Q185,$H$2:$H$601,"&lt;"&amp;EDATE($Q185,1),$N$2:$N$601,"&gt;=1",$N$2:$N$601,"&lt;=5")</f>
        <v>5</v>
      </c>
      <c r="Z185" s="12">
        <f>IF(Y185=0,"",AVERAGEIFS($N$2:$N$601,$H$2:$H$601,"&gt;="&amp;$Q185,$H$2:$H$601,"&lt;"&amp;EDATE($Q185,1),$N$2:$N$601,"&gt;=1",$N$2:$N$601,"&lt;=5"))</f>
        <v>3.2</v>
      </c>
      <c r="AA185" s="13">
        <f t="shared" si="23"/>
        <v>0.55555555555555558</v>
      </c>
    </row>
    <row r="186" spans="1:27" x14ac:dyDescent="0.25">
      <c r="A186" s="6" t="s">
        <v>716</v>
      </c>
      <c r="B186" s="6" t="s">
        <v>717</v>
      </c>
      <c r="C186" s="6" t="s">
        <v>718</v>
      </c>
      <c r="D186" s="6" t="s">
        <v>168</v>
      </c>
      <c r="E186" s="6" t="s">
        <v>256</v>
      </c>
      <c r="F186" s="6">
        <v>2</v>
      </c>
      <c r="G186" s="16">
        <v>246419.67</v>
      </c>
      <c r="H186" s="27">
        <v>45672</v>
      </c>
      <c r="I186" s="6" t="s">
        <v>81</v>
      </c>
      <c r="J186" s="6" t="s">
        <v>82</v>
      </c>
      <c r="K186" s="6" t="s">
        <v>83</v>
      </c>
      <c r="L186" s="6" t="s">
        <v>54</v>
      </c>
      <c r="M186" s="6" t="s">
        <v>55</v>
      </c>
      <c r="N186" s="17"/>
      <c r="O186" s="37">
        <f t="shared" si="18"/>
        <v>492839.34</v>
      </c>
      <c r="Q186" s="34">
        <v>45108</v>
      </c>
      <c r="R186" s="11">
        <f>COUNTIFS($H$2:$H$601,"&gt;="&amp;$Q186,$H$2:$H$601,"&lt;"&amp;EDATE($Q186,1))</f>
        <v>17</v>
      </c>
      <c r="S186" s="13">
        <f t="shared" si="20"/>
        <v>2.8333333333333332E-2</v>
      </c>
      <c r="T186" s="11">
        <f>SUMIFS($F$2:$F$601,$H$2:$H$601,"&gt;="&amp;$Q186,$H$2:$H$601,"&lt;"&amp;EDATE($Q186,1))</f>
        <v>67</v>
      </c>
      <c r="U186" s="29">
        <f>SUMIFS($O$2:$O$601,$H$2:$H$601,"&gt;="&amp;$Q186,$H$2:$H$601,"&lt;"&amp;EDATE($Q186,1))</f>
        <v>22781197.91</v>
      </c>
      <c r="V186" s="13">
        <f t="shared" si="21"/>
        <v>3.09245517698978E-2</v>
      </c>
      <c r="W186" s="29">
        <f t="shared" si="22"/>
        <v>1340070.4652941176</v>
      </c>
      <c r="X186" s="13">
        <f>IF(R186=0,"",COUNTIFS($H$2:$H$601,"&gt;="&amp;$Q186,$H$2:$H$601,"&lt;"&amp;EDATE($Q186,1),$M$2:$M$601,"Delivered")/R186)</f>
        <v>0.23529411764705882</v>
      </c>
      <c r="Y186" s="11">
        <f>COUNTIFS($H$2:$H$601,"&gt;="&amp;$Q186,$H$2:$H$601,"&lt;"&amp;EDATE($Q186,1),$N$2:$N$601,"&gt;=1",$N$2:$N$601,"&lt;=5")</f>
        <v>12</v>
      </c>
      <c r="Z186" s="12">
        <f>IF(Y186=0,"",AVERAGEIFS($N$2:$N$601,$H$2:$H$601,"&gt;="&amp;$Q186,$H$2:$H$601,"&lt;"&amp;EDATE($Q186,1),$N$2:$N$601,"&gt;=1",$N$2:$N$601,"&lt;=5"))</f>
        <v>2.3333333333333335</v>
      </c>
      <c r="AA186" s="13">
        <f t="shared" si="23"/>
        <v>0.70588235294117652</v>
      </c>
    </row>
    <row r="187" spans="1:27" x14ac:dyDescent="0.25">
      <c r="A187" s="6" t="s">
        <v>719</v>
      </c>
      <c r="B187" s="6" t="s">
        <v>720</v>
      </c>
      <c r="C187" s="6" t="s">
        <v>721</v>
      </c>
      <c r="D187" s="6" t="s">
        <v>59</v>
      </c>
      <c r="E187" s="6" t="s">
        <v>217</v>
      </c>
      <c r="F187" s="6">
        <v>1</v>
      </c>
      <c r="G187" s="16">
        <v>224223.63</v>
      </c>
      <c r="H187" s="27">
        <v>44980</v>
      </c>
      <c r="I187" s="6" t="s">
        <v>42</v>
      </c>
      <c r="J187" s="6" t="s">
        <v>61</v>
      </c>
      <c r="K187" s="6" t="s">
        <v>61</v>
      </c>
      <c r="L187" s="6" t="s">
        <v>62</v>
      </c>
      <c r="M187" s="6" t="s">
        <v>77</v>
      </c>
      <c r="N187" s="6">
        <v>5</v>
      </c>
      <c r="O187" s="37">
        <f t="shared" si="18"/>
        <v>224223.63</v>
      </c>
      <c r="Q187" s="34">
        <v>45139</v>
      </c>
      <c r="R187" s="11">
        <f>COUNTIFS($H$2:$H$601,"&gt;="&amp;$Q187,$H$2:$H$601,"&lt;"&amp;EDATE($Q187,1))</f>
        <v>24</v>
      </c>
      <c r="S187" s="13">
        <f t="shared" si="20"/>
        <v>0.04</v>
      </c>
      <c r="T187" s="11">
        <f>SUMIFS($F$2:$F$601,$H$2:$H$601,"&gt;="&amp;$Q187,$H$2:$H$601,"&lt;"&amp;EDATE($Q187,1))</f>
        <v>76</v>
      </c>
      <c r="U187" s="29">
        <f>SUMIFS($O$2:$O$601,$H$2:$H$601,"&gt;="&amp;$Q187,$H$2:$H$601,"&lt;"&amp;EDATE($Q187,1))</f>
        <v>19118383.240000002</v>
      </c>
      <c r="V187" s="13">
        <f t="shared" si="21"/>
        <v>2.5952429481445407E-2</v>
      </c>
      <c r="W187" s="29">
        <f t="shared" si="22"/>
        <v>796599.30166666675</v>
      </c>
      <c r="X187" s="13">
        <f>IF(R187=0,"",COUNTIFS($H$2:$H$601,"&gt;="&amp;$Q187,$H$2:$H$601,"&lt;"&amp;EDATE($Q187,1),$M$2:$M$601,"Delivered")/R187)</f>
        <v>0.20833333333333334</v>
      </c>
      <c r="Y187" s="11">
        <f>COUNTIFS($H$2:$H$601,"&gt;="&amp;$Q187,$H$2:$H$601,"&lt;"&amp;EDATE($Q187,1),$N$2:$N$601,"&gt;=1",$N$2:$N$601,"&lt;=5")</f>
        <v>18</v>
      </c>
      <c r="Z187" s="12">
        <f>IF(Y187=0,"",AVERAGEIFS($N$2:$N$601,$H$2:$H$601,"&gt;="&amp;$Q187,$H$2:$H$601,"&lt;"&amp;EDATE($Q187,1),$N$2:$N$601,"&gt;=1",$N$2:$N$601,"&lt;=5"))</f>
        <v>2.8888888888888888</v>
      </c>
      <c r="AA187" s="13">
        <f t="shared" si="23"/>
        <v>0.75</v>
      </c>
    </row>
    <row r="188" spans="1:27" x14ac:dyDescent="0.25">
      <c r="A188" s="6" t="s">
        <v>722</v>
      </c>
      <c r="B188" s="6" t="s">
        <v>1915</v>
      </c>
      <c r="C188" s="6" t="s">
        <v>724</v>
      </c>
      <c r="D188" s="6" t="s">
        <v>59</v>
      </c>
      <c r="E188" s="6" t="s">
        <v>156</v>
      </c>
      <c r="F188" s="6">
        <v>1</v>
      </c>
      <c r="G188" s="16">
        <v>264073.3</v>
      </c>
      <c r="H188" s="27">
        <v>45340</v>
      </c>
      <c r="I188" s="6" t="s">
        <v>101</v>
      </c>
      <c r="J188" s="6" t="s">
        <v>303</v>
      </c>
      <c r="K188" s="6" t="s">
        <v>304</v>
      </c>
      <c r="L188" s="6" t="s">
        <v>44</v>
      </c>
      <c r="M188" s="6" t="s">
        <v>68</v>
      </c>
      <c r="N188" s="17"/>
      <c r="O188" s="37">
        <f t="shared" si="18"/>
        <v>264073.3</v>
      </c>
      <c r="Q188" s="34">
        <v>45170</v>
      </c>
      <c r="R188" s="11">
        <f>COUNTIFS($H$2:$H$601,"&gt;="&amp;$Q188,$H$2:$H$601,"&lt;"&amp;EDATE($Q188,1))</f>
        <v>14</v>
      </c>
      <c r="S188" s="13">
        <f t="shared" si="20"/>
        <v>2.3333333333333334E-2</v>
      </c>
      <c r="T188" s="11">
        <f>SUMIFS($F$2:$F$601,$H$2:$H$601,"&gt;="&amp;$Q188,$H$2:$H$601,"&lt;"&amp;EDATE($Q188,1))</f>
        <v>48</v>
      </c>
      <c r="U188" s="29">
        <f>SUMIFS($O$2:$O$601,$H$2:$H$601,"&gt;="&amp;$Q188,$H$2:$H$601,"&lt;"&amp;EDATE($Q188,1))</f>
        <v>10993610.310000001</v>
      </c>
      <c r="V188" s="13">
        <f t="shared" si="21"/>
        <v>1.4923379907974174E-2</v>
      </c>
      <c r="W188" s="29">
        <f t="shared" si="22"/>
        <v>785257.87928571436</v>
      </c>
      <c r="X188" s="13">
        <f>IF(R188=0,"",COUNTIFS($H$2:$H$601,"&gt;="&amp;$Q188,$H$2:$H$601,"&lt;"&amp;EDATE($Q188,1),$M$2:$M$601,"Delivered")/R188)</f>
        <v>0.14285714285714285</v>
      </c>
      <c r="Y188" s="11">
        <f>COUNTIFS($H$2:$H$601,"&gt;="&amp;$Q188,$H$2:$H$601,"&lt;"&amp;EDATE($Q188,1),$N$2:$N$601,"&gt;=1",$N$2:$N$601,"&lt;=5")</f>
        <v>13</v>
      </c>
      <c r="Z188" s="12">
        <f>IF(Y188=0,"",AVERAGEIFS($N$2:$N$601,$H$2:$H$601,"&gt;="&amp;$Q188,$H$2:$H$601,"&lt;"&amp;EDATE($Q188,1),$N$2:$N$601,"&gt;=1",$N$2:$N$601,"&lt;=5"))</f>
        <v>2.4615384615384617</v>
      </c>
      <c r="AA188" s="13">
        <f t="shared" si="23"/>
        <v>0.9285714285714286</v>
      </c>
    </row>
    <row r="189" spans="1:27" x14ac:dyDescent="0.25">
      <c r="A189" s="6" t="s">
        <v>725</v>
      </c>
      <c r="B189" s="6" t="s">
        <v>1916</v>
      </c>
      <c r="C189" s="6" t="s">
        <v>727</v>
      </c>
      <c r="D189" s="6" t="s">
        <v>99</v>
      </c>
      <c r="E189" s="6" t="s">
        <v>242</v>
      </c>
      <c r="F189" s="6">
        <v>2</v>
      </c>
      <c r="G189" s="16">
        <v>364964.92</v>
      </c>
      <c r="H189" s="27">
        <v>45905</v>
      </c>
      <c r="I189" s="6" t="s">
        <v>42</v>
      </c>
      <c r="J189" s="6" t="s">
        <v>303</v>
      </c>
      <c r="K189" s="6" t="s">
        <v>304</v>
      </c>
      <c r="L189" s="6" t="s">
        <v>62</v>
      </c>
      <c r="M189" s="6" t="s">
        <v>68</v>
      </c>
      <c r="N189" s="17"/>
      <c r="O189" s="37">
        <f t="shared" si="18"/>
        <v>729929.84</v>
      </c>
      <c r="Q189" s="34">
        <v>45200</v>
      </c>
      <c r="R189" s="11">
        <f>COUNTIFS($H$2:$H$601,"&gt;="&amp;$Q189,$H$2:$H$601,"&lt;"&amp;EDATE($Q189,1))</f>
        <v>20</v>
      </c>
      <c r="S189" s="13">
        <f t="shared" si="20"/>
        <v>3.3333333333333333E-2</v>
      </c>
      <c r="T189" s="11">
        <f>SUMIFS($F$2:$F$601,$H$2:$H$601,"&gt;="&amp;$Q189,$H$2:$H$601,"&lt;"&amp;EDATE($Q189,1))</f>
        <v>66</v>
      </c>
      <c r="U189" s="29">
        <f>SUMIFS($O$2:$O$601,$H$2:$H$601,"&gt;="&amp;$Q189,$H$2:$H$601,"&lt;"&amp;EDATE($Q189,1))</f>
        <v>16229948.98</v>
      </c>
      <c r="V189" s="13">
        <f t="shared" si="21"/>
        <v>2.203149717752529E-2</v>
      </c>
      <c r="W189" s="29">
        <f t="shared" si="22"/>
        <v>811497.44900000002</v>
      </c>
      <c r="X189" s="13">
        <f>IF(R189=0,"",COUNTIFS($H$2:$H$601,"&gt;="&amp;$Q189,$H$2:$H$601,"&lt;"&amp;EDATE($Q189,1),$M$2:$M$601,"Delivered")/R189)</f>
        <v>0.2</v>
      </c>
      <c r="Y189" s="11">
        <f>COUNTIFS($H$2:$H$601,"&gt;="&amp;$Q189,$H$2:$H$601,"&lt;"&amp;EDATE($Q189,1),$N$2:$N$601,"&gt;=1",$N$2:$N$601,"&lt;=5")</f>
        <v>13</v>
      </c>
      <c r="Z189" s="12">
        <f>IF(Y189=0,"",AVERAGEIFS($N$2:$N$601,$H$2:$H$601,"&gt;="&amp;$Q189,$H$2:$H$601,"&lt;"&amp;EDATE($Q189,1),$N$2:$N$601,"&gt;=1",$N$2:$N$601,"&lt;=5"))</f>
        <v>2.6153846153846154</v>
      </c>
      <c r="AA189" s="13">
        <f t="shared" si="23"/>
        <v>0.65</v>
      </c>
    </row>
    <row r="190" spans="1:27" x14ac:dyDescent="0.25">
      <c r="A190" s="6" t="s">
        <v>728</v>
      </c>
      <c r="B190" s="6" t="s">
        <v>729</v>
      </c>
      <c r="C190" s="6" t="s">
        <v>730</v>
      </c>
      <c r="D190" s="6" t="s">
        <v>49</v>
      </c>
      <c r="E190" s="6" t="s">
        <v>107</v>
      </c>
      <c r="F190" s="6">
        <v>4</v>
      </c>
      <c r="G190" s="16">
        <v>141191.14000000001</v>
      </c>
      <c r="H190" s="26">
        <v>45572</v>
      </c>
      <c r="I190" s="6" t="s">
        <v>74</v>
      </c>
      <c r="J190" s="6" t="s">
        <v>89</v>
      </c>
      <c r="K190" s="6" t="s">
        <v>90</v>
      </c>
      <c r="L190" s="6" t="s">
        <v>62</v>
      </c>
      <c r="M190" s="6" t="s">
        <v>55</v>
      </c>
      <c r="N190" s="6">
        <v>4</v>
      </c>
      <c r="O190" s="37">
        <f t="shared" si="18"/>
        <v>564764.56000000006</v>
      </c>
      <c r="Q190" s="34">
        <v>45231</v>
      </c>
      <c r="R190" s="11">
        <f>COUNTIFS($H$2:$H$601,"&gt;="&amp;$Q190,$H$2:$H$601,"&lt;"&amp;EDATE($Q190,1))</f>
        <v>19</v>
      </c>
      <c r="S190" s="13">
        <f t="shared" si="20"/>
        <v>3.1666666666666669E-2</v>
      </c>
      <c r="T190" s="11">
        <f>SUMIFS($F$2:$F$601,$H$2:$H$601,"&gt;="&amp;$Q190,$H$2:$H$601,"&lt;"&amp;EDATE($Q190,1))</f>
        <v>55</v>
      </c>
      <c r="U190" s="29">
        <f>SUMIFS($O$2:$O$601,$H$2:$H$601,"&gt;="&amp;$Q190,$H$2:$H$601,"&lt;"&amp;EDATE($Q190,1))</f>
        <v>11605999.739999996</v>
      </c>
      <c r="V190" s="13">
        <f t="shared" si="21"/>
        <v>1.5754673710266287E-2</v>
      </c>
      <c r="W190" s="29">
        <f t="shared" si="22"/>
        <v>610842.09157894715</v>
      </c>
      <c r="X190" s="13">
        <f>IF(R190=0,"",COUNTIFS($H$2:$H$601,"&gt;="&amp;$Q190,$H$2:$H$601,"&lt;"&amp;EDATE($Q190,1),$M$2:$M$601,"Delivered")/R190)</f>
        <v>0.36842105263157893</v>
      </c>
      <c r="Y190" s="11">
        <f>COUNTIFS($H$2:$H$601,"&gt;="&amp;$Q190,$H$2:$H$601,"&lt;"&amp;EDATE($Q190,1),$N$2:$N$601,"&gt;=1",$N$2:$N$601,"&lt;=5")</f>
        <v>14</v>
      </c>
      <c r="Z190" s="12">
        <f>IF(Y190=0,"",AVERAGEIFS($N$2:$N$601,$H$2:$H$601,"&gt;="&amp;$Q190,$H$2:$H$601,"&lt;"&amp;EDATE($Q190,1),$N$2:$N$601,"&gt;=1",$N$2:$N$601,"&lt;=5"))</f>
        <v>2.6428571428571428</v>
      </c>
      <c r="AA190" s="13">
        <f t="shared" si="23"/>
        <v>0.73684210526315785</v>
      </c>
    </row>
    <row r="191" spans="1:27" x14ac:dyDescent="0.25">
      <c r="A191" s="6" t="s">
        <v>731</v>
      </c>
      <c r="B191" s="6" t="s">
        <v>732</v>
      </c>
      <c r="C191" s="6" t="s">
        <v>733</v>
      </c>
      <c r="D191" s="6" t="s">
        <v>59</v>
      </c>
      <c r="E191" s="6" t="s">
        <v>60</v>
      </c>
      <c r="F191" s="6">
        <v>3</v>
      </c>
      <c r="G191" s="16">
        <v>245540.52</v>
      </c>
      <c r="H191" s="26">
        <v>45389</v>
      </c>
      <c r="I191" s="6" t="s">
        <v>42</v>
      </c>
      <c r="J191" s="6" t="s">
        <v>146</v>
      </c>
      <c r="K191" s="6" t="s">
        <v>147</v>
      </c>
      <c r="L191" s="6" t="s">
        <v>44</v>
      </c>
      <c r="M191" s="6" t="s">
        <v>77</v>
      </c>
      <c r="N191" s="6">
        <v>1</v>
      </c>
      <c r="O191" s="37">
        <f t="shared" si="18"/>
        <v>736621.55999999994</v>
      </c>
      <c r="Q191" s="34">
        <v>45261</v>
      </c>
      <c r="R191" s="11">
        <f>COUNTIFS($H$2:$H$601,"&gt;="&amp;$Q191,$H$2:$H$601,"&lt;"&amp;EDATE($Q191,1))</f>
        <v>18</v>
      </c>
      <c r="S191" s="13">
        <f t="shared" si="20"/>
        <v>0.03</v>
      </c>
      <c r="T191" s="11">
        <f>SUMIFS($F$2:$F$601,$H$2:$H$601,"&gt;="&amp;$Q191,$H$2:$H$601,"&lt;"&amp;EDATE($Q191,1))</f>
        <v>69</v>
      </c>
      <c r="U191" s="29">
        <f>SUMIFS($O$2:$O$601,$H$2:$H$601,"&gt;="&amp;$Q191,$H$2:$H$601,"&lt;"&amp;EDATE($Q191,1))</f>
        <v>15294714.489999998</v>
      </c>
      <c r="V191" s="13">
        <f t="shared" si="21"/>
        <v>2.0761954306370844E-2</v>
      </c>
      <c r="W191" s="29">
        <f t="shared" si="22"/>
        <v>849706.36055555544</v>
      </c>
      <c r="X191" s="13">
        <f>IF(R191=0,"",COUNTIFS($H$2:$H$601,"&gt;="&amp;$Q191,$H$2:$H$601,"&lt;"&amp;EDATE($Q191,1),$M$2:$M$601,"Delivered")/R191)</f>
        <v>0.22222222222222221</v>
      </c>
      <c r="Y191" s="11">
        <f>COUNTIFS($H$2:$H$601,"&gt;="&amp;$Q191,$H$2:$H$601,"&lt;"&amp;EDATE($Q191,1),$N$2:$N$601,"&gt;=1",$N$2:$N$601,"&lt;=5")</f>
        <v>16</v>
      </c>
      <c r="Z191" s="12">
        <f>IF(Y191=0,"",AVERAGEIFS($N$2:$N$601,$H$2:$H$601,"&gt;="&amp;$Q191,$H$2:$H$601,"&lt;"&amp;EDATE($Q191,1),$N$2:$N$601,"&gt;=1",$N$2:$N$601,"&lt;=5"))</f>
        <v>3.125</v>
      </c>
      <c r="AA191" s="13">
        <f t="shared" si="23"/>
        <v>0.88888888888888884</v>
      </c>
    </row>
    <row r="192" spans="1:27" x14ac:dyDescent="0.25">
      <c r="A192" s="6" t="s">
        <v>734</v>
      </c>
      <c r="B192" s="6" t="s">
        <v>735</v>
      </c>
      <c r="C192" s="6" t="s">
        <v>736</v>
      </c>
      <c r="D192" s="6" t="s">
        <v>87</v>
      </c>
      <c r="E192" s="6" t="s">
        <v>131</v>
      </c>
      <c r="F192" s="6">
        <v>5</v>
      </c>
      <c r="G192" s="16">
        <v>257630.56</v>
      </c>
      <c r="H192" s="27">
        <v>45555</v>
      </c>
      <c r="I192" s="6" t="s">
        <v>51</v>
      </c>
      <c r="J192" s="6" t="s">
        <v>43</v>
      </c>
      <c r="K192" s="6" t="s">
        <v>43</v>
      </c>
      <c r="L192" s="6" t="s">
        <v>54</v>
      </c>
      <c r="M192" s="6" t="s">
        <v>55</v>
      </c>
      <c r="N192" s="17"/>
      <c r="O192" s="37">
        <f t="shared" si="18"/>
        <v>1288152.8</v>
      </c>
      <c r="Q192" s="34">
        <v>45292</v>
      </c>
      <c r="R192" s="11">
        <f>COUNTIFS($H$2:$H$601,"&gt;="&amp;$Q192,$H$2:$H$601,"&lt;"&amp;EDATE($Q192,1))</f>
        <v>13</v>
      </c>
      <c r="S192" s="13">
        <f t="shared" si="20"/>
        <v>2.1666666666666667E-2</v>
      </c>
      <c r="T192" s="11">
        <f>SUMIFS($F$2:$F$601,$H$2:$H$601,"&gt;="&amp;$Q192,$H$2:$H$601,"&lt;"&amp;EDATE($Q192,1))</f>
        <v>48</v>
      </c>
      <c r="U192" s="29">
        <f>SUMIFS($O$2:$O$601,$H$2:$H$601,"&gt;="&amp;$Q192,$H$2:$H$601,"&lt;"&amp;EDATE($Q192,1))</f>
        <v>17502609.5</v>
      </c>
      <c r="V192" s="13">
        <f t="shared" si="21"/>
        <v>2.3759082192664868E-2</v>
      </c>
      <c r="W192" s="29">
        <f t="shared" si="22"/>
        <v>1346354.576923077</v>
      </c>
      <c r="X192" s="13">
        <f>IF(R192=0,"",COUNTIFS($H$2:$H$601,"&gt;="&amp;$Q192,$H$2:$H$601,"&lt;"&amp;EDATE($Q192,1),$M$2:$M$601,"Delivered")/R192)</f>
        <v>0.23076923076923078</v>
      </c>
      <c r="Y192" s="11">
        <f>COUNTIFS($H$2:$H$601,"&gt;="&amp;$Q192,$H$2:$H$601,"&lt;"&amp;EDATE($Q192,1),$N$2:$N$601,"&gt;=1",$N$2:$N$601,"&lt;=5")</f>
        <v>10</v>
      </c>
      <c r="Z192" s="12">
        <f>IF(Y192=0,"",AVERAGEIFS($N$2:$N$601,$H$2:$H$601,"&gt;="&amp;$Q192,$H$2:$H$601,"&lt;"&amp;EDATE($Q192,1),$N$2:$N$601,"&gt;=1",$N$2:$N$601,"&lt;=5"))</f>
        <v>2.7</v>
      </c>
      <c r="AA192" s="13">
        <f t="shared" si="23"/>
        <v>0.76923076923076927</v>
      </c>
    </row>
    <row r="193" spans="1:27" x14ac:dyDescent="0.25">
      <c r="A193" s="6" t="s">
        <v>737</v>
      </c>
      <c r="B193" s="6" t="s">
        <v>738</v>
      </c>
      <c r="C193" s="6" t="s">
        <v>739</v>
      </c>
      <c r="D193" s="6" t="s">
        <v>40</v>
      </c>
      <c r="E193" s="6" t="s">
        <v>326</v>
      </c>
      <c r="F193" s="6">
        <v>5</v>
      </c>
      <c r="G193" s="16">
        <v>415056.65</v>
      </c>
      <c r="H193" s="27">
        <v>45313</v>
      </c>
      <c r="I193" s="6" t="s">
        <v>81</v>
      </c>
      <c r="J193" s="6" t="s">
        <v>187</v>
      </c>
      <c r="K193" s="6" t="s">
        <v>187</v>
      </c>
      <c r="L193" s="6" t="s">
        <v>54</v>
      </c>
      <c r="M193" s="6" t="s">
        <v>68</v>
      </c>
      <c r="N193" s="17"/>
      <c r="O193" s="37">
        <f t="shared" si="18"/>
        <v>2075283.25</v>
      </c>
      <c r="Q193" s="34">
        <v>45323</v>
      </c>
      <c r="R193" s="11">
        <f>COUNTIFS($H$2:$H$601,"&gt;="&amp;$Q193,$H$2:$H$601,"&lt;"&amp;EDATE($Q193,1))</f>
        <v>6</v>
      </c>
      <c r="S193" s="13">
        <f t="shared" si="20"/>
        <v>0.01</v>
      </c>
      <c r="T193" s="11">
        <f>SUMIFS($F$2:$F$601,$H$2:$H$601,"&gt;="&amp;$Q193,$H$2:$H$601,"&lt;"&amp;EDATE($Q193,1))</f>
        <v>28</v>
      </c>
      <c r="U193" s="29">
        <f>SUMIFS($O$2:$O$601,$H$2:$H$601,"&gt;="&amp;$Q193,$H$2:$H$601,"&lt;"&amp;EDATE($Q193,1))</f>
        <v>5619817.5999999996</v>
      </c>
      <c r="V193" s="13">
        <f t="shared" si="21"/>
        <v>7.6286743565972034E-3</v>
      </c>
      <c r="W193" s="29">
        <f t="shared" si="22"/>
        <v>936636.2666666666</v>
      </c>
      <c r="X193" s="13">
        <f>IF(R193=0,"",COUNTIFS($H$2:$H$601,"&gt;="&amp;$Q193,$H$2:$H$601,"&lt;"&amp;EDATE($Q193,1),$M$2:$M$601,"Delivered")/R193)</f>
        <v>0.16666666666666666</v>
      </c>
      <c r="Y193" s="11">
        <f>COUNTIFS($H$2:$H$601,"&gt;="&amp;$Q193,$H$2:$H$601,"&lt;"&amp;EDATE($Q193,1),$N$2:$N$601,"&gt;=1",$N$2:$N$601,"&lt;=5")</f>
        <v>2</v>
      </c>
      <c r="Z193" s="12">
        <f>IF(Y193=0,"",AVERAGEIFS($N$2:$N$601,$H$2:$H$601,"&gt;="&amp;$Q193,$H$2:$H$601,"&lt;"&amp;EDATE($Q193,1),$N$2:$N$601,"&gt;=1",$N$2:$N$601,"&lt;=5"))</f>
        <v>4</v>
      </c>
      <c r="AA193" s="13">
        <f t="shared" si="23"/>
        <v>0.33333333333333331</v>
      </c>
    </row>
    <row r="194" spans="1:27" x14ac:dyDescent="0.25">
      <c r="A194" s="6" t="s">
        <v>740</v>
      </c>
      <c r="B194" s="6" t="s">
        <v>741</v>
      </c>
      <c r="C194" s="6" t="s">
        <v>742</v>
      </c>
      <c r="D194" s="6" t="s">
        <v>168</v>
      </c>
      <c r="E194" s="6" t="s">
        <v>256</v>
      </c>
      <c r="F194" s="6">
        <v>1</v>
      </c>
      <c r="G194" s="16">
        <v>224103.44</v>
      </c>
      <c r="H194" s="26">
        <v>45935</v>
      </c>
      <c r="I194" s="6" t="s">
        <v>101</v>
      </c>
      <c r="J194" s="6" t="s">
        <v>303</v>
      </c>
      <c r="K194" s="6" t="s">
        <v>304</v>
      </c>
      <c r="L194" s="6" t="s">
        <v>54</v>
      </c>
      <c r="M194" s="6" t="s">
        <v>77</v>
      </c>
      <c r="N194" s="6">
        <v>2</v>
      </c>
      <c r="O194" s="37">
        <f t="shared" ref="O194:O257" si="24">F194*G194</f>
        <v>224103.44</v>
      </c>
      <c r="Q194" s="34">
        <v>45352</v>
      </c>
      <c r="R194" s="11">
        <f>COUNTIFS($H$2:$H$601,"&gt;="&amp;$Q194,$H$2:$H$601,"&lt;"&amp;EDATE($Q194,1))</f>
        <v>11</v>
      </c>
      <c r="S194" s="13">
        <f t="shared" si="20"/>
        <v>1.8333333333333333E-2</v>
      </c>
      <c r="T194" s="11">
        <f>SUMIFS($F$2:$F$601,$H$2:$H$601,"&gt;="&amp;$Q194,$H$2:$H$601,"&lt;"&amp;EDATE($Q194,1))</f>
        <v>38</v>
      </c>
      <c r="U194" s="29">
        <f>SUMIFS($O$2:$O$601,$H$2:$H$601,"&gt;="&amp;$Q194,$H$2:$H$601,"&lt;"&amp;EDATE($Q194,1))</f>
        <v>27221807.370000001</v>
      </c>
      <c r="V194" s="13">
        <f t="shared" si="21"/>
        <v>3.6952498925187142E-2</v>
      </c>
      <c r="W194" s="29">
        <f t="shared" si="22"/>
        <v>2474709.7609090912</v>
      </c>
      <c r="X194" s="13">
        <f>IF(R194=0,"",COUNTIFS($H$2:$H$601,"&gt;="&amp;$Q194,$H$2:$H$601,"&lt;"&amp;EDATE($Q194,1),$M$2:$M$601,"Delivered")/R194)</f>
        <v>0.27272727272727271</v>
      </c>
      <c r="Y194" s="11">
        <f>COUNTIFS($H$2:$H$601,"&gt;="&amp;$Q194,$H$2:$H$601,"&lt;"&amp;EDATE($Q194,1),$N$2:$N$601,"&gt;=1",$N$2:$N$601,"&lt;=5")</f>
        <v>8</v>
      </c>
      <c r="Z194" s="12">
        <f>IF(Y194=0,"",AVERAGEIFS($N$2:$N$601,$H$2:$H$601,"&gt;="&amp;$Q194,$H$2:$H$601,"&lt;"&amp;EDATE($Q194,1),$N$2:$N$601,"&gt;=1",$N$2:$N$601,"&lt;=5"))</f>
        <v>3</v>
      </c>
      <c r="AA194" s="13">
        <f t="shared" si="23"/>
        <v>0.72727272727272729</v>
      </c>
    </row>
    <row r="195" spans="1:27" x14ac:dyDescent="0.25">
      <c r="A195" s="6" t="s">
        <v>743</v>
      </c>
      <c r="B195" s="6" t="s">
        <v>1917</v>
      </c>
      <c r="C195" s="6" t="s">
        <v>745</v>
      </c>
      <c r="D195" s="6" t="s">
        <v>135</v>
      </c>
      <c r="E195" s="6" t="s">
        <v>136</v>
      </c>
      <c r="F195" s="6">
        <v>4</v>
      </c>
      <c r="G195" s="16">
        <v>350249</v>
      </c>
      <c r="H195" s="27">
        <v>45460</v>
      </c>
      <c r="I195" s="6" t="s">
        <v>51</v>
      </c>
      <c r="J195" s="6" t="s">
        <v>126</v>
      </c>
      <c r="K195" s="6" t="s">
        <v>127</v>
      </c>
      <c r="L195" s="6" t="s">
        <v>54</v>
      </c>
      <c r="M195" s="6" t="s">
        <v>77</v>
      </c>
      <c r="N195" s="17"/>
      <c r="O195" s="37">
        <f t="shared" si="24"/>
        <v>1400996</v>
      </c>
      <c r="Q195" s="34">
        <v>45383</v>
      </c>
      <c r="R195" s="11">
        <f>COUNTIFS($H$2:$H$601,"&gt;="&amp;$Q195,$H$2:$H$601,"&lt;"&amp;EDATE($Q195,1))</f>
        <v>22</v>
      </c>
      <c r="S195" s="13">
        <f t="shared" si="20"/>
        <v>3.6666666666666667E-2</v>
      </c>
      <c r="T195" s="11">
        <f>SUMIFS($F$2:$F$601,$H$2:$H$601,"&gt;="&amp;$Q195,$H$2:$H$601,"&lt;"&amp;EDATE($Q195,1))</f>
        <v>76</v>
      </c>
      <c r="U195" s="29">
        <f>SUMIFS($O$2:$O$601,$H$2:$H$601,"&gt;="&amp;$Q195,$H$2:$H$601,"&lt;"&amp;EDATE($Q195,1))</f>
        <v>19074401.77</v>
      </c>
      <c r="V195" s="13">
        <f t="shared" si="21"/>
        <v>2.5892726420557014E-2</v>
      </c>
      <c r="W195" s="29">
        <f t="shared" si="22"/>
        <v>867018.26227272721</v>
      </c>
      <c r="X195" s="13">
        <f>IF(R195=0,"",COUNTIFS($H$2:$H$601,"&gt;="&amp;$Q195,$H$2:$H$601,"&lt;"&amp;EDATE($Q195,1),$M$2:$M$601,"Delivered")/R195)</f>
        <v>0.27272727272727271</v>
      </c>
      <c r="Y195" s="11">
        <f>COUNTIFS($H$2:$H$601,"&gt;="&amp;$Q195,$H$2:$H$601,"&lt;"&amp;EDATE($Q195,1),$N$2:$N$601,"&gt;=1",$N$2:$N$601,"&lt;=5")</f>
        <v>14</v>
      </c>
      <c r="Z195" s="12">
        <f>IF(Y195=0,"",AVERAGEIFS($N$2:$N$601,$H$2:$H$601,"&gt;="&amp;$Q195,$H$2:$H$601,"&lt;"&amp;EDATE($Q195,1),$N$2:$N$601,"&gt;=1",$N$2:$N$601,"&lt;=5"))</f>
        <v>3.1428571428571428</v>
      </c>
      <c r="AA195" s="13">
        <f t="shared" si="23"/>
        <v>0.63636363636363635</v>
      </c>
    </row>
    <row r="196" spans="1:27" x14ac:dyDescent="0.25">
      <c r="A196" s="6" t="s">
        <v>746</v>
      </c>
      <c r="B196" s="6" t="s">
        <v>747</v>
      </c>
      <c r="C196" s="6" t="s">
        <v>748</v>
      </c>
      <c r="D196" s="6" t="s">
        <v>168</v>
      </c>
      <c r="E196" s="6" t="s">
        <v>252</v>
      </c>
      <c r="F196" s="6">
        <v>6</v>
      </c>
      <c r="G196" s="16">
        <v>59856.78</v>
      </c>
      <c r="H196" s="27">
        <v>45032</v>
      </c>
      <c r="I196" s="6" t="s">
        <v>81</v>
      </c>
      <c r="J196" s="6" t="s">
        <v>303</v>
      </c>
      <c r="K196" s="6" t="s">
        <v>304</v>
      </c>
      <c r="L196" s="6" t="s">
        <v>54</v>
      </c>
      <c r="M196" s="6" t="s">
        <v>63</v>
      </c>
      <c r="N196" s="6">
        <v>5</v>
      </c>
      <c r="O196" s="37">
        <f t="shared" si="24"/>
        <v>359140.68</v>
      </c>
      <c r="Q196" s="34">
        <v>45413</v>
      </c>
      <c r="R196" s="11">
        <f>COUNTIFS($H$2:$H$601,"&gt;="&amp;$Q196,$H$2:$H$601,"&lt;"&amp;EDATE($Q196,1))</f>
        <v>21</v>
      </c>
      <c r="S196" s="13">
        <f t="shared" si="20"/>
        <v>3.5000000000000003E-2</v>
      </c>
      <c r="T196" s="11">
        <f>SUMIFS($F$2:$F$601,$H$2:$H$601,"&gt;="&amp;$Q196,$H$2:$H$601,"&lt;"&amp;EDATE($Q196,1))</f>
        <v>73</v>
      </c>
      <c r="U196" s="29">
        <f>SUMIFS($O$2:$O$601,$H$2:$H$601,"&gt;="&amp;$Q196,$H$2:$H$601,"&lt;"&amp;EDATE($Q196,1))</f>
        <v>35650491.189999998</v>
      </c>
      <c r="V196" s="13">
        <f t="shared" si="21"/>
        <v>4.8394095200037721E-2</v>
      </c>
      <c r="W196" s="29">
        <f t="shared" si="22"/>
        <v>1697642.4376190475</v>
      </c>
      <c r="X196" s="13">
        <f>IF(R196=0,"",COUNTIFS($H$2:$H$601,"&gt;="&amp;$Q196,$H$2:$H$601,"&lt;"&amp;EDATE($Q196,1),$M$2:$M$601,"Delivered")/R196)</f>
        <v>0.2857142857142857</v>
      </c>
      <c r="Y196" s="11">
        <f>COUNTIFS($H$2:$H$601,"&gt;="&amp;$Q196,$H$2:$H$601,"&lt;"&amp;EDATE($Q196,1),$N$2:$N$601,"&gt;=1",$N$2:$N$601,"&lt;=5")</f>
        <v>16</v>
      </c>
      <c r="Z196" s="12">
        <f>IF(Y196=0,"",AVERAGEIFS($N$2:$N$601,$H$2:$H$601,"&gt;="&amp;$Q196,$H$2:$H$601,"&lt;"&amp;EDATE($Q196,1),$N$2:$N$601,"&gt;=1",$N$2:$N$601,"&lt;=5"))</f>
        <v>2.875</v>
      </c>
      <c r="AA196" s="13">
        <f t="shared" si="23"/>
        <v>0.76190476190476186</v>
      </c>
    </row>
    <row r="197" spans="1:27" x14ac:dyDescent="0.25">
      <c r="A197" s="6" t="s">
        <v>749</v>
      </c>
      <c r="B197" s="6" t="s">
        <v>750</v>
      </c>
      <c r="C197" s="6" t="s">
        <v>751</v>
      </c>
      <c r="D197" s="6" t="s">
        <v>59</v>
      </c>
      <c r="E197" s="6" t="s">
        <v>217</v>
      </c>
      <c r="F197" s="6">
        <v>6</v>
      </c>
      <c r="G197" s="16">
        <v>388425.35</v>
      </c>
      <c r="H197" s="26">
        <v>45844</v>
      </c>
      <c r="I197" s="6" t="s">
        <v>101</v>
      </c>
      <c r="J197" s="6" t="s">
        <v>89</v>
      </c>
      <c r="K197" s="6" t="s">
        <v>90</v>
      </c>
      <c r="L197" s="6" t="s">
        <v>62</v>
      </c>
      <c r="M197" s="6" t="s">
        <v>55</v>
      </c>
      <c r="N197" s="6">
        <v>2</v>
      </c>
      <c r="O197" s="37">
        <f t="shared" si="24"/>
        <v>2330552.0999999996</v>
      </c>
      <c r="Q197" s="34">
        <v>45444</v>
      </c>
      <c r="R197" s="11">
        <f>COUNTIFS($H$2:$H$601,"&gt;="&amp;$Q197,$H$2:$H$601,"&lt;"&amp;EDATE($Q197,1))</f>
        <v>22</v>
      </c>
      <c r="S197" s="13">
        <f t="shared" si="20"/>
        <v>3.6666666666666667E-2</v>
      </c>
      <c r="T197" s="11">
        <f>SUMIFS($F$2:$F$601,$H$2:$H$601,"&gt;="&amp;$Q197,$H$2:$H$601,"&lt;"&amp;EDATE($Q197,1))</f>
        <v>84</v>
      </c>
      <c r="U197" s="29">
        <f>SUMIFS($O$2:$O$601,$H$2:$H$601,"&gt;="&amp;$Q197,$H$2:$H$601,"&lt;"&amp;EDATE($Q197,1))</f>
        <v>63130394.940000013</v>
      </c>
      <c r="V197" s="13">
        <f t="shared" si="21"/>
        <v>8.5696949488295135E-2</v>
      </c>
      <c r="W197" s="29">
        <f t="shared" si="22"/>
        <v>2869563.4063636367</v>
      </c>
      <c r="X197" s="13">
        <f>IF(R197=0,"",COUNTIFS($H$2:$H$601,"&gt;="&amp;$Q197,$H$2:$H$601,"&lt;"&amp;EDATE($Q197,1),$M$2:$M$601,"Delivered")/R197)</f>
        <v>0.18181818181818182</v>
      </c>
      <c r="Y197" s="11">
        <f>COUNTIFS($H$2:$H$601,"&gt;="&amp;$Q197,$H$2:$H$601,"&lt;"&amp;EDATE($Q197,1),$N$2:$N$601,"&gt;=1",$N$2:$N$601,"&lt;=5")</f>
        <v>16</v>
      </c>
      <c r="Z197" s="12">
        <f>IF(Y197=0,"",AVERAGEIFS($N$2:$N$601,$H$2:$H$601,"&gt;="&amp;$Q197,$H$2:$H$601,"&lt;"&amp;EDATE($Q197,1),$N$2:$N$601,"&gt;=1",$N$2:$N$601,"&lt;=5"))</f>
        <v>2.9375</v>
      </c>
      <c r="AA197" s="13">
        <f t="shared" si="23"/>
        <v>0.72727272727272729</v>
      </c>
    </row>
    <row r="198" spans="1:27" x14ac:dyDescent="0.25">
      <c r="A198" s="6" t="s">
        <v>752</v>
      </c>
      <c r="B198" s="6" t="s">
        <v>753</v>
      </c>
      <c r="C198" s="6" t="s">
        <v>754</v>
      </c>
      <c r="D198" s="6" t="s">
        <v>40</v>
      </c>
      <c r="E198" s="6" t="s">
        <v>573</v>
      </c>
      <c r="F198" s="6">
        <v>3</v>
      </c>
      <c r="G198" s="18">
        <v>43267.14</v>
      </c>
      <c r="H198" s="26">
        <v>45116</v>
      </c>
      <c r="I198" s="6" t="s">
        <v>51</v>
      </c>
      <c r="J198" s="6" t="s">
        <v>61</v>
      </c>
      <c r="K198" s="6" t="s">
        <v>61</v>
      </c>
      <c r="L198" s="6" t="s">
        <v>62</v>
      </c>
      <c r="M198" s="6" t="s">
        <v>63</v>
      </c>
      <c r="N198" s="6">
        <v>2</v>
      </c>
      <c r="O198" s="37">
        <f t="shared" si="24"/>
        <v>129801.42</v>
      </c>
      <c r="Q198" s="34">
        <v>45474</v>
      </c>
      <c r="R198" s="11">
        <f>COUNTIFS($H$2:$H$601,"&gt;="&amp;$Q198,$H$2:$H$601,"&lt;"&amp;EDATE($Q198,1))</f>
        <v>19</v>
      </c>
      <c r="S198" s="13">
        <f t="shared" si="20"/>
        <v>3.1666666666666669E-2</v>
      </c>
      <c r="T198" s="11">
        <f>SUMIFS($F$2:$F$601,$H$2:$H$601,"&gt;="&amp;$Q198,$H$2:$H$601,"&lt;"&amp;EDATE($Q198,1))</f>
        <v>66</v>
      </c>
      <c r="U198" s="29">
        <f>SUMIFS($O$2:$O$601,$H$2:$H$601,"&gt;="&amp;$Q198,$H$2:$H$601,"&lt;"&amp;EDATE($Q198,1))</f>
        <v>32217862.309999987</v>
      </c>
      <c r="V198" s="13">
        <f t="shared" si="21"/>
        <v>4.373444078125889E-2</v>
      </c>
      <c r="W198" s="29">
        <f t="shared" si="22"/>
        <v>1695676.9636842099</v>
      </c>
      <c r="X198" s="13">
        <f>IF(R198=0,"",COUNTIFS($H$2:$H$601,"&gt;="&amp;$Q198,$H$2:$H$601,"&lt;"&amp;EDATE($Q198,1),$M$2:$M$601,"Delivered")/R198)</f>
        <v>0.15789473684210525</v>
      </c>
      <c r="Y198" s="11">
        <f>COUNTIFS($H$2:$H$601,"&gt;="&amp;$Q198,$H$2:$H$601,"&lt;"&amp;EDATE($Q198,1),$N$2:$N$601,"&gt;=1",$N$2:$N$601,"&lt;=5")</f>
        <v>14</v>
      </c>
      <c r="Z198" s="12">
        <f>IF(Y198=0,"",AVERAGEIFS($N$2:$N$601,$H$2:$H$601,"&gt;="&amp;$Q198,$H$2:$H$601,"&lt;"&amp;EDATE($Q198,1),$N$2:$N$601,"&gt;=1",$N$2:$N$601,"&lt;=5"))</f>
        <v>2.8571428571428572</v>
      </c>
      <c r="AA198" s="13">
        <f t="shared" si="23"/>
        <v>0.73684210526315785</v>
      </c>
    </row>
    <row r="199" spans="1:27" x14ac:dyDescent="0.25">
      <c r="A199" s="6" t="s">
        <v>755</v>
      </c>
      <c r="B199" s="6" t="s">
        <v>756</v>
      </c>
      <c r="C199" s="6" t="s">
        <v>757</v>
      </c>
      <c r="D199" s="6" t="s">
        <v>40</v>
      </c>
      <c r="E199" s="6" t="s">
        <v>573</v>
      </c>
      <c r="F199" s="6">
        <v>5</v>
      </c>
      <c r="G199" s="16">
        <v>244691.84</v>
      </c>
      <c r="H199" s="26">
        <v>45881</v>
      </c>
      <c r="I199" s="6" t="s">
        <v>74</v>
      </c>
      <c r="J199" s="6" t="s">
        <v>203</v>
      </c>
      <c r="K199" s="6" t="s">
        <v>204</v>
      </c>
      <c r="L199" s="6" t="s">
        <v>54</v>
      </c>
      <c r="M199" s="6" t="s">
        <v>63</v>
      </c>
      <c r="N199" s="6">
        <v>2</v>
      </c>
      <c r="O199" s="37">
        <f t="shared" si="24"/>
        <v>1223459.2</v>
      </c>
      <c r="Q199" s="34">
        <v>45505</v>
      </c>
      <c r="R199" s="11">
        <f>COUNTIFS($H$2:$H$601,"&gt;="&amp;$Q199,$H$2:$H$601,"&lt;"&amp;EDATE($Q199,1))</f>
        <v>11</v>
      </c>
      <c r="S199" s="13">
        <f t="shared" si="20"/>
        <v>1.8333333333333333E-2</v>
      </c>
      <c r="T199" s="11">
        <f>SUMIFS($F$2:$F$601,$H$2:$H$601,"&gt;="&amp;$Q199,$H$2:$H$601,"&lt;"&amp;EDATE($Q199,1))</f>
        <v>30</v>
      </c>
      <c r="U199" s="29">
        <f>SUMIFS($O$2:$O$601,$H$2:$H$601,"&gt;="&amp;$Q199,$H$2:$H$601,"&lt;"&amp;EDATE($Q199,1))</f>
        <v>6699782.7399999993</v>
      </c>
      <c r="V199" s="13">
        <f t="shared" si="21"/>
        <v>9.0946832123894109E-3</v>
      </c>
      <c r="W199" s="29">
        <f t="shared" si="22"/>
        <v>609071.15818181809</v>
      </c>
      <c r="X199" s="13">
        <f>IF(R199=0,"",COUNTIFS($H$2:$H$601,"&gt;="&amp;$Q199,$H$2:$H$601,"&lt;"&amp;EDATE($Q199,1),$M$2:$M$601,"Delivered")/R199)</f>
        <v>9.0909090909090912E-2</v>
      </c>
      <c r="Y199" s="11">
        <f>COUNTIFS($H$2:$H$601,"&gt;="&amp;$Q199,$H$2:$H$601,"&lt;"&amp;EDATE($Q199,1),$N$2:$N$601,"&gt;=1",$N$2:$N$601,"&lt;=5")</f>
        <v>8</v>
      </c>
      <c r="Z199" s="12">
        <f>IF(Y199=0,"",AVERAGEIFS($N$2:$N$601,$H$2:$H$601,"&gt;="&amp;$Q199,$H$2:$H$601,"&lt;"&amp;EDATE($Q199,1),$N$2:$N$601,"&gt;=1",$N$2:$N$601,"&lt;=5"))</f>
        <v>2.875</v>
      </c>
      <c r="AA199" s="13">
        <f t="shared" si="23"/>
        <v>0.72727272727272729</v>
      </c>
    </row>
    <row r="200" spans="1:27" x14ac:dyDescent="0.25">
      <c r="A200" s="6" t="s">
        <v>758</v>
      </c>
      <c r="B200" s="6" t="s">
        <v>1918</v>
      </c>
      <c r="C200" s="6" t="s">
        <v>760</v>
      </c>
      <c r="D200" s="6" t="s">
        <v>99</v>
      </c>
      <c r="E200" s="6" t="s">
        <v>242</v>
      </c>
      <c r="F200" s="6">
        <v>1</v>
      </c>
      <c r="G200" s="16">
        <v>54690.71</v>
      </c>
      <c r="H200" s="27">
        <v>45155</v>
      </c>
      <c r="I200" s="6" t="s">
        <v>74</v>
      </c>
      <c r="J200" s="6" t="s">
        <v>113</v>
      </c>
      <c r="K200" s="6" t="s">
        <v>114</v>
      </c>
      <c r="L200" s="6" t="s">
        <v>54</v>
      </c>
      <c r="M200" s="6" t="s">
        <v>77</v>
      </c>
      <c r="N200" s="17"/>
      <c r="O200" s="37">
        <f t="shared" si="24"/>
        <v>54690.71</v>
      </c>
      <c r="Q200" s="34">
        <v>45536</v>
      </c>
      <c r="R200" s="11">
        <f>COUNTIFS($H$2:$H$601,"&gt;="&amp;$Q200,$H$2:$H$601,"&lt;"&amp;EDATE($Q200,1))</f>
        <v>13</v>
      </c>
      <c r="S200" s="13">
        <f t="shared" si="20"/>
        <v>2.1666666666666667E-2</v>
      </c>
      <c r="T200" s="11">
        <f>SUMIFS($F$2:$F$601,$H$2:$H$601,"&gt;="&amp;$Q200,$H$2:$H$601,"&lt;"&amp;EDATE($Q200,1))</f>
        <v>53</v>
      </c>
      <c r="U200" s="29">
        <f>SUMIFS($O$2:$O$601,$H$2:$H$601,"&gt;="&amp;$Q200,$H$2:$H$601,"&lt;"&amp;EDATE($Q200,1))</f>
        <v>10311474.189999999</v>
      </c>
      <c r="V200" s="13">
        <f t="shared" si="21"/>
        <v>1.3997407804119287E-2</v>
      </c>
      <c r="W200" s="29">
        <f t="shared" si="22"/>
        <v>793190.32230769226</v>
      </c>
      <c r="X200" s="13">
        <f>IF(R200=0,"",COUNTIFS($H$2:$H$601,"&gt;="&amp;$Q200,$H$2:$H$601,"&lt;"&amp;EDATE($Q200,1),$M$2:$M$601,"Delivered")/R200)</f>
        <v>7.6923076923076927E-2</v>
      </c>
      <c r="Y200" s="11">
        <f>COUNTIFS($H$2:$H$601,"&gt;="&amp;$Q200,$H$2:$H$601,"&lt;"&amp;EDATE($Q200,1),$N$2:$N$601,"&gt;=1",$N$2:$N$601,"&lt;=5")</f>
        <v>9</v>
      </c>
      <c r="Z200" s="12">
        <f>IF(Y200=0,"",AVERAGEIFS($N$2:$N$601,$H$2:$H$601,"&gt;="&amp;$Q200,$H$2:$H$601,"&lt;"&amp;EDATE($Q200,1),$N$2:$N$601,"&gt;=1",$N$2:$N$601,"&lt;=5"))</f>
        <v>3.8888888888888888</v>
      </c>
      <c r="AA200" s="13">
        <f t="shared" si="23"/>
        <v>0.69230769230769229</v>
      </c>
    </row>
    <row r="201" spans="1:27" x14ac:dyDescent="0.25">
      <c r="A201" s="6" t="s">
        <v>762</v>
      </c>
      <c r="B201" s="6" t="s">
        <v>763</v>
      </c>
      <c r="C201" s="6" t="s">
        <v>764</v>
      </c>
      <c r="D201" s="6" t="s">
        <v>111</v>
      </c>
      <c r="E201" s="6" t="s">
        <v>112</v>
      </c>
      <c r="F201" s="6">
        <v>4</v>
      </c>
      <c r="G201" s="16">
        <v>227641.02</v>
      </c>
      <c r="H201" s="27">
        <v>44952</v>
      </c>
      <c r="I201" s="6" t="s">
        <v>74</v>
      </c>
      <c r="J201" s="6" t="s">
        <v>82</v>
      </c>
      <c r="K201" s="6" t="s">
        <v>83</v>
      </c>
      <c r="L201" s="6" t="s">
        <v>54</v>
      </c>
      <c r="M201" s="6" t="s">
        <v>45</v>
      </c>
      <c r="N201" s="6">
        <v>3</v>
      </c>
      <c r="O201" s="37">
        <f t="shared" si="24"/>
        <v>910564.08</v>
      </c>
      <c r="Q201" s="34">
        <v>45566</v>
      </c>
      <c r="R201" s="11">
        <f>COUNTIFS($H$2:$H$601,"&gt;="&amp;$Q201,$H$2:$H$601,"&lt;"&amp;EDATE($Q201,1))</f>
        <v>20</v>
      </c>
      <c r="S201" s="13">
        <f t="shared" si="20"/>
        <v>3.3333333333333333E-2</v>
      </c>
      <c r="T201" s="11">
        <f>SUMIFS($F$2:$F$601,$H$2:$H$601,"&gt;="&amp;$Q201,$H$2:$H$601,"&lt;"&amp;EDATE($Q201,1))</f>
        <v>62</v>
      </c>
      <c r="U201" s="29">
        <f>SUMIFS($O$2:$O$601,$H$2:$H$601,"&gt;="&amp;$Q201,$H$2:$H$601,"&lt;"&amp;EDATE($Q201,1))</f>
        <v>14075488.890000001</v>
      </c>
      <c r="V201" s="13">
        <f t="shared" si="21"/>
        <v>1.9106905026901912E-2</v>
      </c>
      <c r="W201" s="29">
        <f t="shared" si="22"/>
        <v>703774.44449999998</v>
      </c>
      <c r="X201" s="13">
        <f>IF(R201=0,"",COUNTIFS($H$2:$H$601,"&gt;="&amp;$Q201,$H$2:$H$601,"&lt;"&amp;EDATE($Q201,1),$M$2:$M$601,"Delivered")/R201)</f>
        <v>0.05</v>
      </c>
      <c r="Y201" s="11">
        <f>COUNTIFS($H$2:$H$601,"&gt;="&amp;$Q201,$H$2:$H$601,"&lt;"&amp;EDATE($Q201,1),$N$2:$N$601,"&gt;=1",$N$2:$N$601,"&lt;=5")</f>
        <v>20</v>
      </c>
      <c r="Z201" s="12">
        <f>IF(Y201=0,"",AVERAGEIFS($N$2:$N$601,$H$2:$H$601,"&gt;="&amp;$Q201,$H$2:$H$601,"&lt;"&amp;EDATE($Q201,1),$N$2:$N$601,"&gt;=1",$N$2:$N$601,"&lt;=5"))</f>
        <v>3.55</v>
      </c>
      <c r="AA201" s="13">
        <f t="shared" si="23"/>
        <v>1</v>
      </c>
    </row>
    <row r="202" spans="1:27" x14ac:dyDescent="0.25">
      <c r="A202" s="6" t="s">
        <v>765</v>
      </c>
      <c r="B202" s="6" t="s">
        <v>766</v>
      </c>
      <c r="C202" s="6" t="s">
        <v>767</v>
      </c>
      <c r="D202" s="6" t="s">
        <v>40</v>
      </c>
      <c r="E202" s="6" t="s">
        <v>573</v>
      </c>
      <c r="F202" s="6">
        <v>5</v>
      </c>
      <c r="G202" s="16">
        <v>343676.3</v>
      </c>
      <c r="H202" s="27">
        <v>45386</v>
      </c>
      <c r="I202" s="6" t="s">
        <v>81</v>
      </c>
      <c r="J202" s="6" t="s">
        <v>126</v>
      </c>
      <c r="K202" s="6" t="s">
        <v>127</v>
      </c>
      <c r="L202" s="6" t="s">
        <v>44</v>
      </c>
      <c r="M202" s="6" t="s">
        <v>63</v>
      </c>
      <c r="N202" s="17"/>
      <c r="O202" s="37">
        <f t="shared" si="24"/>
        <v>1718381.5</v>
      </c>
      <c r="Q202" s="34">
        <v>45597</v>
      </c>
      <c r="R202" s="11">
        <f>COUNTIFS($H$2:$H$601,"&gt;="&amp;$Q202,$H$2:$H$601,"&lt;"&amp;EDATE($Q202,1))</f>
        <v>11</v>
      </c>
      <c r="S202" s="13">
        <f t="shared" si="20"/>
        <v>1.8333333333333333E-2</v>
      </c>
      <c r="T202" s="11">
        <f>SUMIFS($F$2:$F$601,$H$2:$H$601,"&gt;="&amp;$Q202,$H$2:$H$601,"&lt;"&amp;EDATE($Q202,1))</f>
        <v>45</v>
      </c>
      <c r="U202" s="29">
        <f>SUMIFS($O$2:$O$601,$H$2:$H$601,"&gt;="&amp;$Q202,$H$2:$H$601,"&lt;"&amp;EDATE($Q202,1))</f>
        <v>27422388.18</v>
      </c>
      <c r="V202" s="13">
        <f t="shared" si="21"/>
        <v>3.7224779235792323E-2</v>
      </c>
      <c r="W202" s="29">
        <f t="shared" si="22"/>
        <v>2492944.38</v>
      </c>
      <c r="X202" s="13">
        <f>IF(R202=0,"",COUNTIFS($H$2:$H$601,"&gt;="&amp;$Q202,$H$2:$H$601,"&lt;"&amp;EDATE($Q202,1),$M$2:$M$601,"Delivered")/R202)</f>
        <v>9.0909090909090912E-2</v>
      </c>
      <c r="Y202" s="11">
        <f>COUNTIFS($H$2:$H$601,"&gt;="&amp;$Q202,$H$2:$H$601,"&lt;"&amp;EDATE($Q202,1),$N$2:$N$601,"&gt;=1",$N$2:$N$601,"&lt;=5")</f>
        <v>7</v>
      </c>
      <c r="Z202" s="12">
        <f>IF(Y202=0,"",AVERAGEIFS($N$2:$N$601,$H$2:$H$601,"&gt;="&amp;$Q202,$H$2:$H$601,"&lt;"&amp;EDATE($Q202,1),$N$2:$N$601,"&gt;=1",$N$2:$N$601,"&lt;=5"))</f>
        <v>2.5714285714285716</v>
      </c>
      <c r="AA202" s="13">
        <f t="shared" si="23"/>
        <v>0.63636363636363635</v>
      </c>
    </row>
    <row r="203" spans="1:27" x14ac:dyDescent="0.25">
      <c r="A203" s="6" t="s">
        <v>768</v>
      </c>
      <c r="B203" s="6" t="s">
        <v>769</v>
      </c>
      <c r="C203" s="6" t="s">
        <v>770</v>
      </c>
      <c r="D203" s="6" t="s">
        <v>40</v>
      </c>
      <c r="E203" s="6" t="s">
        <v>317</v>
      </c>
      <c r="F203" s="6">
        <v>5</v>
      </c>
      <c r="G203" s="16">
        <v>279440.09999999998</v>
      </c>
      <c r="H203" s="26">
        <v>45938</v>
      </c>
      <c r="I203" s="6" t="s">
        <v>81</v>
      </c>
      <c r="J203" s="6" t="s">
        <v>146</v>
      </c>
      <c r="K203" s="6" t="s">
        <v>147</v>
      </c>
      <c r="L203" s="6" t="s">
        <v>62</v>
      </c>
      <c r="M203" s="6" t="s">
        <v>45</v>
      </c>
      <c r="N203" s="6">
        <v>5</v>
      </c>
      <c r="O203" s="37">
        <f t="shared" si="24"/>
        <v>1397200.5</v>
      </c>
      <c r="Q203" s="34">
        <v>45627</v>
      </c>
      <c r="R203" s="11">
        <f>COUNTIFS($H$2:$H$601,"&gt;="&amp;$Q203,$H$2:$H$601,"&lt;"&amp;EDATE($Q203,1))</f>
        <v>19</v>
      </c>
      <c r="S203" s="13">
        <f t="shared" si="20"/>
        <v>3.1666666666666669E-2</v>
      </c>
      <c r="T203" s="11">
        <f>SUMIFS($F$2:$F$601,$H$2:$H$601,"&gt;="&amp;$Q203,$H$2:$H$601,"&lt;"&amp;EDATE($Q203,1))</f>
        <v>79</v>
      </c>
      <c r="U203" s="29">
        <f>SUMIFS($O$2:$O$601,$H$2:$H$601,"&gt;="&amp;$Q203,$H$2:$H$601,"&lt;"&amp;EDATE($Q203,1))</f>
        <v>17410585.579999998</v>
      </c>
      <c r="V203" s="13">
        <f t="shared" si="21"/>
        <v>2.3634163455320514E-2</v>
      </c>
      <c r="W203" s="29">
        <f t="shared" si="22"/>
        <v>916346.6094736841</v>
      </c>
      <c r="X203" s="13">
        <f>IF(R203=0,"",COUNTIFS($H$2:$H$601,"&gt;="&amp;$Q203,$H$2:$H$601,"&lt;"&amp;EDATE($Q203,1),$M$2:$M$601,"Delivered")/R203)</f>
        <v>0.15789473684210525</v>
      </c>
      <c r="Y203" s="11">
        <f>COUNTIFS($H$2:$H$601,"&gt;="&amp;$Q203,$H$2:$H$601,"&lt;"&amp;EDATE($Q203,1),$N$2:$N$601,"&gt;=1",$N$2:$N$601,"&lt;=5")</f>
        <v>12</v>
      </c>
      <c r="Z203" s="12">
        <f>IF(Y203=0,"",AVERAGEIFS($N$2:$N$601,$H$2:$H$601,"&gt;="&amp;$Q203,$H$2:$H$601,"&lt;"&amp;EDATE($Q203,1),$N$2:$N$601,"&gt;=1",$N$2:$N$601,"&lt;=5"))</f>
        <v>2.8333333333333335</v>
      </c>
      <c r="AA203" s="13">
        <f t="shared" si="23"/>
        <v>0.63157894736842102</v>
      </c>
    </row>
    <row r="204" spans="1:27" x14ac:dyDescent="0.25">
      <c r="A204" s="6" t="s">
        <v>771</v>
      </c>
      <c r="B204" s="6" t="s">
        <v>1919</v>
      </c>
      <c r="C204" s="6" t="s">
        <v>773</v>
      </c>
      <c r="D204" s="6" t="s">
        <v>111</v>
      </c>
      <c r="E204" s="6" t="s">
        <v>140</v>
      </c>
      <c r="F204" s="6">
        <v>1</v>
      </c>
      <c r="G204" s="16">
        <v>126687.56</v>
      </c>
      <c r="H204" s="27">
        <v>45470</v>
      </c>
      <c r="I204" s="6" t="s">
        <v>74</v>
      </c>
      <c r="J204" s="6" t="s">
        <v>82</v>
      </c>
      <c r="K204" s="6" t="s">
        <v>83</v>
      </c>
      <c r="L204" s="6" t="s">
        <v>62</v>
      </c>
      <c r="M204" s="6" t="s">
        <v>55</v>
      </c>
      <c r="N204" s="6">
        <v>5</v>
      </c>
      <c r="O204" s="37">
        <f t="shared" si="24"/>
        <v>126687.56</v>
      </c>
      <c r="Q204" s="34">
        <v>45658</v>
      </c>
      <c r="R204" s="11">
        <f>COUNTIFS($H$2:$H$601,"&gt;="&amp;$Q204,$H$2:$H$601,"&lt;"&amp;EDATE($Q204,1))</f>
        <v>12</v>
      </c>
      <c r="S204" s="13">
        <f t="shared" si="20"/>
        <v>0.02</v>
      </c>
      <c r="T204" s="11">
        <f>SUMIFS($F$2:$F$601,$H$2:$H$601,"&gt;="&amp;$Q204,$H$2:$H$601,"&lt;"&amp;EDATE($Q204,1))</f>
        <v>49</v>
      </c>
      <c r="U204" s="29">
        <f>SUMIFS($O$2:$O$601,$H$2:$H$601,"&gt;="&amp;$Q204,$H$2:$H$601,"&lt;"&amp;EDATE($Q204,1))</f>
        <v>21266633.339999996</v>
      </c>
      <c r="V204" s="13">
        <f t="shared" si="21"/>
        <v>2.8868591822626612E-2</v>
      </c>
      <c r="W204" s="29">
        <f t="shared" si="22"/>
        <v>1772219.4449999996</v>
      </c>
      <c r="X204" s="13">
        <f>IF(R204=0,"",COUNTIFS($H$2:$H$601,"&gt;="&amp;$Q204,$H$2:$H$601,"&lt;"&amp;EDATE($Q204,1),$M$2:$M$601,"Delivered")/R204)</f>
        <v>0</v>
      </c>
      <c r="Y204" s="11">
        <f>COUNTIFS($H$2:$H$601,"&gt;="&amp;$Q204,$H$2:$H$601,"&lt;"&amp;EDATE($Q204,1),$N$2:$N$601,"&gt;=1",$N$2:$N$601,"&lt;=5")</f>
        <v>9</v>
      </c>
      <c r="Z204" s="12">
        <f>IF(Y204=0,"",AVERAGEIFS($N$2:$N$601,$H$2:$H$601,"&gt;="&amp;$Q204,$H$2:$H$601,"&lt;"&amp;EDATE($Q204,1),$N$2:$N$601,"&gt;=1",$N$2:$N$601,"&lt;=5"))</f>
        <v>2.8888888888888888</v>
      </c>
      <c r="AA204" s="13">
        <f t="shared" si="23"/>
        <v>0.75</v>
      </c>
    </row>
    <row r="205" spans="1:27" x14ac:dyDescent="0.25">
      <c r="A205" s="6" t="s">
        <v>774</v>
      </c>
      <c r="B205" s="6" t="s">
        <v>775</v>
      </c>
      <c r="C205" s="6" t="s">
        <v>776</v>
      </c>
      <c r="D205" s="6" t="s">
        <v>40</v>
      </c>
      <c r="E205" s="6" t="s">
        <v>41</v>
      </c>
      <c r="F205" s="6">
        <v>6</v>
      </c>
      <c r="G205" s="16">
        <v>394966.23</v>
      </c>
      <c r="H205" s="27">
        <v>45557</v>
      </c>
      <c r="I205" s="6" t="s">
        <v>51</v>
      </c>
      <c r="J205" s="6" t="s">
        <v>126</v>
      </c>
      <c r="K205" s="6" t="s">
        <v>127</v>
      </c>
      <c r="L205" s="6" t="s">
        <v>54</v>
      </c>
      <c r="M205" s="6" t="s">
        <v>77</v>
      </c>
      <c r="N205" s="6">
        <v>5</v>
      </c>
      <c r="O205" s="37">
        <f t="shared" si="24"/>
        <v>2369797.38</v>
      </c>
      <c r="Q205" s="34">
        <v>45689</v>
      </c>
      <c r="R205" s="11">
        <f>COUNTIFS($H$2:$H$601,"&gt;="&amp;$Q205,$H$2:$H$601,"&lt;"&amp;EDATE($Q205,1))</f>
        <v>15</v>
      </c>
      <c r="S205" s="13">
        <f t="shared" si="20"/>
        <v>2.5000000000000001E-2</v>
      </c>
      <c r="T205" s="11">
        <f>SUMIFS($F$2:$F$601,$H$2:$H$601,"&gt;="&amp;$Q205,$H$2:$H$601,"&lt;"&amp;EDATE($Q205,1))</f>
        <v>46</v>
      </c>
      <c r="U205" s="29">
        <f>SUMIFS($O$2:$O$601,$H$2:$H$601,"&gt;="&amp;$Q205,$H$2:$H$601,"&lt;"&amp;EDATE($Q205,1))</f>
        <v>9663300.8400000017</v>
      </c>
      <c r="V205" s="13">
        <f t="shared" si="21"/>
        <v>1.3117538782431699E-2</v>
      </c>
      <c r="W205" s="29">
        <f t="shared" si="22"/>
        <v>644220.0560000001</v>
      </c>
      <c r="X205" s="13">
        <f>IF(R205=0,"",COUNTIFS($H$2:$H$601,"&gt;="&amp;$Q205,$H$2:$H$601,"&lt;"&amp;EDATE($Q205,1),$M$2:$M$601,"Delivered")/R205)</f>
        <v>0.4</v>
      </c>
      <c r="Y205" s="11">
        <f>COUNTIFS($H$2:$H$601,"&gt;="&amp;$Q205,$H$2:$H$601,"&lt;"&amp;EDATE($Q205,1),$N$2:$N$601,"&gt;=1",$N$2:$N$601,"&lt;=5")</f>
        <v>11</v>
      </c>
      <c r="Z205" s="12">
        <f>IF(Y205=0,"",AVERAGEIFS($N$2:$N$601,$H$2:$H$601,"&gt;="&amp;$Q205,$H$2:$H$601,"&lt;"&amp;EDATE($Q205,1),$N$2:$N$601,"&gt;=1",$N$2:$N$601,"&lt;=5"))</f>
        <v>2.6363636363636362</v>
      </c>
      <c r="AA205" s="13">
        <f t="shared" si="23"/>
        <v>0.73333333333333328</v>
      </c>
    </row>
    <row r="206" spans="1:27" x14ac:dyDescent="0.25">
      <c r="A206" s="6" t="s">
        <v>778</v>
      </c>
      <c r="B206" s="6" t="s">
        <v>779</v>
      </c>
      <c r="C206" s="6" t="s">
        <v>780</v>
      </c>
      <c r="D206" s="6" t="s">
        <v>49</v>
      </c>
      <c r="E206" s="6" t="s">
        <v>151</v>
      </c>
      <c r="F206" s="6">
        <v>5</v>
      </c>
      <c r="G206" s="16">
        <v>445247.52</v>
      </c>
      <c r="H206" s="27">
        <v>44980</v>
      </c>
      <c r="I206" s="6" t="s">
        <v>42</v>
      </c>
      <c r="J206" s="6" t="s">
        <v>61</v>
      </c>
      <c r="K206" s="6" t="s">
        <v>61</v>
      </c>
      <c r="L206" s="6" t="s">
        <v>62</v>
      </c>
      <c r="M206" s="6" t="s">
        <v>77</v>
      </c>
      <c r="N206" s="6">
        <v>4</v>
      </c>
      <c r="O206" s="37">
        <f t="shared" si="24"/>
        <v>2226237.6</v>
      </c>
      <c r="Q206" s="34">
        <v>45717</v>
      </c>
      <c r="R206" s="11">
        <f>COUNTIFS($H$2:$H$601,"&gt;="&amp;$Q206,$H$2:$H$601,"&lt;"&amp;EDATE($Q206,1))</f>
        <v>24</v>
      </c>
      <c r="S206" s="13">
        <f t="shared" si="20"/>
        <v>0.04</v>
      </c>
      <c r="T206" s="11">
        <f>SUMIFS($F$2:$F$601,$H$2:$H$601,"&gt;="&amp;$Q206,$H$2:$H$601,"&lt;"&amp;EDATE($Q206,1))</f>
        <v>82</v>
      </c>
      <c r="U206" s="29">
        <f>SUMIFS($O$2:$O$601,$H$2:$H$601,"&gt;="&amp;$Q206,$H$2:$H$601,"&lt;"&amp;EDATE($Q206,1))</f>
        <v>22049239.719999995</v>
      </c>
      <c r="V206" s="13">
        <f t="shared" si="21"/>
        <v>2.9930948227648611E-2</v>
      </c>
      <c r="W206" s="29">
        <f t="shared" si="22"/>
        <v>918718.32166666642</v>
      </c>
      <c r="X206" s="13">
        <f>IF(R206=0,"",COUNTIFS($H$2:$H$601,"&gt;="&amp;$Q206,$H$2:$H$601,"&lt;"&amp;EDATE($Q206,1),$M$2:$M$601,"Delivered")/R206)</f>
        <v>0.375</v>
      </c>
      <c r="Y206" s="11">
        <f>COUNTIFS($H$2:$H$601,"&gt;="&amp;$Q206,$H$2:$H$601,"&lt;"&amp;EDATE($Q206,1),$N$2:$N$601,"&gt;=1",$N$2:$N$601,"&lt;=5")</f>
        <v>18</v>
      </c>
      <c r="Z206" s="12">
        <f>IF(Y206=0,"",AVERAGEIFS($N$2:$N$601,$H$2:$H$601,"&gt;="&amp;$Q206,$H$2:$H$601,"&lt;"&amp;EDATE($Q206,1),$N$2:$N$601,"&gt;=1",$N$2:$N$601,"&lt;=5"))</f>
        <v>2.8888888888888888</v>
      </c>
      <c r="AA206" s="13">
        <f t="shared" si="23"/>
        <v>0.75</v>
      </c>
    </row>
    <row r="207" spans="1:27" x14ac:dyDescent="0.25">
      <c r="A207" s="6" t="s">
        <v>781</v>
      </c>
      <c r="B207" s="6" t="s">
        <v>782</v>
      </c>
      <c r="C207" s="6" t="s">
        <v>783</v>
      </c>
      <c r="D207" s="6" t="s">
        <v>40</v>
      </c>
      <c r="E207" s="6" t="s">
        <v>202</v>
      </c>
      <c r="F207" s="6">
        <v>2</v>
      </c>
      <c r="G207" s="16">
        <v>444703.89</v>
      </c>
      <c r="H207" s="26">
        <v>45697</v>
      </c>
      <c r="I207" s="6" t="s">
        <v>51</v>
      </c>
      <c r="J207" s="6" t="s">
        <v>187</v>
      </c>
      <c r="K207" s="6" t="s">
        <v>187</v>
      </c>
      <c r="L207" s="6" t="s">
        <v>44</v>
      </c>
      <c r="M207" s="6" t="s">
        <v>63</v>
      </c>
      <c r="N207" s="6">
        <v>3</v>
      </c>
      <c r="O207" s="37">
        <f t="shared" si="24"/>
        <v>889407.78</v>
      </c>
      <c r="Q207" s="34">
        <v>45748</v>
      </c>
      <c r="R207" s="11">
        <f>COUNTIFS($H$2:$H$601,"&gt;="&amp;$Q207,$H$2:$H$601,"&lt;"&amp;EDATE($Q207,1))</f>
        <v>12</v>
      </c>
      <c r="S207" s="13">
        <f t="shared" si="20"/>
        <v>0.02</v>
      </c>
      <c r="T207" s="11">
        <f>SUMIFS($F$2:$F$601,$H$2:$H$601,"&gt;="&amp;$Q207,$H$2:$H$601,"&lt;"&amp;EDATE($Q207,1))</f>
        <v>43</v>
      </c>
      <c r="U207" s="29">
        <f>SUMIFS($O$2:$O$601,$H$2:$H$601,"&gt;="&amp;$Q207,$H$2:$H$601,"&lt;"&amp;EDATE($Q207,1))</f>
        <v>56888167.069999993</v>
      </c>
      <c r="V207" s="13">
        <f t="shared" si="21"/>
        <v>7.7223378445721524E-2</v>
      </c>
      <c r="W207" s="29">
        <f t="shared" si="22"/>
        <v>4740680.5891666664</v>
      </c>
      <c r="X207" s="13">
        <f>IF(R207=0,"",COUNTIFS($H$2:$H$601,"&gt;="&amp;$Q207,$H$2:$H$601,"&lt;"&amp;EDATE($Q207,1),$M$2:$M$601,"Delivered")/R207)</f>
        <v>0.33333333333333331</v>
      </c>
      <c r="Y207" s="11">
        <f>COUNTIFS($H$2:$H$601,"&gt;="&amp;$Q207,$H$2:$H$601,"&lt;"&amp;EDATE($Q207,1),$N$2:$N$601,"&gt;=1",$N$2:$N$601,"&lt;=5")</f>
        <v>7</v>
      </c>
      <c r="Z207" s="12">
        <f>IF(Y207=0,"",AVERAGEIFS($N$2:$N$601,$H$2:$H$601,"&gt;="&amp;$Q207,$H$2:$H$601,"&lt;"&amp;EDATE($Q207,1),$N$2:$N$601,"&gt;=1",$N$2:$N$601,"&lt;=5"))</f>
        <v>3.8571428571428572</v>
      </c>
      <c r="AA207" s="13">
        <f t="shared" si="23"/>
        <v>0.58333333333333337</v>
      </c>
    </row>
    <row r="208" spans="1:27" x14ac:dyDescent="0.25">
      <c r="A208" s="6" t="s">
        <v>786</v>
      </c>
      <c r="B208" s="6" t="s">
        <v>787</v>
      </c>
      <c r="C208" s="17" t="s">
        <v>788</v>
      </c>
      <c r="D208" s="6" t="s">
        <v>99</v>
      </c>
      <c r="E208" s="6" t="s">
        <v>357</v>
      </c>
      <c r="F208" s="6">
        <v>3</v>
      </c>
      <c r="G208" s="16">
        <v>340817.13</v>
      </c>
      <c r="H208" s="27">
        <v>46019</v>
      </c>
      <c r="I208" s="6" t="s">
        <v>42</v>
      </c>
      <c r="J208" s="6" t="s">
        <v>187</v>
      </c>
      <c r="K208" s="6" t="s">
        <v>187</v>
      </c>
      <c r="L208" s="6" t="s">
        <v>62</v>
      </c>
      <c r="M208" s="6" t="s">
        <v>63</v>
      </c>
      <c r="N208" s="17"/>
      <c r="O208" s="37">
        <f t="shared" si="24"/>
        <v>1022451.39</v>
      </c>
      <c r="Q208" s="34">
        <v>45778</v>
      </c>
      <c r="R208" s="11">
        <f>COUNTIFS($H$2:$H$601,"&gt;="&amp;$Q208,$H$2:$H$601,"&lt;"&amp;EDATE($Q208,1))</f>
        <v>15</v>
      </c>
      <c r="S208" s="13">
        <f t="shared" si="20"/>
        <v>2.5000000000000001E-2</v>
      </c>
      <c r="T208" s="11">
        <f>SUMIFS($F$2:$F$601,$H$2:$H$601,"&gt;="&amp;$Q208,$H$2:$H$601,"&lt;"&amp;EDATE($Q208,1))</f>
        <v>54</v>
      </c>
      <c r="U208" s="29">
        <f>SUMIFS($O$2:$O$601,$H$2:$H$601,"&gt;="&amp;$Q208,$H$2:$H$601,"&lt;"&amp;EDATE($Q208,1))</f>
        <v>11743737.069999998</v>
      </c>
      <c r="V208" s="13">
        <f t="shared" si="21"/>
        <v>1.5941646546772083E-2</v>
      </c>
      <c r="W208" s="29">
        <f t="shared" si="22"/>
        <v>782915.80466666655</v>
      </c>
      <c r="X208" s="13">
        <f>IF(R208=0,"",COUNTIFS($H$2:$H$601,"&gt;="&amp;$Q208,$H$2:$H$601,"&lt;"&amp;EDATE($Q208,1),$M$2:$M$601,"Delivered")/R208)</f>
        <v>0.2</v>
      </c>
      <c r="Y208" s="11">
        <f>COUNTIFS($H$2:$H$601,"&gt;="&amp;$Q208,$H$2:$H$601,"&lt;"&amp;EDATE($Q208,1),$N$2:$N$601,"&gt;=1",$N$2:$N$601,"&lt;=5")</f>
        <v>10</v>
      </c>
      <c r="Z208" s="12">
        <f>IF(Y208=0,"",AVERAGEIFS($N$2:$N$601,$H$2:$H$601,"&gt;="&amp;$Q208,$H$2:$H$601,"&lt;"&amp;EDATE($Q208,1),$N$2:$N$601,"&gt;=1",$N$2:$N$601,"&lt;=5"))</f>
        <v>3.1</v>
      </c>
      <c r="AA208" s="13">
        <f t="shared" si="23"/>
        <v>0.66666666666666663</v>
      </c>
    </row>
    <row r="209" spans="1:27" x14ac:dyDescent="0.25">
      <c r="A209" s="6" t="s">
        <v>789</v>
      </c>
      <c r="B209" s="6" t="s">
        <v>790</v>
      </c>
      <c r="C209" s="6" t="s">
        <v>791</v>
      </c>
      <c r="D209" s="6" t="s">
        <v>111</v>
      </c>
      <c r="E209" s="6" t="s">
        <v>112</v>
      </c>
      <c r="F209" s="6">
        <v>6</v>
      </c>
      <c r="G209" s="16">
        <v>321257.61</v>
      </c>
      <c r="H209" s="27">
        <v>44970</v>
      </c>
      <c r="I209" s="6" t="s">
        <v>42</v>
      </c>
      <c r="J209" s="6" t="s">
        <v>126</v>
      </c>
      <c r="K209" s="6" t="s">
        <v>127</v>
      </c>
      <c r="L209" s="6" t="s">
        <v>54</v>
      </c>
      <c r="M209" s="6" t="s">
        <v>77</v>
      </c>
      <c r="N209" s="17"/>
      <c r="O209" s="37">
        <f t="shared" si="24"/>
        <v>1927545.66</v>
      </c>
      <c r="Q209" s="34">
        <v>45809</v>
      </c>
      <c r="R209" s="11">
        <f>COUNTIFS($H$2:$H$601,"&gt;="&amp;$Q209,$H$2:$H$601,"&lt;"&amp;EDATE($Q209,1))</f>
        <v>26</v>
      </c>
      <c r="S209" s="13">
        <f t="shared" si="20"/>
        <v>4.3333333333333335E-2</v>
      </c>
      <c r="T209" s="11">
        <f>SUMIFS($F$2:$F$601,$H$2:$H$601,"&gt;="&amp;$Q209,$H$2:$H$601,"&lt;"&amp;EDATE($Q209,1))</f>
        <v>95</v>
      </c>
      <c r="U209" s="29">
        <f>SUMIFS($O$2:$O$601,$H$2:$H$601,"&gt;="&amp;$Q209,$H$2:$H$601,"&lt;"&amp;EDATE($Q209,1))</f>
        <v>22329060.350000001</v>
      </c>
      <c r="V209" s="13">
        <f t="shared" si="21"/>
        <v>3.0310793378588729E-2</v>
      </c>
      <c r="W209" s="29">
        <f t="shared" si="22"/>
        <v>858810.01346153847</v>
      </c>
      <c r="X209" s="13">
        <f>IF(R209=0,"",COUNTIFS($H$2:$H$601,"&gt;="&amp;$Q209,$H$2:$H$601,"&lt;"&amp;EDATE($Q209,1),$M$2:$M$601,"Delivered")/R209)</f>
        <v>0.15384615384615385</v>
      </c>
      <c r="Y209" s="11">
        <f>COUNTIFS($H$2:$H$601,"&gt;="&amp;$Q209,$H$2:$H$601,"&lt;"&amp;EDATE($Q209,1),$N$2:$N$601,"&gt;=1",$N$2:$N$601,"&lt;=5")</f>
        <v>17</v>
      </c>
      <c r="Z209" s="12">
        <f>IF(Y209=0,"",AVERAGEIFS($N$2:$N$601,$H$2:$H$601,"&gt;="&amp;$Q209,$H$2:$H$601,"&lt;"&amp;EDATE($Q209,1),$N$2:$N$601,"&gt;=1",$N$2:$N$601,"&lt;=5"))</f>
        <v>2.8823529411764706</v>
      </c>
      <c r="AA209" s="13">
        <f t="shared" si="23"/>
        <v>0.65384615384615385</v>
      </c>
    </row>
    <row r="210" spans="1:27" x14ac:dyDescent="0.25">
      <c r="A210" s="6" t="s">
        <v>792</v>
      </c>
      <c r="B210" s="6" t="s">
        <v>793</v>
      </c>
      <c r="C210" s="6" t="s">
        <v>794</v>
      </c>
      <c r="D210" s="6" t="s">
        <v>40</v>
      </c>
      <c r="E210" s="6" t="s">
        <v>326</v>
      </c>
      <c r="F210" s="6">
        <v>1</v>
      </c>
      <c r="G210" s="16">
        <v>356741.45</v>
      </c>
      <c r="H210" s="27">
        <v>45103</v>
      </c>
      <c r="I210" s="6" t="s">
        <v>74</v>
      </c>
      <c r="J210" s="6" t="s">
        <v>187</v>
      </c>
      <c r="K210" s="6" t="s">
        <v>187</v>
      </c>
      <c r="L210" s="6" t="s">
        <v>62</v>
      </c>
      <c r="M210" s="6" t="s">
        <v>63</v>
      </c>
      <c r="N210" s="17"/>
      <c r="O210" s="37">
        <f t="shared" si="24"/>
        <v>356741.45</v>
      </c>
      <c r="Q210" s="34">
        <v>45839</v>
      </c>
      <c r="R210" s="11">
        <f>COUNTIFS($H$2:$H$601,"&gt;="&amp;$Q210,$H$2:$H$601,"&lt;"&amp;EDATE($Q210,1))</f>
        <v>24</v>
      </c>
      <c r="S210" s="13">
        <f t="shared" si="20"/>
        <v>0.04</v>
      </c>
      <c r="T210" s="11">
        <f>SUMIFS($F$2:$F$601,$H$2:$H$601,"&gt;="&amp;$Q210,$H$2:$H$601,"&lt;"&amp;EDATE($Q210,1))</f>
        <v>81</v>
      </c>
      <c r="U210" s="29">
        <f>SUMIFS($O$2:$O$601,$H$2:$H$601,"&gt;="&amp;$Q210,$H$2:$H$601,"&lt;"&amp;EDATE($Q210,1))</f>
        <v>28163704.93</v>
      </c>
      <c r="V210" s="13">
        <f t="shared" si="21"/>
        <v>3.8231086643499113E-2</v>
      </c>
      <c r="W210" s="29">
        <f t="shared" si="22"/>
        <v>1173487.7054166666</v>
      </c>
      <c r="X210" s="13">
        <f>IF(R210=0,"",COUNTIFS($H$2:$H$601,"&gt;="&amp;$Q210,$H$2:$H$601,"&lt;"&amp;EDATE($Q210,1),$M$2:$M$601,"Delivered")/R210)</f>
        <v>4.1666666666666664E-2</v>
      </c>
      <c r="Y210" s="11">
        <f>COUNTIFS($H$2:$H$601,"&gt;="&amp;$Q210,$H$2:$H$601,"&lt;"&amp;EDATE($Q210,1),$N$2:$N$601,"&gt;=1",$N$2:$N$601,"&lt;=5")</f>
        <v>14</v>
      </c>
      <c r="Z210" s="12">
        <f>IF(Y210=0,"",AVERAGEIFS($N$2:$N$601,$H$2:$H$601,"&gt;="&amp;$Q210,$H$2:$H$601,"&lt;"&amp;EDATE($Q210,1),$N$2:$N$601,"&gt;=1",$N$2:$N$601,"&lt;=5"))</f>
        <v>3</v>
      </c>
      <c r="AA210" s="13">
        <f t="shared" si="23"/>
        <v>0.58333333333333337</v>
      </c>
    </row>
    <row r="211" spans="1:27" x14ac:dyDescent="0.25">
      <c r="A211" s="6" t="s">
        <v>795</v>
      </c>
      <c r="B211" s="6" t="s">
        <v>796</v>
      </c>
      <c r="C211" s="6" t="s">
        <v>797</v>
      </c>
      <c r="D211" s="6" t="s">
        <v>135</v>
      </c>
      <c r="E211" s="6" t="s">
        <v>136</v>
      </c>
      <c r="F211" s="6">
        <v>6</v>
      </c>
      <c r="G211" s="16">
        <v>51269.599999999999</v>
      </c>
      <c r="H211" s="26">
        <v>45844</v>
      </c>
      <c r="I211" s="6" t="s">
        <v>101</v>
      </c>
      <c r="J211" s="6" t="s">
        <v>43</v>
      </c>
      <c r="K211" s="6" t="s">
        <v>43</v>
      </c>
      <c r="L211" s="6" t="s">
        <v>54</v>
      </c>
      <c r="M211" s="6" t="s">
        <v>68</v>
      </c>
      <c r="N211" s="6">
        <v>2</v>
      </c>
      <c r="O211" s="37">
        <f t="shared" si="24"/>
        <v>307617.59999999998</v>
      </c>
      <c r="Q211" s="34">
        <v>45870</v>
      </c>
      <c r="R211" s="11">
        <f>COUNTIFS($H$2:$H$601,"&gt;="&amp;$Q211,$H$2:$H$601,"&lt;"&amp;EDATE($Q211,1))</f>
        <v>22</v>
      </c>
      <c r="S211" s="13">
        <f t="shared" si="20"/>
        <v>3.6666666666666667E-2</v>
      </c>
      <c r="T211" s="11">
        <f>SUMIFS($F$2:$F$601,$H$2:$H$601,"&gt;="&amp;$Q211,$H$2:$H$601,"&lt;"&amp;EDATE($Q211,1))</f>
        <v>74</v>
      </c>
      <c r="U211" s="29">
        <f>SUMIFS($O$2:$O$601,$H$2:$H$601,"&gt;="&amp;$Q211,$H$2:$H$601,"&lt;"&amp;EDATE($Q211,1))</f>
        <v>18496267.040000003</v>
      </c>
      <c r="V211" s="13">
        <f t="shared" si="21"/>
        <v>2.5107931983561545E-2</v>
      </c>
      <c r="W211" s="29">
        <f t="shared" si="22"/>
        <v>840739.41090909101</v>
      </c>
      <c r="X211" s="13">
        <f>IF(R211=0,"",COUNTIFS($H$2:$H$601,"&gt;="&amp;$Q211,$H$2:$H$601,"&lt;"&amp;EDATE($Q211,1),$M$2:$M$601,"Delivered")/R211)</f>
        <v>0.31818181818181818</v>
      </c>
      <c r="Y211" s="11">
        <f>COUNTIFS($H$2:$H$601,"&gt;="&amp;$Q211,$H$2:$H$601,"&lt;"&amp;EDATE($Q211,1),$N$2:$N$601,"&gt;=1",$N$2:$N$601,"&lt;=5")</f>
        <v>15</v>
      </c>
      <c r="Z211" s="12">
        <f>IF(Y211=0,"",AVERAGEIFS($N$2:$N$601,$H$2:$H$601,"&gt;="&amp;$Q211,$H$2:$H$601,"&lt;"&amp;EDATE($Q211,1),$N$2:$N$601,"&gt;=1",$N$2:$N$601,"&lt;=5"))</f>
        <v>3.0666666666666669</v>
      </c>
      <c r="AA211" s="13">
        <f t="shared" si="23"/>
        <v>0.68181818181818177</v>
      </c>
    </row>
    <row r="212" spans="1:27" x14ac:dyDescent="0.25">
      <c r="A212" s="6" t="s">
        <v>799</v>
      </c>
      <c r="B212" s="6" t="s">
        <v>1920</v>
      </c>
      <c r="C212" s="6" t="s">
        <v>801</v>
      </c>
      <c r="D212" s="6" t="s">
        <v>40</v>
      </c>
      <c r="E212" s="6" t="s">
        <v>326</v>
      </c>
      <c r="F212" s="6">
        <v>6</v>
      </c>
      <c r="G212" s="16">
        <v>343759.94</v>
      </c>
      <c r="H212" s="26">
        <v>45509</v>
      </c>
      <c r="I212" s="6" t="s">
        <v>51</v>
      </c>
      <c r="J212" s="6" t="s">
        <v>303</v>
      </c>
      <c r="K212" s="6" t="s">
        <v>304</v>
      </c>
      <c r="L212" s="6" t="s">
        <v>62</v>
      </c>
      <c r="M212" s="6" t="s">
        <v>55</v>
      </c>
      <c r="N212" s="6">
        <v>5</v>
      </c>
      <c r="O212" s="37">
        <f t="shared" si="24"/>
        <v>2062559.6400000001</v>
      </c>
      <c r="Q212" s="34">
        <v>45901</v>
      </c>
      <c r="R212" s="11">
        <f>COUNTIFS($H$2:$H$601,"&gt;="&amp;$Q212,$H$2:$H$601,"&lt;"&amp;EDATE($Q212,1))</f>
        <v>19</v>
      </c>
      <c r="S212" s="13">
        <f t="shared" si="20"/>
        <v>3.1666666666666669E-2</v>
      </c>
      <c r="T212" s="11">
        <f>SUMIFS($F$2:$F$601,$H$2:$H$601,"&gt;="&amp;$Q212,$H$2:$H$601,"&lt;"&amp;EDATE($Q212,1))</f>
        <v>66</v>
      </c>
      <c r="U212" s="29">
        <f>SUMIFS($O$2:$O$601,$H$2:$H$601,"&gt;="&amp;$Q212,$H$2:$H$601,"&lt;"&amp;EDATE($Q212,1))</f>
        <v>14289719</v>
      </c>
      <c r="V212" s="13">
        <f t="shared" si="21"/>
        <v>1.9397713708409297E-2</v>
      </c>
      <c r="W212" s="29">
        <f t="shared" si="22"/>
        <v>752090.47368421056</v>
      </c>
      <c r="X212" s="13">
        <f>IF(R212=0,"",COUNTIFS($H$2:$H$601,"&gt;="&amp;$Q212,$H$2:$H$601,"&lt;"&amp;EDATE($Q212,1),$M$2:$M$601,"Delivered")/R212)</f>
        <v>0.15789473684210525</v>
      </c>
      <c r="Y212" s="11">
        <f>COUNTIFS($H$2:$H$601,"&gt;="&amp;$Q212,$H$2:$H$601,"&lt;"&amp;EDATE($Q212,1),$N$2:$N$601,"&gt;=1",$N$2:$N$601,"&lt;=5")</f>
        <v>12</v>
      </c>
      <c r="Z212" s="12">
        <f>IF(Y212=0,"",AVERAGEIFS($N$2:$N$601,$H$2:$H$601,"&gt;="&amp;$Q212,$H$2:$H$601,"&lt;"&amp;EDATE($Q212,1),$N$2:$N$601,"&gt;=1",$N$2:$N$601,"&lt;=5"))</f>
        <v>3.0833333333333335</v>
      </c>
      <c r="AA212" s="13">
        <f t="shared" si="23"/>
        <v>0.63157894736842102</v>
      </c>
    </row>
    <row r="213" spans="1:27" x14ac:dyDescent="0.25">
      <c r="A213" s="6" t="s">
        <v>802</v>
      </c>
      <c r="B213" s="6" t="s">
        <v>803</v>
      </c>
      <c r="C213" s="6" t="s">
        <v>804</v>
      </c>
      <c r="D213" s="6" t="s">
        <v>135</v>
      </c>
      <c r="E213" s="6" t="s">
        <v>335</v>
      </c>
      <c r="F213" s="6">
        <v>3</v>
      </c>
      <c r="G213" s="16">
        <v>98068.22</v>
      </c>
      <c r="H213" s="27">
        <v>45867</v>
      </c>
      <c r="I213" s="6" t="s">
        <v>74</v>
      </c>
      <c r="J213" s="6" t="s">
        <v>141</v>
      </c>
      <c r="K213" s="6" t="s">
        <v>142</v>
      </c>
      <c r="L213" s="6" t="s">
        <v>62</v>
      </c>
      <c r="M213" s="6" t="s">
        <v>63</v>
      </c>
      <c r="N213" s="6">
        <v>3</v>
      </c>
      <c r="O213" s="37">
        <f t="shared" si="24"/>
        <v>294204.66000000003</v>
      </c>
      <c r="Q213" s="34">
        <v>45931</v>
      </c>
      <c r="R213" s="11">
        <f>COUNTIFS($H$2:$H$601,"&gt;="&amp;$Q213,$H$2:$H$601,"&lt;"&amp;EDATE($Q213,1))</f>
        <v>9</v>
      </c>
      <c r="S213" s="13">
        <f t="shared" si="20"/>
        <v>1.4999999999999999E-2</v>
      </c>
      <c r="T213" s="11">
        <f>SUMIFS($F$2:$F$601,$H$2:$H$601,"&gt;="&amp;$Q213,$H$2:$H$601,"&lt;"&amp;EDATE($Q213,1))</f>
        <v>30</v>
      </c>
      <c r="U213" s="29">
        <f>SUMIFS($O$2:$O$601,$H$2:$H$601,"&gt;="&amp;$Q213,$H$2:$H$601,"&lt;"&amp;EDATE($Q213,1))</f>
        <v>5607094.5699999994</v>
      </c>
      <c r="V213" s="13">
        <f t="shared" si="21"/>
        <v>7.6114033596347361E-3</v>
      </c>
      <c r="W213" s="29">
        <f t="shared" si="22"/>
        <v>623010.50777777773</v>
      </c>
      <c r="X213" s="13">
        <f>IF(R213=0,"",COUNTIFS($H$2:$H$601,"&gt;="&amp;$Q213,$H$2:$H$601,"&lt;"&amp;EDATE($Q213,1),$M$2:$M$601,"Delivered")/R213)</f>
        <v>0.22222222222222221</v>
      </c>
      <c r="Y213" s="11">
        <f>COUNTIFS($H$2:$H$601,"&gt;="&amp;$Q213,$H$2:$H$601,"&lt;"&amp;EDATE($Q213,1),$N$2:$N$601,"&gt;=1",$N$2:$N$601,"&lt;=5")</f>
        <v>6</v>
      </c>
      <c r="Z213" s="12">
        <f>IF(Y213=0,"",AVERAGEIFS($N$2:$N$601,$H$2:$H$601,"&gt;="&amp;$Q213,$H$2:$H$601,"&lt;"&amp;EDATE($Q213,1),$N$2:$N$601,"&gt;=1",$N$2:$N$601,"&lt;=5"))</f>
        <v>3.5</v>
      </c>
      <c r="AA213" s="13">
        <f t="shared" si="23"/>
        <v>0.66666666666666663</v>
      </c>
    </row>
    <row r="214" spans="1:27" x14ac:dyDescent="0.25">
      <c r="A214" s="6" t="s">
        <v>806</v>
      </c>
      <c r="B214" s="6" t="s">
        <v>807</v>
      </c>
      <c r="C214" s="6" t="s">
        <v>808</v>
      </c>
      <c r="D214" s="6" t="s">
        <v>135</v>
      </c>
      <c r="E214" s="6" t="s">
        <v>136</v>
      </c>
      <c r="F214" s="6">
        <v>5</v>
      </c>
      <c r="G214" s="16">
        <v>334007.96999999997</v>
      </c>
      <c r="H214" s="26">
        <v>45266</v>
      </c>
      <c r="I214" s="6" t="s">
        <v>101</v>
      </c>
      <c r="J214" s="6" t="s">
        <v>152</v>
      </c>
      <c r="K214" s="6" t="s">
        <v>152</v>
      </c>
      <c r="L214" s="6" t="s">
        <v>44</v>
      </c>
      <c r="M214" s="6" t="s">
        <v>68</v>
      </c>
      <c r="N214" s="6">
        <v>2</v>
      </c>
      <c r="O214" s="37">
        <f t="shared" si="24"/>
        <v>1670039.8499999999</v>
      </c>
      <c r="Q214" s="34">
        <v>45962</v>
      </c>
      <c r="R214" s="11">
        <f>COUNTIFS($H$2:$H$601,"&gt;="&amp;$Q214,$H$2:$H$601,"&lt;"&amp;EDATE($Q214,1))</f>
        <v>14</v>
      </c>
      <c r="S214" s="13">
        <f t="shared" si="20"/>
        <v>2.3333333333333334E-2</v>
      </c>
      <c r="T214" s="11">
        <f>SUMIFS($F$2:$F$601,$H$2:$H$601,"&gt;="&amp;$Q214,$H$2:$H$601,"&lt;"&amp;EDATE($Q214,1))</f>
        <v>48</v>
      </c>
      <c r="U214" s="29">
        <f>SUMIFS($O$2:$O$601,$H$2:$H$601,"&gt;="&amp;$Q214,$H$2:$H$601,"&lt;"&amp;EDATE($Q214,1))</f>
        <v>11844642.630000001</v>
      </c>
      <c r="V214" s="13">
        <f t="shared" si="21"/>
        <v>1.6078621750026029E-2</v>
      </c>
      <c r="W214" s="29">
        <f t="shared" si="22"/>
        <v>846045.9021428572</v>
      </c>
      <c r="X214" s="13">
        <f>IF(R214=0,"",COUNTIFS($H$2:$H$601,"&gt;="&amp;$Q214,$H$2:$H$601,"&lt;"&amp;EDATE($Q214,1),$M$2:$M$601,"Delivered")/R214)</f>
        <v>0.21428571428571427</v>
      </c>
      <c r="Y214" s="11">
        <f>COUNTIFS($H$2:$H$601,"&gt;="&amp;$Q214,$H$2:$H$601,"&lt;"&amp;EDATE($Q214,1),$N$2:$N$601,"&gt;=1",$N$2:$N$601,"&lt;=5")</f>
        <v>10</v>
      </c>
      <c r="Z214" s="12">
        <f>IF(Y214=0,"",AVERAGEIFS($N$2:$N$601,$H$2:$H$601,"&gt;="&amp;$Q214,$H$2:$H$601,"&lt;"&amp;EDATE($Q214,1),$N$2:$N$601,"&gt;=1",$N$2:$N$601,"&lt;=5"))</f>
        <v>2.9</v>
      </c>
      <c r="AA214" s="13">
        <f t="shared" si="23"/>
        <v>0.7142857142857143</v>
      </c>
    </row>
    <row r="215" spans="1:27" x14ac:dyDescent="0.25">
      <c r="A215" s="6" t="s">
        <v>809</v>
      </c>
      <c r="B215" s="6" t="s">
        <v>810</v>
      </c>
      <c r="C215" s="6" t="s">
        <v>811</v>
      </c>
      <c r="D215" s="6" t="s">
        <v>99</v>
      </c>
      <c r="E215" s="6" t="s">
        <v>176</v>
      </c>
      <c r="F215" s="6">
        <v>6</v>
      </c>
      <c r="G215" s="18">
        <v>8347678.75</v>
      </c>
      <c r="H215" s="27">
        <v>45776</v>
      </c>
      <c r="I215" s="6" t="s">
        <v>101</v>
      </c>
      <c r="J215" s="6" t="s">
        <v>61</v>
      </c>
      <c r="K215" s="6" t="s">
        <v>61</v>
      </c>
      <c r="L215" s="6" t="s">
        <v>62</v>
      </c>
      <c r="M215" s="6" t="s">
        <v>77</v>
      </c>
      <c r="N215" s="17"/>
      <c r="O215" s="37">
        <f t="shared" si="24"/>
        <v>50086072.5</v>
      </c>
      <c r="Q215" s="34">
        <v>45992</v>
      </c>
      <c r="R215" s="11">
        <f>COUNTIFS($H$2:$H$601,"&gt;="&amp;$Q215,$H$2:$H$601,"&lt;"&amp;EDATE($Q215,1))</f>
        <v>19</v>
      </c>
      <c r="S215" s="13">
        <f t="shared" si="20"/>
        <v>3.1666666666666669E-2</v>
      </c>
      <c r="T215" s="11">
        <f>SUMIFS($F$2:$F$601,$H$2:$H$601,"&gt;="&amp;$Q215,$H$2:$H$601,"&lt;"&amp;EDATE($Q215,1))</f>
        <v>55</v>
      </c>
      <c r="U215" s="29">
        <f>SUMIFS($O$2:$O$601,$H$2:$H$601,"&gt;="&amp;$Q215,$H$2:$H$601,"&lt;"&amp;EDATE($Q215,1))</f>
        <v>13107550.51</v>
      </c>
      <c r="V215" s="13">
        <f t="shared" si="21"/>
        <v>1.7792967952098587E-2</v>
      </c>
      <c r="W215" s="29">
        <f t="shared" si="22"/>
        <v>689871.07947368419</v>
      </c>
      <c r="X215" s="13">
        <f>IF(R215=0,"",COUNTIFS($H$2:$H$601,"&gt;="&amp;$Q215,$H$2:$H$601,"&lt;"&amp;EDATE($Q215,1),$M$2:$M$601,"Delivered")/R215)</f>
        <v>0.31578947368421051</v>
      </c>
      <c r="Y215" s="11">
        <f>COUNTIFS($H$2:$H$601,"&gt;="&amp;$Q215,$H$2:$H$601,"&lt;"&amp;EDATE($Q215,1),$N$2:$N$601,"&gt;=1",$N$2:$N$601,"&lt;=5")</f>
        <v>17</v>
      </c>
      <c r="Z215" s="12">
        <f>IF(Y215=0,"",AVERAGEIFS($N$2:$N$601,$H$2:$H$601,"&gt;="&amp;$Q215,$H$2:$H$601,"&lt;"&amp;EDATE($Q215,1),$N$2:$N$601,"&gt;=1",$N$2:$N$601,"&lt;=5"))</f>
        <v>2.9411764705882355</v>
      </c>
      <c r="AA215" s="13">
        <f t="shared" si="23"/>
        <v>0.89473684210526316</v>
      </c>
    </row>
    <row r="216" spans="1:27" x14ac:dyDescent="0.25">
      <c r="A216" s="6" t="s">
        <v>812</v>
      </c>
      <c r="B216" s="6" t="s">
        <v>535</v>
      </c>
      <c r="C216" s="6" t="s">
        <v>536</v>
      </c>
      <c r="D216" s="6" t="s">
        <v>168</v>
      </c>
      <c r="E216" s="6" t="s">
        <v>256</v>
      </c>
      <c r="F216" s="6">
        <v>2</v>
      </c>
      <c r="G216" s="16">
        <v>331807.34000000003</v>
      </c>
      <c r="H216" s="27">
        <v>44981</v>
      </c>
      <c r="I216" s="6" t="s">
        <v>81</v>
      </c>
      <c r="J216" s="6" t="s">
        <v>146</v>
      </c>
      <c r="K216" s="6" t="s">
        <v>147</v>
      </c>
      <c r="L216" s="6" t="s">
        <v>62</v>
      </c>
      <c r="M216" s="6" t="s">
        <v>63</v>
      </c>
      <c r="N216" s="6">
        <v>3</v>
      </c>
      <c r="O216" s="37">
        <f t="shared" si="24"/>
        <v>663614.68000000005</v>
      </c>
      <c r="Q216" s="10" t="s">
        <v>2627</v>
      </c>
      <c r="R216" s="9">
        <f>SUM(R180:R215)</f>
        <v>600</v>
      </c>
      <c r="S216" s="30">
        <f>SUM(S180:S215)</f>
        <v>0.99999999999999989</v>
      </c>
      <c r="T216" s="9">
        <f>SUM(T180:T215)</f>
        <v>2109</v>
      </c>
      <c r="U216" s="31">
        <f>SUM(U180:U215)</f>
        <v>736670270.25999987</v>
      </c>
      <c r="V216" s="30">
        <f>SUM(V180:V215)</f>
        <v>0.999999999999999</v>
      </c>
      <c r="W216" s="31">
        <f>U216/R216</f>
        <v>1227783.7837666664</v>
      </c>
      <c r="X216" s="30">
        <f>COUNTIF($M$2:$M$601,"Delivered")/COUNTA($A$2:$A$601)</f>
        <v>0.20833333333333334</v>
      </c>
      <c r="Y216" s="9">
        <f>SUM(Y180:Y215)</f>
        <v>435</v>
      </c>
      <c r="Z216" s="32">
        <f>AVERAGE($N$2:$N$601)</f>
        <v>2.981609195402299</v>
      </c>
      <c r="AA216" s="30">
        <f>Y216/R216</f>
        <v>0.72499999999999998</v>
      </c>
    </row>
    <row r="217" spans="1:27" x14ac:dyDescent="0.25">
      <c r="A217" s="6" t="s">
        <v>814</v>
      </c>
      <c r="B217" s="6" t="s">
        <v>815</v>
      </c>
      <c r="C217" s="6" t="s">
        <v>816</v>
      </c>
      <c r="D217" s="6" t="s">
        <v>49</v>
      </c>
      <c r="E217" s="6" t="s">
        <v>107</v>
      </c>
      <c r="F217" s="6">
        <v>4</v>
      </c>
      <c r="G217" s="16">
        <v>105991.01</v>
      </c>
      <c r="H217" s="27">
        <v>44979</v>
      </c>
      <c r="I217" s="6" t="s">
        <v>42</v>
      </c>
      <c r="J217" s="6" t="s">
        <v>75</v>
      </c>
      <c r="K217" s="6" t="s">
        <v>76</v>
      </c>
      <c r="L217" s="6" t="s">
        <v>62</v>
      </c>
      <c r="M217" s="6" t="s">
        <v>55</v>
      </c>
      <c r="N217" s="6">
        <v>4</v>
      </c>
      <c r="O217" s="37">
        <f t="shared" si="24"/>
        <v>423964.04</v>
      </c>
    </row>
    <row r="218" spans="1:27" x14ac:dyDescent="0.25">
      <c r="A218" s="6" t="s">
        <v>817</v>
      </c>
      <c r="B218" s="6" t="s">
        <v>818</v>
      </c>
      <c r="C218" s="6" t="s">
        <v>819</v>
      </c>
      <c r="D218" s="6" t="s">
        <v>49</v>
      </c>
      <c r="E218" s="6" t="s">
        <v>279</v>
      </c>
      <c r="F218" s="6">
        <v>1</v>
      </c>
      <c r="G218" s="16">
        <v>277995.08</v>
      </c>
      <c r="H218" s="27">
        <v>45235</v>
      </c>
      <c r="I218" s="6" t="s">
        <v>81</v>
      </c>
      <c r="J218" s="6" t="s">
        <v>113</v>
      </c>
      <c r="K218" s="6" t="s">
        <v>114</v>
      </c>
      <c r="L218" s="6" t="s">
        <v>54</v>
      </c>
      <c r="M218" s="6" t="s">
        <v>45</v>
      </c>
      <c r="N218" s="17"/>
      <c r="O218" s="37">
        <f t="shared" si="24"/>
        <v>277995.08</v>
      </c>
    </row>
    <row r="219" spans="1:27" x14ac:dyDescent="0.25">
      <c r="A219" s="6" t="s">
        <v>820</v>
      </c>
      <c r="B219" s="6" t="s">
        <v>821</v>
      </c>
      <c r="C219" s="6" t="s">
        <v>822</v>
      </c>
      <c r="D219" s="6" t="s">
        <v>99</v>
      </c>
      <c r="E219" s="6" t="s">
        <v>100</v>
      </c>
      <c r="F219" s="6">
        <v>4</v>
      </c>
      <c r="G219" s="16">
        <v>167259.31</v>
      </c>
      <c r="H219" s="27">
        <v>45219</v>
      </c>
      <c r="I219" s="6" t="s">
        <v>74</v>
      </c>
      <c r="J219" s="6" t="s">
        <v>303</v>
      </c>
      <c r="K219" s="6" t="s">
        <v>304</v>
      </c>
      <c r="L219" s="6" t="s">
        <v>62</v>
      </c>
      <c r="M219" s="6" t="s">
        <v>45</v>
      </c>
      <c r="N219" s="6">
        <v>2</v>
      </c>
      <c r="O219" s="37">
        <f t="shared" si="24"/>
        <v>669037.24</v>
      </c>
    </row>
    <row r="220" spans="1:27" ht="24.95" customHeight="1" x14ac:dyDescent="0.25">
      <c r="A220" s="6" t="s">
        <v>823</v>
      </c>
      <c r="B220" s="6" t="s">
        <v>824</v>
      </c>
      <c r="C220" s="6" t="s">
        <v>825</v>
      </c>
      <c r="D220" s="6" t="s">
        <v>168</v>
      </c>
      <c r="E220" s="6" t="s">
        <v>252</v>
      </c>
      <c r="F220" s="6">
        <v>2</v>
      </c>
      <c r="G220" s="16">
        <v>197179.63</v>
      </c>
      <c r="H220" s="27">
        <v>45716</v>
      </c>
      <c r="I220" s="6" t="s">
        <v>42</v>
      </c>
      <c r="J220" s="6" t="s">
        <v>146</v>
      </c>
      <c r="K220" s="6" t="s">
        <v>147</v>
      </c>
      <c r="L220" s="6" t="s">
        <v>54</v>
      </c>
      <c r="M220" s="6" t="s">
        <v>45</v>
      </c>
      <c r="N220" s="17"/>
      <c r="O220" s="37">
        <f t="shared" si="24"/>
        <v>394359.26</v>
      </c>
      <c r="Q220" s="58" t="s">
        <v>2641</v>
      </c>
      <c r="R220" s="58"/>
      <c r="S220" s="58"/>
      <c r="T220" s="58"/>
      <c r="U220" s="58"/>
      <c r="V220" s="58"/>
      <c r="W220" s="58"/>
      <c r="X220" s="58"/>
      <c r="Y220" s="58"/>
      <c r="Z220" s="58"/>
      <c r="AA220" s="58"/>
    </row>
    <row r="221" spans="1:27" ht="32.1" customHeight="1" x14ac:dyDescent="0.25">
      <c r="A221" s="6" t="s">
        <v>826</v>
      </c>
      <c r="B221" s="6" t="s">
        <v>827</v>
      </c>
      <c r="C221" s="6" t="s">
        <v>828</v>
      </c>
      <c r="D221" s="6" t="s">
        <v>49</v>
      </c>
      <c r="E221" s="6" t="s">
        <v>829</v>
      </c>
      <c r="F221" s="6">
        <v>5</v>
      </c>
      <c r="G221" s="16">
        <v>230699.43</v>
      </c>
      <c r="H221" s="27">
        <v>45595</v>
      </c>
      <c r="I221" s="6" t="s">
        <v>51</v>
      </c>
      <c r="J221" s="6" t="s">
        <v>61</v>
      </c>
      <c r="K221" s="6" t="s">
        <v>61</v>
      </c>
      <c r="L221" s="6" t="s">
        <v>62</v>
      </c>
      <c r="M221" s="6" t="s">
        <v>45</v>
      </c>
      <c r="N221" s="6">
        <v>4</v>
      </c>
      <c r="O221" s="37">
        <f t="shared" si="24"/>
        <v>1153497.1499999999</v>
      </c>
      <c r="Q221" s="36" t="s">
        <v>2383</v>
      </c>
      <c r="R221" s="36" t="s">
        <v>2642</v>
      </c>
      <c r="S221" s="36" t="s">
        <v>2643</v>
      </c>
      <c r="T221" s="36"/>
      <c r="U221" s="36"/>
      <c r="V221" s="36"/>
      <c r="W221" s="36"/>
      <c r="X221" s="36"/>
      <c r="Y221" s="36"/>
      <c r="Z221" s="36"/>
      <c r="AA221" s="36"/>
    </row>
    <row r="222" spans="1:27" x14ac:dyDescent="0.25">
      <c r="A222" s="6" t="s">
        <v>830</v>
      </c>
      <c r="B222" s="6" t="s">
        <v>1921</v>
      </c>
      <c r="C222" s="17" t="s">
        <v>832</v>
      </c>
      <c r="D222" s="6" t="s">
        <v>135</v>
      </c>
      <c r="E222" s="6" t="s">
        <v>335</v>
      </c>
      <c r="F222" s="6">
        <v>4</v>
      </c>
      <c r="G222" s="16">
        <v>284188.45</v>
      </c>
      <c r="H222" s="27">
        <v>45190</v>
      </c>
      <c r="I222" s="6" t="s">
        <v>101</v>
      </c>
      <c r="J222" s="6" t="s">
        <v>308</v>
      </c>
      <c r="K222" s="6" t="s">
        <v>53</v>
      </c>
      <c r="L222" s="6" t="s">
        <v>62</v>
      </c>
      <c r="M222" s="6" t="s">
        <v>77</v>
      </c>
      <c r="N222" s="6">
        <v>2</v>
      </c>
      <c r="O222" s="37">
        <f t="shared" si="24"/>
        <v>1136753.8</v>
      </c>
      <c r="Q222" s="8" t="s">
        <v>2644</v>
      </c>
      <c r="R222" s="35">
        <f>R46-COUNTA($A$2:$A$601)</f>
        <v>0</v>
      </c>
      <c r="S222" s="56" t="s">
        <v>2645</v>
      </c>
      <c r="T222" s="56"/>
      <c r="U222" s="56"/>
      <c r="V222" s="56"/>
      <c r="W222" s="56"/>
      <c r="X222" s="56"/>
      <c r="Y222" s="56"/>
      <c r="Z222" s="56"/>
      <c r="AA222" s="56"/>
    </row>
    <row r="223" spans="1:27" ht="30" x14ac:dyDescent="0.25">
      <c r="A223" s="6" t="s">
        <v>833</v>
      </c>
      <c r="B223" s="6" t="s">
        <v>753</v>
      </c>
      <c r="C223" s="6" t="s">
        <v>835</v>
      </c>
      <c r="D223" s="6" t="s">
        <v>111</v>
      </c>
      <c r="E223" s="6" t="s">
        <v>140</v>
      </c>
      <c r="F223" s="6">
        <v>5</v>
      </c>
      <c r="G223" s="16">
        <v>79274.429999999993</v>
      </c>
      <c r="H223" s="26">
        <v>45202</v>
      </c>
      <c r="I223" s="6" t="s">
        <v>42</v>
      </c>
      <c r="J223" s="6" t="s">
        <v>303</v>
      </c>
      <c r="K223" s="6" t="s">
        <v>304</v>
      </c>
      <c r="L223" s="6" t="s">
        <v>62</v>
      </c>
      <c r="M223" s="6" t="s">
        <v>55</v>
      </c>
      <c r="N223" s="17"/>
      <c r="O223" s="37">
        <f t="shared" si="24"/>
        <v>396372.14999999997</v>
      </c>
      <c r="Q223" s="8" t="s">
        <v>2646</v>
      </c>
      <c r="R223" s="35">
        <f>U46-SUM($O$2:$O$601)</f>
        <v>0</v>
      </c>
      <c r="S223" s="56" t="s">
        <v>2647</v>
      </c>
      <c r="T223" s="56"/>
      <c r="U223" s="56"/>
      <c r="V223" s="56"/>
      <c r="W223" s="56"/>
      <c r="X223" s="56"/>
      <c r="Y223" s="56"/>
      <c r="Z223" s="56"/>
      <c r="AA223" s="56"/>
    </row>
    <row r="224" spans="1:27" ht="30" x14ac:dyDescent="0.25">
      <c r="A224" s="6" t="s">
        <v>836</v>
      </c>
      <c r="B224" s="6" t="s">
        <v>133</v>
      </c>
      <c r="C224" s="6" t="s">
        <v>134</v>
      </c>
      <c r="D224" s="6" t="s">
        <v>49</v>
      </c>
      <c r="E224" s="6" t="s">
        <v>50</v>
      </c>
      <c r="F224" s="6">
        <v>5</v>
      </c>
      <c r="G224" s="16">
        <v>247443.4</v>
      </c>
      <c r="H224" s="27">
        <v>45127</v>
      </c>
      <c r="I224" s="6" t="s">
        <v>42</v>
      </c>
      <c r="J224" s="6" t="s">
        <v>126</v>
      </c>
      <c r="K224" s="6" t="s">
        <v>127</v>
      </c>
      <c r="L224" s="6" t="s">
        <v>54</v>
      </c>
      <c r="M224" s="6" t="s">
        <v>77</v>
      </c>
      <c r="N224" s="6">
        <v>2</v>
      </c>
      <c r="O224" s="37">
        <f t="shared" si="24"/>
        <v>1237217</v>
      </c>
      <c r="Q224" s="8" t="s">
        <v>2648</v>
      </c>
      <c r="R224" s="35">
        <f>R56-COUNTA($A$2:$A$601)</f>
        <v>0</v>
      </c>
      <c r="S224" s="56" t="s">
        <v>2645</v>
      </c>
      <c r="T224" s="56"/>
      <c r="U224" s="56"/>
      <c r="V224" s="56"/>
      <c r="W224" s="56"/>
      <c r="X224" s="56"/>
      <c r="Y224" s="56"/>
      <c r="Z224" s="56"/>
      <c r="AA224" s="56"/>
    </row>
    <row r="225" spans="1:27" ht="30" x14ac:dyDescent="0.25">
      <c r="A225" s="6" t="s">
        <v>838</v>
      </c>
      <c r="B225" s="6" t="s">
        <v>1922</v>
      </c>
      <c r="C225" s="6" t="s">
        <v>840</v>
      </c>
      <c r="D225" s="6" t="s">
        <v>87</v>
      </c>
      <c r="E225" s="6" t="s">
        <v>94</v>
      </c>
      <c r="F225" s="6">
        <v>4</v>
      </c>
      <c r="G225" s="16">
        <v>2955.52</v>
      </c>
      <c r="H225" s="26">
        <v>45788</v>
      </c>
      <c r="I225" s="6" t="s">
        <v>42</v>
      </c>
      <c r="J225" s="6" t="s">
        <v>113</v>
      </c>
      <c r="K225" s="6" t="s">
        <v>114</v>
      </c>
      <c r="L225" s="6" t="s">
        <v>54</v>
      </c>
      <c r="M225" s="6" t="s">
        <v>63</v>
      </c>
      <c r="N225" s="6">
        <v>5</v>
      </c>
      <c r="O225" s="37">
        <f t="shared" si="24"/>
        <v>11822.08</v>
      </c>
      <c r="Q225" s="8" t="s">
        <v>2649</v>
      </c>
      <c r="R225" s="35">
        <f>U56-SUM($O$2:$O$601)</f>
        <v>0</v>
      </c>
      <c r="S225" s="56" t="s">
        <v>2647</v>
      </c>
      <c r="T225" s="56"/>
      <c r="U225" s="56"/>
      <c r="V225" s="56"/>
      <c r="W225" s="56"/>
      <c r="X225" s="56"/>
      <c r="Y225" s="56"/>
      <c r="Z225" s="56"/>
      <c r="AA225" s="56"/>
    </row>
    <row r="226" spans="1:27" x14ac:dyDescent="0.25">
      <c r="A226" s="6" t="s">
        <v>841</v>
      </c>
      <c r="B226" s="6" t="s">
        <v>842</v>
      </c>
      <c r="C226" s="6" t="s">
        <v>843</v>
      </c>
      <c r="D226" s="6" t="s">
        <v>40</v>
      </c>
      <c r="E226" s="6" t="s">
        <v>573</v>
      </c>
      <c r="F226" s="6">
        <v>3</v>
      </c>
      <c r="G226" s="16">
        <v>416917.31</v>
      </c>
      <c r="H226" s="26">
        <v>45726</v>
      </c>
      <c r="I226" s="6" t="s">
        <v>42</v>
      </c>
      <c r="J226" s="6" t="s">
        <v>146</v>
      </c>
      <c r="K226" s="6" t="s">
        <v>147</v>
      </c>
      <c r="L226" s="6" t="s">
        <v>44</v>
      </c>
      <c r="M226" s="6" t="s">
        <v>55</v>
      </c>
      <c r="N226" s="6">
        <v>1</v>
      </c>
      <c r="O226" s="37">
        <f t="shared" si="24"/>
        <v>1250751.93</v>
      </c>
      <c r="Q226" s="8" t="s">
        <v>2650</v>
      </c>
      <c r="R226" s="35">
        <f>R64-COUNTA($A$2:$A$601)</f>
        <v>0</v>
      </c>
      <c r="S226" s="56" t="s">
        <v>2645</v>
      </c>
      <c r="T226" s="56"/>
      <c r="U226" s="56"/>
      <c r="V226" s="56"/>
      <c r="W226" s="56"/>
      <c r="X226" s="56"/>
      <c r="Y226" s="56"/>
      <c r="Z226" s="56"/>
      <c r="AA226" s="56"/>
    </row>
    <row r="227" spans="1:27" x14ac:dyDescent="0.25">
      <c r="A227" s="6" t="s">
        <v>844</v>
      </c>
      <c r="B227" s="6" t="s">
        <v>845</v>
      </c>
      <c r="C227" s="6" t="s">
        <v>846</v>
      </c>
      <c r="D227" s="6" t="s">
        <v>59</v>
      </c>
      <c r="E227" s="6" t="s">
        <v>67</v>
      </c>
      <c r="F227" s="6">
        <v>3</v>
      </c>
      <c r="G227" s="16">
        <v>346887.56</v>
      </c>
      <c r="H227" s="27">
        <v>45823</v>
      </c>
      <c r="I227" s="6" t="s">
        <v>101</v>
      </c>
      <c r="J227" s="6" t="s">
        <v>146</v>
      </c>
      <c r="K227" s="6" t="s">
        <v>147</v>
      </c>
      <c r="L227" s="6" t="s">
        <v>44</v>
      </c>
      <c r="M227" s="6" t="s">
        <v>63</v>
      </c>
      <c r="N227" s="6">
        <v>1</v>
      </c>
      <c r="O227" s="37">
        <f t="shared" si="24"/>
        <v>1040662.6799999999</v>
      </c>
      <c r="Q227" s="8" t="s">
        <v>2651</v>
      </c>
      <c r="R227" s="35">
        <f>U64-SUM($O$2:$O$601)</f>
        <v>0</v>
      </c>
      <c r="S227" s="56" t="s">
        <v>2647</v>
      </c>
      <c r="T227" s="56"/>
      <c r="U227" s="56"/>
      <c r="V227" s="56"/>
      <c r="W227" s="56"/>
      <c r="X227" s="56"/>
      <c r="Y227" s="56"/>
      <c r="Z227" s="56"/>
      <c r="AA227" s="56"/>
    </row>
    <row r="228" spans="1:27" ht="30" x14ac:dyDescent="0.25">
      <c r="A228" s="6" t="s">
        <v>847</v>
      </c>
      <c r="B228" s="6" t="s">
        <v>1071</v>
      </c>
      <c r="C228" s="6" t="s">
        <v>849</v>
      </c>
      <c r="D228" s="6" t="s">
        <v>168</v>
      </c>
      <c r="E228" s="6" t="s">
        <v>256</v>
      </c>
      <c r="F228" s="6">
        <v>4</v>
      </c>
      <c r="G228" s="16">
        <v>308126.48</v>
      </c>
      <c r="H228" s="27">
        <v>45253</v>
      </c>
      <c r="I228" s="6" t="s">
        <v>101</v>
      </c>
      <c r="J228" s="6" t="s">
        <v>89</v>
      </c>
      <c r="K228" s="6" t="s">
        <v>90</v>
      </c>
      <c r="L228" s="6" t="s">
        <v>54</v>
      </c>
      <c r="M228" s="6" t="s">
        <v>55</v>
      </c>
      <c r="N228" s="6">
        <v>5</v>
      </c>
      <c r="O228" s="37">
        <f t="shared" si="24"/>
        <v>1232505.92</v>
      </c>
      <c r="Q228" s="8" t="s">
        <v>2652</v>
      </c>
      <c r="R228" s="35">
        <f>R74-COUNTA($A$2:$A$601)</f>
        <v>0</v>
      </c>
      <c r="S228" s="56" t="s">
        <v>2645</v>
      </c>
      <c r="T228" s="56"/>
      <c r="U228" s="56"/>
      <c r="V228" s="56"/>
      <c r="W228" s="56"/>
      <c r="X228" s="56"/>
      <c r="Y228" s="56"/>
      <c r="Z228" s="56"/>
      <c r="AA228" s="56"/>
    </row>
    <row r="229" spans="1:27" ht="30" x14ac:dyDescent="0.25">
      <c r="A229" s="6" t="s">
        <v>850</v>
      </c>
      <c r="B229" s="6" t="s">
        <v>629</v>
      </c>
      <c r="C229" s="6" t="s">
        <v>851</v>
      </c>
      <c r="D229" s="6" t="s">
        <v>40</v>
      </c>
      <c r="E229" s="6" t="s">
        <v>326</v>
      </c>
      <c r="F229" s="6">
        <v>4</v>
      </c>
      <c r="G229" s="16">
        <v>348982.98</v>
      </c>
      <c r="H229" s="26">
        <v>45475</v>
      </c>
      <c r="I229" s="6" t="s">
        <v>101</v>
      </c>
      <c r="J229" s="6" t="s">
        <v>141</v>
      </c>
      <c r="K229" s="6" t="s">
        <v>142</v>
      </c>
      <c r="L229" s="6" t="s">
        <v>54</v>
      </c>
      <c r="M229" s="6" t="s">
        <v>63</v>
      </c>
      <c r="N229" s="17"/>
      <c r="O229" s="37">
        <f t="shared" si="24"/>
        <v>1395931.92</v>
      </c>
      <c r="Q229" s="8" t="s">
        <v>2653</v>
      </c>
      <c r="R229" s="35">
        <f>U74-SUM($O$2:$O$601)</f>
        <v>0</v>
      </c>
      <c r="S229" s="56" t="s">
        <v>2647</v>
      </c>
      <c r="T229" s="56"/>
      <c r="U229" s="56"/>
      <c r="V229" s="56"/>
      <c r="W229" s="56"/>
      <c r="X229" s="56"/>
      <c r="Y229" s="56"/>
      <c r="Z229" s="56"/>
      <c r="AA229" s="56"/>
    </row>
    <row r="230" spans="1:27" x14ac:dyDescent="0.25">
      <c r="A230" s="6" t="s">
        <v>852</v>
      </c>
      <c r="B230" s="6" t="s">
        <v>853</v>
      </c>
      <c r="C230" s="6" t="s">
        <v>854</v>
      </c>
      <c r="D230" s="6" t="s">
        <v>168</v>
      </c>
      <c r="E230" s="6" t="s">
        <v>252</v>
      </c>
      <c r="F230" s="6">
        <v>6</v>
      </c>
      <c r="G230" s="16">
        <v>417457.09</v>
      </c>
      <c r="H230" s="27">
        <v>45814</v>
      </c>
      <c r="I230" s="6" t="s">
        <v>42</v>
      </c>
      <c r="J230" s="6" t="s">
        <v>82</v>
      </c>
      <c r="K230" s="6" t="s">
        <v>83</v>
      </c>
      <c r="L230" s="6" t="s">
        <v>62</v>
      </c>
      <c r="M230" s="6" t="s">
        <v>63</v>
      </c>
      <c r="N230" s="6">
        <v>5</v>
      </c>
      <c r="O230" s="37">
        <f t="shared" si="24"/>
        <v>2504742.54</v>
      </c>
      <c r="Q230" s="8" t="s">
        <v>2654</v>
      </c>
      <c r="R230" s="35">
        <f>R94-COUNTA($A$2:$A$601)</f>
        <v>0</v>
      </c>
      <c r="S230" s="56" t="s">
        <v>2645</v>
      </c>
      <c r="T230" s="56"/>
      <c r="U230" s="56"/>
      <c r="V230" s="56"/>
      <c r="W230" s="56"/>
      <c r="X230" s="56"/>
      <c r="Y230" s="56"/>
      <c r="Z230" s="56"/>
      <c r="AA230" s="56"/>
    </row>
    <row r="231" spans="1:27" x14ac:dyDescent="0.25">
      <c r="A231" s="6" t="s">
        <v>855</v>
      </c>
      <c r="B231" s="6" t="s">
        <v>1197</v>
      </c>
      <c r="C231" s="6" t="s">
        <v>857</v>
      </c>
      <c r="D231" s="6" t="s">
        <v>40</v>
      </c>
      <c r="E231" s="6" t="s">
        <v>202</v>
      </c>
      <c r="F231" s="6">
        <v>6</v>
      </c>
      <c r="G231" s="16">
        <v>33284.129999999997</v>
      </c>
      <c r="H231" s="26">
        <v>45355</v>
      </c>
      <c r="I231" s="6" t="s">
        <v>51</v>
      </c>
      <c r="J231" s="6" t="s">
        <v>75</v>
      </c>
      <c r="K231" s="6" t="s">
        <v>76</v>
      </c>
      <c r="L231" s="6" t="s">
        <v>62</v>
      </c>
      <c r="M231" s="6" t="s">
        <v>55</v>
      </c>
      <c r="N231" s="17"/>
      <c r="O231" s="37">
        <f t="shared" si="24"/>
        <v>199704.77999999997</v>
      </c>
      <c r="Q231" s="8" t="s">
        <v>2655</v>
      </c>
      <c r="R231" s="35">
        <f>U94-SUM($O$2:$O$601)</f>
        <v>0</v>
      </c>
      <c r="S231" s="56" t="s">
        <v>2647</v>
      </c>
      <c r="T231" s="56"/>
      <c r="U231" s="56"/>
      <c r="V231" s="56"/>
      <c r="W231" s="56"/>
      <c r="X231" s="56"/>
      <c r="Y231" s="56"/>
      <c r="Z231" s="56"/>
      <c r="AA231" s="56"/>
    </row>
    <row r="232" spans="1:27" x14ac:dyDescent="0.25">
      <c r="A232" s="6" t="s">
        <v>858</v>
      </c>
      <c r="B232" s="6" t="s">
        <v>859</v>
      </c>
      <c r="C232" s="6" t="s">
        <v>860</v>
      </c>
      <c r="D232" s="6" t="s">
        <v>111</v>
      </c>
      <c r="E232" s="6" t="s">
        <v>140</v>
      </c>
      <c r="F232" s="6">
        <v>3</v>
      </c>
      <c r="G232" s="16">
        <v>32885.78</v>
      </c>
      <c r="H232" s="26">
        <v>45813</v>
      </c>
      <c r="I232" s="6" t="s">
        <v>101</v>
      </c>
      <c r="J232" s="6" t="s">
        <v>303</v>
      </c>
      <c r="K232" s="6" t="s">
        <v>304</v>
      </c>
      <c r="L232" s="6" t="s">
        <v>54</v>
      </c>
      <c r="M232" s="6" t="s">
        <v>68</v>
      </c>
      <c r="N232" s="6">
        <v>2</v>
      </c>
      <c r="O232" s="37">
        <f t="shared" si="24"/>
        <v>98657.34</v>
      </c>
      <c r="Q232" s="8" t="s">
        <v>2656</v>
      </c>
      <c r="R232" s="35">
        <f>R114-COUNTA($A$2:$A$601)</f>
        <v>0</v>
      </c>
      <c r="S232" s="56" t="s">
        <v>2645</v>
      </c>
      <c r="T232" s="56"/>
      <c r="U232" s="56"/>
      <c r="V232" s="56"/>
      <c r="W232" s="56"/>
      <c r="X232" s="56"/>
      <c r="Y232" s="56"/>
      <c r="Z232" s="56"/>
      <c r="AA232" s="56"/>
    </row>
    <row r="233" spans="1:27" x14ac:dyDescent="0.25">
      <c r="A233" s="6" t="s">
        <v>861</v>
      </c>
      <c r="B233" s="6" t="s">
        <v>862</v>
      </c>
      <c r="C233" s="6" t="s">
        <v>863</v>
      </c>
      <c r="D233" s="6" t="s">
        <v>168</v>
      </c>
      <c r="E233" s="6" t="s">
        <v>252</v>
      </c>
      <c r="F233" s="6">
        <v>5</v>
      </c>
      <c r="G233" s="16">
        <v>99861.04</v>
      </c>
      <c r="H233" s="27">
        <v>45438</v>
      </c>
      <c r="I233" s="6" t="s">
        <v>42</v>
      </c>
      <c r="J233" s="6" t="s">
        <v>203</v>
      </c>
      <c r="K233" s="6" t="s">
        <v>204</v>
      </c>
      <c r="L233" s="6" t="s">
        <v>62</v>
      </c>
      <c r="M233" s="6" t="s">
        <v>45</v>
      </c>
      <c r="N233" s="17"/>
      <c r="O233" s="37">
        <f t="shared" si="24"/>
        <v>499305.19999999995</v>
      </c>
      <c r="Q233" s="8" t="s">
        <v>2657</v>
      </c>
      <c r="R233" s="35">
        <f>U114-SUM($O$2:$O$601)</f>
        <v>-9.5367431640625E-7</v>
      </c>
      <c r="S233" s="56" t="s">
        <v>2647</v>
      </c>
      <c r="T233" s="56"/>
      <c r="U233" s="56"/>
      <c r="V233" s="56"/>
      <c r="W233" s="56"/>
      <c r="X233" s="56"/>
      <c r="Y233" s="56"/>
      <c r="Z233" s="56"/>
      <c r="AA233" s="56"/>
    </row>
    <row r="234" spans="1:27" ht="30" x14ac:dyDescent="0.25">
      <c r="A234" s="6" t="s">
        <v>864</v>
      </c>
      <c r="B234" s="6" t="s">
        <v>865</v>
      </c>
      <c r="C234" s="6" t="s">
        <v>866</v>
      </c>
      <c r="D234" s="6" t="s">
        <v>40</v>
      </c>
      <c r="E234" s="6" t="s">
        <v>317</v>
      </c>
      <c r="F234" s="6">
        <v>1</v>
      </c>
      <c r="G234" s="16">
        <v>447424.29</v>
      </c>
      <c r="H234" s="26">
        <v>45474</v>
      </c>
      <c r="I234" s="6" t="s">
        <v>81</v>
      </c>
      <c r="J234" s="6" t="s">
        <v>237</v>
      </c>
      <c r="K234" s="6" t="s">
        <v>238</v>
      </c>
      <c r="L234" s="6" t="s">
        <v>54</v>
      </c>
      <c r="M234" s="6" t="s">
        <v>68</v>
      </c>
      <c r="N234" s="17"/>
      <c r="O234" s="37">
        <f t="shared" si="24"/>
        <v>447424.29</v>
      </c>
      <c r="Q234" s="8" t="s">
        <v>2658</v>
      </c>
      <c r="R234" s="35">
        <f>R156-COUNTA($A$2:$A$601)</f>
        <v>0</v>
      </c>
      <c r="S234" s="56" t="s">
        <v>2645</v>
      </c>
      <c r="T234" s="56"/>
      <c r="U234" s="56"/>
      <c r="V234" s="56"/>
      <c r="W234" s="56"/>
      <c r="X234" s="56"/>
      <c r="Y234" s="56"/>
      <c r="Z234" s="56"/>
      <c r="AA234" s="56"/>
    </row>
    <row r="235" spans="1:27" ht="30" x14ac:dyDescent="0.25">
      <c r="A235" s="6" t="s">
        <v>867</v>
      </c>
      <c r="B235" s="6" t="s">
        <v>868</v>
      </c>
      <c r="C235" s="6" t="s">
        <v>869</v>
      </c>
      <c r="D235" s="6" t="s">
        <v>87</v>
      </c>
      <c r="E235" s="6" t="s">
        <v>94</v>
      </c>
      <c r="F235" s="6">
        <v>6</v>
      </c>
      <c r="G235" s="16">
        <v>143692.76999999999</v>
      </c>
      <c r="H235" s="27">
        <v>45735</v>
      </c>
      <c r="I235" s="6" t="s">
        <v>42</v>
      </c>
      <c r="J235" s="6" t="s">
        <v>146</v>
      </c>
      <c r="K235" s="6" t="s">
        <v>147</v>
      </c>
      <c r="L235" s="6" t="s">
        <v>62</v>
      </c>
      <c r="M235" s="6" t="s">
        <v>77</v>
      </c>
      <c r="N235" s="6">
        <v>3</v>
      </c>
      <c r="O235" s="37">
        <f t="shared" si="24"/>
        <v>862156.61999999988</v>
      </c>
      <c r="Q235" s="8" t="s">
        <v>2659</v>
      </c>
      <c r="R235" s="35">
        <f>U156-SUM($O$2:$O$601)</f>
        <v>0</v>
      </c>
      <c r="S235" s="56" t="s">
        <v>2647</v>
      </c>
      <c r="T235" s="56"/>
      <c r="U235" s="56"/>
      <c r="V235" s="56"/>
      <c r="W235" s="56"/>
      <c r="X235" s="56"/>
      <c r="Y235" s="56"/>
      <c r="Z235" s="56"/>
      <c r="AA235" s="56"/>
    </row>
    <row r="236" spans="1:27" ht="30" x14ac:dyDescent="0.25">
      <c r="A236" s="6" t="s">
        <v>870</v>
      </c>
      <c r="B236" s="6" t="s">
        <v>1923</v>
      </c>
      <c r="C236" s="6" t="s">
        <v>872</v>
      </c>
      <c r="D236" s="6" t="s">
        <v>111</v>
      </c>
      <c r="E236" s="6" t="s">
        <v>112</v>
      </c>
      <c r="F236" s="6">
        <v>2</v>
      </c>
      <c r="G236" s="16">
        <v>21345.19</v>
      </c>
      <c r="H236" s="27">
        <v>45911</v>
      </c>
      <c r="I236" s="6" t="s">
        <v>42</v>
      </c>
      <c r="J236" s="6" t="s">
        <v>141</v>
      </c>
      <c r="K236" s="6" t="s">
        <v>142</v>
      </c>
      <c r="L236" s="6" t="s">
        <v>44</v>
      </c>
      <c r="M236" s="6" t="s">
        <v>63</v>
      </c>
      <c r="N236" s="6">
        <v>1</v>
      </c>
      <c r="O236" s="37">
        <f t="shared" si="24"/>
        <v>42690.38</v>
      </c>
      <c r="Q236" s="8" t="s">
        <v>2660</v>
      </c>
      <c r="R236" s="35">
        <f>R175-COUNTA($A$2:$A$601)</f>
        <v>0</v>
      </c>
      <c r="S236" s="56" t="s">
        <v>2645</v>
      </c>
      <c r="T236" s="56"/>
      <c r="U236" s="56"/>
      <c r="V236" s="56"/>
      <c r="W236" s="56"/>
      <c r="X236" s="56"/>
      <c r="Y236" s="56"/>
      <c r="Z236" s="56"/>
      <c r="AA236" s="56"/>
    </row>
    <row r="237" spans="1:27" ht="30" x14ac:dyDescent="0.25">
      <c r="A237" s="6" t="s">
        <v>874</v>
      </c>
      <c r="B237" s="6" t="s">
        <v>875</v>
      </c>
      <c r="C237" s="6" t="s">
        <v>876</v>
      </c>
      <c r="D237" s="6" t="s">
        <v>87</v>
      </c>
      <c r="E237" s="6" t="s">
        <v>247</v>
      </c>
      <c r="F237" s="6">
        <v>6</v>
      </c>
      <c r="G237" s="16">
        <v>109290.32</v>
      </c>
      <c r="H237" s="27">
        <v>45559</v>
      </c>
      <c r="I237" s="6" t="s">
        <v>51</v>
      </c>
      <c r="J237" s="6" t="s">
        <v>308</v>
      </c>
      <c r="K237" s="6" t="s">
        <v>53</v>
      </c>
      <c r="L237" s="6" t="s">
        <v>44</v>
      </c>
      <c r="M237" s="6" t="s">
        <v>68</v>
      </c>
      <c r="N237" s="6">
        <v>3</v>
      </c>
      <c r="O237" s="37">
        <f t="shared" si="24"/>
        <v>655741.92000000004</v>
      </c>
      <c r="Q237" s="8" t="s">
        <v>2661</v>
      </c>
      <c r="R237" s="35">
        <f>U175-SUM($O$2:$O$601)</f>
        <v>0</v>
      </c>
      <c r="S237" s="56" t="s">
        <v>2647</v>
      </c>
      <c r="T237" s="56"/>
      <c r="U237" s="56"/>
      <c r="V237" s="56"/>
      <c r="W237" s="56"/>
      <c r="X237" s="56"/>
      <c r="Y237" s="56"/>
      <c r="Z237" s="56"/>
      <c r="AA237" s="56"/>
    </row>
    <row r="238" spans="1:27" ht="30" x14ac:dyDescent="0.25">
      <c r="A238" s="6" t="s">
        <v>877</v>
      </c>
      <c r="B238" s="6" t="s">
        <v>878</v>
      </c>
      <c r="C238" s="6" t="s">
        <v>879</v>
      </c>
      <c r="D238" s="6" t="s">
        <v>49</v>
      </c>
      <c r="E238" s="6" t="s">
        <v>829</v>
      </c>
      <c r="F238" s="6">
        <v>6</v>
      </c>
      <c r="G238" s="16">
        <v>203229.39</v>
      </c>
      <c r="H238" s="27">
        <v>45076</v>
      </c>
      <c r="I238" s="6" t="s">
        <v>81</v>
      </c>
      <c r="J238" s="6" t="s">
        <v>303</v>
      </c>
      <c r="K238" s="6" t="s">
        <v>304</v>
      </c>
      <c r="L238" s="6" t="s">
        <v>44</v>
      </c>
      <c r="M238" s="6" t="s">
        <v>68</v>
      </c>
      <c r="N238" s="6">
        <v>4</v>
      </c>
      <c r="O238" s="37">
        <f t="shared" si="24"/>
        <v>1219376.3400000001</v>
      </c>
      <c r="Q238" s="8" t="s">
        <v>2662</v>
      </c>
      <c r="R238" s="35">
        <f>R216-COUNTA($A$2:$A$601)</f>
        <v>0</v>
      </c>
      <c r="S238" s="56" t="s">
        <v>2645</v>
      </c>
      <c r="T238" s="56"/>
      <c r="U238" s="56"/>
      <c r="V238" s="56"/>
      <c r="W238" s="56"/>
      <c r="X238" s="56"/>
      <c r="Y238" s="56"/>
      <c r="Z238" s="56"/>
      <c r="AA238" s="56"/>
    </row>
    <row r="239" spans="1:27" ht="30" x14ac:dyDescent="0.25">
      <c r="A239" s="6" t="s">
        <v>880</v>
      </c>
      <c r="B239" s="6" t="s">
        <v>1924</v>
      </c>
      <c r="C239" s="6" t="s">
        <v>882</v>
      </c>
      <c r="D239" s="6" t="s">
        <v>59</v>
      </c>
      <c r="E239" s="6" t="s">
        <v>217</v>
      </c>
      <c r="F239" s="6">
        <v>2</v>
      </c>
      <c r="G239" s="16">
        <v>134162.76</v>
      </c>
      <c r="H239" s="27">
        <v>45195</v>
      </c>
      <c r="I239" s="6" t="s">
        <v>42</v>
      </c>
      <c r="J239" s="6" t="s">
        <v>303</v>
      </c>
      <c r="K239" s="6" t="s">
        <v>304</v>
      </c>
      <c r="L239" s="6" t="s">
        <v>44</v>
      </c>
      <c r="M239" s="6" t="s">
        <v>63</v>
      </c>
      <c r="N239" s="6">
        <v>2</v>
      </c>
      <c r="O239" s="37">
        <f t="shared" si="24"/>
        <v>268325.52</v>
      </c>
      <c r="Q239" s="8" t="s">
        <v>2663</v>
      </c>
      <c r="R239" s="35">
        <f>U216-SUM($O$2:$O$601)</f>
        <v>-9.5367431640625E-7</v>
      </c>
      <c r="S239" s="56" t="s">
        <v>2647</v>
      </c>
      <c r="T239" s="56"/>
      <c r="U239" s="56"/>
      <c r="V239" s="56"/>
      <c r="W239" s="56"/>
      <c r="X239" s="56"/>
      <c r="Y239" s="56"/>
      <c r="Z239" s="56"/>
      <c r="AA239" s="56"/>
    </row>
    <row r="240" spans="1:27" x14ac:dyDescent="0.25">
      <c r="A240" s="6" t="s">
        <v>883</v>
      </c>
      <c r="B240" s="6" t="s">
        <v>884</v>
      </c>
      <c r="C240" s="6" t="s">
        <v>885</v>
      </c>
      <c r="D240" s="6" t="s">
        <v>99</v>
      </c>
      <c r="E240" s="6" t="s">
        <v>176</v>
      </c>
      <c r="F240" s="6">
        <v>2</v>
      </c>
      <c r="G240" s="16">
        <v>300170.81</v>
      </c>
      <c r="H240" s="26">
        <v>45637</v>
      </c>
      <c r="I240" s="6" t="s">
        <v>81</v>
      </c>
      <c r="J240" s="6" t="s">
        <v>126</v>
      </c>
      <c r="K240" s="6" t="s">
        <v>127</v>
      </c>
      <c r="L240" s="6" t="s">
        <v>44</v>
      </c>
      <c r="M240" s="6" t="s">
        <v>77</v>
      </c>
      <c r="N240" s="17"/>
      <c r="O240" s="37">
        <f t="shared" si="24"/>
        <v>600341.62</v>
      </c>
      <c r="Q240" s="8" t="s">
        <v>2664</v>
      </c>
      <c r="R240" s="35">
        <f>R167-COUNTA($A$2:$A$601)</f>
        <v>0</v>
      </c>
      <c r="S240" s="56" t="s">
        <v>2665</v>
      </c>
      <c r="T240" s="56"/>
      <c r="U240" s="56"/>
      <c r="V240" s="56"/>
      <c r="W240" s="56"/>
      <c r="X240" s="56"/>
      <c r="Y240" s="56"/>
      <c r="Z240" s="56"/>
      <c r="AA240" s="56"/>
    </row>
    <row r="241" spans="1:27" x14ac:dyDescent="0.25">
      <c r="A241" s="6" t="s">
        <v>886</v>
      </c>
      <c r="B241" s="6" t="s">
        <v>1925</v>
      </c>
      <c r="C241" s="6" t="s">
        <v>888</v>
      </c>
      <c r="D241" s="6" t="s">
        <v>168</v>
      </c>
      <c r="E241" s="6" t="s">
        <v>208</v>
      </c>
      <c r="F241" s="6">
        <v>4</v>
      </c>
      <c r="G241" s="16">
        <v>318328.99</v>
      </c>
      <c r="H241" s="26">
        <v>45201</v>
      </c>
      <c r="I241" s="6" t="s">
        <v>81</v>
      </c>
      <c r="J241" s="6" t="s">
        <v>82</v>
      </c>
      <c r="K241" s="6" t="s">
        <v>83</v>
      </c>
      <c r="L241" s="6" t="s">
        <v>54</v>
      </c>
      <c r="M241" s="6" t="s">
        <v>45</v>
      </c>
      <c r="N241" s="6">
        <v>3</v>
      </c>
      <c r="O241" s="37">
        <f t="shared" si="24"/>
        <v>1273315.96</v>
      </c>
      <c r="Q241" s="8" t="s">
        <v>2666</v>
      </c>
      <c r="R241" s="35">
        <f>U167-SUM($O$2:$O$601)</f>
        <v>0</v>
      </c>
      <c r="S241" s="56" t="s">
        <v>2667</v>
      </c>
      <c r="T241" s="56"/>
      <c r="U241" s="56"/>
      <c r="V241" s="56"/>
      <c r="W241" s="56"/>
      <c r="X241" s="56"/>
      <c r="Y241" s="56"/>
      <c r="Z241" s="56"/>
      <c r="AA241" s="56"/>
    </row>
    <row r="242" spans="1:27" x14ac:dyDescent="0.25">
      <c r="A242" s="6" t="s">
        <v>889</v>
      </c>
      <c r="B242" s="6" t="s">
        <v>890</v>
      </c>
      <c r="C242" s="6" t="s">
        <v>891</v>
      </c>
      <c r="D242" s="6" t="s">
        <v>87</v>
      </c>
      <c r="E242" s="6" t="s">
        <v>131</v>
      </c>
      <c r="F242" s="6">
        <v>5</v>
      </c>
      <c r="G242" s="16">
        <v>211787.66</v>
      </c>
      <c r="H242" s="27">
        <v>44999</v>
      </c>
      <c r="I242" s="6" t="s">
        <v>81</v>
      </c>
      <c r="J242" s="6" t="s">
        <v>187</v>
      </c>
      <c r="K242" s="6" t="s">
        <v>187</v>
      </c>
      <c r="L242" s="6" t="s">
        <v>44</v>
      </c>
      <c r="M242" s="6" t="s">
        <v>63</v>
      </c>
      <c r="N242" s="17"/>
      <c r="O242" s="37">
        <f t="shared" si="24"/>
        <v>1058938.3</v>
      </c>
      <c r="Q242" s="8" t="s">
        <v>2668</v>
      </c>
      <c r="R242" s="35">
        <f>COUNT($O$2:$O$601)-COUNTA($A$2:$A$601)</f>
        <v>0</v>
      </c>
      <c r="S242" s="56" t="s">
        <v>2669</v>
      </c>
      <c r="T242" s="56"/>
      <c r="U242" s="56"/>
      <c r="V242" s="56"/>
      <c r="W242" s="56"/>
      <c r="X242" s="56"/>
      <c r="Y242" s="56"/>
      <c r="Z242" s="56"/>
      <c r="AA242" s="56"/>
    </row>
    <row r="243" spans="1:27" x14ac:dyDescent="0.25">
      <c r="A243" s="6" t="s">
        <v>892</v>
      </c>
      <c r="B243" s="6" t="s">
        <v>893</v>
      </c>
      <c r="C243" s="6" t="s">
        <v>894</v>
      </c>
      <c r="D243" s="6" t="s">
        <v>87</v>
      </c>
      <c r="E243" s="6" t="s">
        <v>88</v>
      </c>
      <c r="F243" s="6">
        <v>3</v>
      </c>
      <c r="G243" s="16">
        <v>24985.93</v>
      </c>
      <c r="H243" s="26">
        <v>45027</v>
      </c>
      <c r="I243" s="6" t="s">
        <v>81</v>
      </c>
      <c r="J243" s="6" t="s">
        <v>61</v>
      </c>
      <c r="K243" s="6" t="s">
        <v>61</v>
      </c>
      <c r="L243" s="6" t="s">
        <v>62</v>
      </c>
      <c r="M243" s="6" t="s">
        <v>45</v>
      </c>
      <c r="N243" s="17"/>
      <c r="O243" s="37">
        <f t="shared" si="24"/>
        <v>74957.790000000008</v>
      </c>
    </row>
    <row r="244" spans="1:27" x14ac:dyDescent="0.25">
      <c r="A244" s="6" t="s">
        <v>895</v>
      </c>
      <c r="B244" s="6" t="s">
        <v>896</v>
      </c>
      <c r="C244" s="6" t="s">
        <v>897</v>
      </c>
      <c r="D244" s="6" t="s">
        <v>59</v>
      </c>
      <c r="E244" s="6" t="s">
        <v>60</v>
      </c>
      <c r="F244" s="6">
        <v>2</v>
      </c>
      <c r="G244" s="16">
        <v>28630.3</v>
      </c>
      <c r="H244" s="27">
        <v>45559</v>
      </c>
      <c r="I244" s="6" t="s">
        <v>51</v>
      </c>
      <c r="J244" s="6" t="s">
        <v>82</v>
      </c>
      <c r="K244" s="6" t="s">
        <v>83</v>
      </c>
      <c r="L244" s="6" t="s">
        <v>54</v>
      </c>
      <c r="M244" s="6" t="s">
        <v>63</v>
      </c>
      <c r="N244" s="6">
        <v>5</v>
      </c>
      <c r="O244" s="37">
        <f t="shared" si="24"/>
        <v>57260.6</v>
      </c>
    </row>
    <row r="245" spans="1:27" x14ac:dyDescent="0.25">
      <c r="A245" s="6" t="s">
        <v>898</v>
      </c>
      <c r="B245" s="6" t="s">
        <v>899</v>
      </c>
      <c r="C245" s="6" t="s">
        <v>900</v>
      </c>
      <c r="D245" s="6" t="s">
        <v>168</v>
      </c>
      <c r="E245" s="6" t="s">
        <v>256</v>
      </c>
      <c r="F245" s="6">
        <v>3</v>
      </c>
      <c r="G245" s="16">
        <v>207488.35</v>
      </c>
      <c r="H245" s="27">
        <v>45685</v>
      </c>
      <c r="I245" s="6" t="s">
        <v>101</v>
      </c>
      <c r="J245" s="6" t="s">
        <v>308</v>
      </c>
      <c r="K245" s="6" t="s">
        <v>53</v>
      </c>
      <c r="L245" s="6" t="s">
        <v>54</v>
      </c>
      <c r="M245" s="6" t="s">
        <v>55</v>
      </c>
      <c r="N245" s="17"/>
      <c r="O245" s="37">
        <f t="shared" si="24"/>
        <v>622465.05000000005</v>
      </c>
    </row>
    <row r="246" spans="1:27" x14ac:dyDescent="0.25">
      <c r="A246" s="6" t="s">
        <v>901</v>
      </c>
      <c r="B246" s="6" t="s">
        <v>902</v>
      </c>
      <c r="C246" s="6" t="s">
        <v>903</v>
      </c>
      <c r="D246" s="6" t="s">
        <v>111</v>
      </c>
      <c r="E246" s="6" t="s">
        <v>73</v>
      </c>
      <c r="F246" s="6">
        <v>2</v>
      </c>
      <c r="G246" s="16">
        <v>270262.96999999997</v>
      </c>
      <c r="H246" s="27">
        <v>46017</v>
      </c>
      <c r="I246" s="6" t="s">
        <v>74</v>
      </c>
      <c r="J246" s="6" t="s">
        <v>61</v>
      </c>
      <c r="K246" s="6" t="s">
        <v>61</v>
      </c>
      <c r="L246" s="6" t="s">
        <v>62</v>
      </c>
      <c r="M246" s="6" t="s">
        <v>45</v>
      </c>
      <c r="N246" s="6">
        <v>4</v>
      </c>
      <c r="O246" s="37">
        <f t="shared" si="24"/>
        <v>540525.93999999994</v>
      </c>
    </row>
    <row r="247" spans="1:27" x14ac:dyDescent="0.25">
      <c r="A247" s="6" t="s">
        <v>904</v>
      </c>
      <c r="B247" s="6" t="s">
        <v>905</v>
      </c>
      <c r="C247" s="6" t="s">
        <v>906</v>
      </c>
      <c r="D247" s="6" t="s">
        <v>168</v>
      </c>
      <c r="E247" s="6" t="s">
        <v>261</v>
      </c>
      <c r="F247" s="6">
        <v>2</v>
      </c>
      <c r="G247" s="18">
        <v>5497622.75</v>
      </c>
      <c r="H247" s="26">
        <v>45666</v>
      </c>
      <c r="I247" s="6" t="s">
        <v>42</v>
      </c>
      <c r="J247" s="6" t="s">
        <v>203</v>
      </c>
      <c r="K247" s="6" t="s">
        <v>204</v>
      </c>
      <c r="L247" s="6" t="s">
        <v>62</v>
      </c>
      <c r="M247" s="6" t="s">
        <v>63</v>
      </c>
      <c r="N247" s="6">
        <v>4</v>
      </c>
      <c r="O247" s="37">
        <f t="shared" si="24"/>
        <v>10995245.5</v>
      </c>
    </row>
    <row r="248" spans="1:27" x14ac:dyDescent="0.25">
      <c r="A248" s="6" t="s">
        <v>907</v>
      </c>
      <c r="B248" s="6" t="s">
        <v>1926</v>
      </c>
      <c r="C248" s="6" t="s">
        <v>909</v>
      </c>
      <c r="D248" s="6" t="s">
        <v>49</v>
      </c>
      <c r="E248" s="6" t="s">
        <v>50</v>
      </c>
      <c r="F248" s="6">
        <v>4</v>
      </c>
      <c r="G248" s="16">
        <v>421062</v>
      </c>
      <c r="H248" s="26">
        <v>45451</v>
      </c>
      <c r="I248" s="6" t="s">
        <v>74</v>
      </c>
      <c r="J248" s="6" t="s">
        <v>113</v>
      </c>
      <c r="K248" s="6" t="s">
        <v>114</v>
      </c>
      <c r="L248" s="6" t="s">
        <v>62</v>
      </c>
      <c r="M248" s="6" t="s">
        <v>68</v>
      </c>
      <c r="N248" s="6">
        <v>3</v>
      </c>
      <c r="O248" s="37">
        <f t="shared" si="24"/>
        <v>1684248</v>
      </c>
    </row>
    <row r="249" spans="1:27" x14ac:dyDescent="0.25">
      <c r="A249" s="6" t="s">
        <v>911</v>
      </c>
      <c r="B249" s="6" t="s">
        <v>912</v>
      </c>
      <c r="C249" s="6" t="s">
        <v>913</v>
      </c>
      <c r="D249" s="6" t="s">
        <v>40</v>
      </c>
      <c r="E249" s="6" t="s">
        <v>573</v>
      </c>
      <c r="F249" s="6">
        <v>6</v>
      </c>
      <c r="G249" s="16">
        <v>214285.56</v>
      </c>
      <c r="H249" s="27">
        <v>45311</v>
      </c>
      <c r="I249" s="6" t="s">
        <v>74</v>
      </c>
      <c r="J249" s="6" t="s">
        <v>75</v>
      </c>
      <c r="K249" s="6" t="s">
        <v>76</v>
      </c>
      <c r="L249" s="6" t="s">
        <v>62</v>
      </c>
      <c r="M249" s="6" t="s">
        <v>63</v>
      </c>
      <c r="N249" s="6">
        <v>1</v>
      </c>
      <c r="O249" s="37">
        <f t="shared" si="24"/>
        <v>1285713.3599999999</v>
      </c>
    </row>
    <row r="250" spans="1:27" x14ac:dyDescent="0.25">
      <c r="A250" s="6" t="s">
        <v>914</v>
      </c>
      <c r="B250" s="6" t="s">
        <v>915</v>
      </c>
      <c r="C250" s="6" t="s">
        <v>916</v>
      </c>
      <c r="D250" s="6" t="s">
        <v>87</v>
      </c>
      <c r="E250" s="6" t="s">
        <v>247</v>
      </c>
      <c r="F250" s="6">
        <v>2</v>
      </c>
      <c r="G250" s="16">
        <v>413339.54</v>
      </c>
      <c r="H250" s="27">
        <v>45127</v>
      </c>
      <c r="I250" s="6" t="s">
        <v>51</v>
      </c>
      <c r="J250" s="6" t="s">
        <v>152</v>
      </c>
      <c r="K250" s="6" t="s">
        <v>152</v>
      </c>
      <c r="L250" s="6" t="s">
        <v>54</v>
      </c>
      <c r="M250" s="6" t="s">
        <v>63</v>
      </c>
      <c r="N250" s="6">
        <v>4</v>
      </c>
      <c r="O250" s="37">
        <f t="shared" si="24"/>
        <v>826679.08</v>
      </c>
    </row>
    <row r="251" spans="1:27" x14ac:dyDescent="0.25">
      <c r="A251" s="6" t="s">
        <v>917</v>
      </c>
      <c r="B251" s="6" t="s">
        <v>918</v>
      </c>
      <c r="C251" s="6" t="s">
        <v>919</v>
      </c>
      <c r="D251" s="6" t="s">
        <v>49</v>
      </c>
      <c r="E251" s="6" t="s">
        <v>279</v>
      </c>
      <c r="F251" s="6">
        <v>2</v>
      </c>
      <c r="G251" s="16">
        <v>317271.05</v>
      </c>
      <c r="H251" s="27">
        <v>46009</v>
      </c>
      <c r="I251" s="6" t="s">
        <v>51</v>
      </c>
      <c r="J251" s="6" t="s">
        <v>113</v>
      </c>
      <c r="K251" s="6" t="s">
        <v>114</v>
      </c>
      <c r="L251" s="6" t="s">
        <v>62</v>
      </c>
      <c r="M251" s="6" t="s">
        <v>77</v>
      </c>
      <c r="N251" s="6">
        <v>5</v>
      </c>
      <c r="O251" s="37">
        <f t="shared" si="24"/>
        <v>634542.1</v>
      </c>
    </row>
    <row r="252" spans="1:27" x14ac:dyDescent="0.25">
      <c r="A252" s="6" t="s">
        <v>920</v>
      </c>
      <c r="B252" s="6" t="s">
        <v>921</v>
      </c>
      <c r="C252" s="6" t="s">
        <v>922</v>
      </c>
      <c r="D252" s="6" t="s">
        <v>59</v>
      </c>
      <c r="E252" s="6" t="s">
        <v>217</v>
      </c>
      <c r="F252" s="6">
        <v>3</v>
      </c>
      <c r="G252" s="16">
        <v>193440.81</v>
      </c>
      <c r="H252" s="27">
        <v>45824</v>
      </c>
      <c r="I252" s="6" t="s">
        <v>101</v>
      </c>
      <c r="J252" s="6" t="s">
        <v>146</v>
      </c>
      <c r="K252" s="6" t="s">
        <v>147</v>
      </c>
      <c r="L252" s="6" t="s">
        <v>62</v>
      </c>
      <c r="M252" s="6" t="s">
        <v>55</v>
      </c>
      <c r="N252" s="17"/>
      <c r="O252" s="37">
        <f t="shared" si="24"/>
        <v>580322.42999999993</v>
      </c>
    </row>
    <row r="253" spans="1:27" x14ac:dyDescent="0.25">
      <c r="A253" s="6" t="s">
        <v>923</v>
      </c>
      <c r="B253" s="6" t="s">
        <v>1927</v>
      </c>
      <c r="C253" s="6" t="s">
        <v>925</v>
      </c>
      <c r="D253" s="6" t="s">
        <v>40</v>
      </c>
      <c r="E253" s="6" t="s">
        <v>202</v>
      </c>
      <c r="F253" s="6">
        <v>4</v>
      </c>
      <c r="G253" s="16">
        <v>112457.34</v>
      </c>
      <c r="H253" s="27">
        <v>45593</v>
      </c>
      <c r="I253" s="6" t="s">
        <v>74</v>
      </c>
      <c r="J253" s="6" t="s">
        <v>126</v>
      </c>
      <c r="K253" s="6" t="s">
        <v>127</v>
      </c>
      <c r="L253" s="6" t="s">
        <v>44</v>
      </c>
      <c r="M253" s="6" t="s">
        <v>45</v>
      </c>
      <c r="N253" s="6">
        <v>5</v>
      </c>
      <c r="O253" s="37">
        <f t="shared" si="24"/>
        <v>449829.36</v>
      </c>
    </row>
    <row r="254" spans="1:27" x14ac:dyDescent="0.25">
      <c r="A254" s="6" t="s">
        <v>926</v>
      </c>
      <c r="B254" s="6" t="s">
        <v>927</v>
      </c>
      <c r="C254" s="6" t="s">
        <v>928</v>
      </c>
      <c r="D254" s="6" t="s">
        <v>49</v>
      </c>
      <c r="E254" s="6" t="s">
        <v>279</v>
      </c>
      <c r="F254" s="6">
        <v>2</v>
      </c>
      <c r="G254" s="16">
        <v>408922.53</v>
      </c>
      <c r="H254" s="27">
        <v>45886</v>
      </c>
      <c r="I254" s="6" t="s">
        <v>74</v>
      </c>
      <c r="J254" s="6" t="s">
        <v>141</v>
      </c>
      <c r="K254" s="6" t="s">
        <v>142</v>
      </c>
      <c r="L254" s="6" t="s">
        <v>44</v>
      </c>
      <c r="M254" s="6" t="s">
        <v>63</v>
      </c>
      <c r="N254" s="6">
        <v>4</v>
      </c>
      <c r="O254" s="37">
        <f t="shared" si="24"/>
        <v>817845.06</v>
      </c>
    </row>
    <row r="255" spans="1:27" x14ac:dyDescent="0.25">
      <c r="A255" s="6" t="s">
        <v>929</v>
      </c>
      <c r="B255" s="6" t="s">
        <v>729</v>
      </c>
      <c r="C255" s="6" t="s">
        <v>930</v>
      </c>
      <c r="D255" s="6" t="s">
        <v>168</v>
      </c>
      <c r="E255" s="6" t="s">
        <v>208</v>
      </c>
      <c r="F255" s="6">
        <v>2</v>
      </c>
      <c r="G255" s="16">
        <v>189080.24</v>
      </c>
      <c r="H255" s="26">
        <v>45150</v>
      </c>
      <c r="I255" s="6" t="s">
        <v>42</v>
      </c>
      <c r="J255" s="6" t="s">
        <v>82</v>
      </c>
      <c r="K255" s="6" t="s">
        <v>83</v>
      </c>
      <c r="L255" s="6" t="s">
        <v>62</v>
      </c>
      <c r="M255" s="6" t="s">
        <v>63</v>
      </c>
      <c r="N255" s="6">
        <v>1</v>
      </c>
      <c r="O255" s="37">
        <f t="shared" si="24"/>
        <v>378160.48</v>
      </c>
    </row>
    <row r="256" spans="1:27" x14ac:dyDescent="0.25">
      <c r="A256" s="6" t="s">
        <v>931</v>
      </c>
      <c r="B256" s="6" t="s">
        <v>932</v>
      </c>
      <c r="C256" s="17"/>
      <c r="D256" s="6" t="s">
        <v>99</v>
      </c>
      <c r="E256" s="6" t="s">
        <v>176</v>
      </c>
      <c r="F256" s="6">
        <v>3</v>
      </c>
      <c r="G256" s="16">
        <v>97380.31</v>
      </c>
      <c r="H256" s="27">
        <v>46004</v>
      </c>
      <c r="I256" s="6" t="s">
        <v>81</v>
      </c>
      <c r="J256" s="6" t="s">
        <v>146</v>
      </c>
      <c r="K256" s="6" t="s">
        <v>147</v>
      </c>
      <c r="L256" s="6" t="s">
        <v>54</v>
      </c>
      <c r="M256" s="6" t="s">
        <v>45</v>
      </c>
      <c r="N256" s="6">
        <v>3</v>
      </c>
      <c r="O256" s="37">
        <f t="shared" si="24"/>
        <v>292140.93</v>
      </c>
    </row>
    <row r="257" spans="1:15" x14ac:dyDescent="0.25">
      <c r="A257" s="6" t="s">
        <v>933</v>
      </c>
      <c r="B257" s="6" t="s">
        <v>1928</v>
      </c>
      <c r="C257" s="6" t="s">
        <v>935</v>
      </c>
      <c r="D257" s="6" t="s">
        <v>168</v>
      </c>
      <c r="E257" s="6" t="s">
        <v>208</v>
      </c>
      <c r="F257" s="6">
        <v>2</v>
      </c>
      <c r="G257" s="16">
        <v>290835.76</v>
      </c>
      <c r="H257" s="27">
        <v>45152</v>
      </c>
      <c r="I257" s="6" t="s">
        <v>101</v>
      </c>
      <c r="J257" s="6" t="s">
        <v>113</v>
      </c>
      <c r="K257" s="6" t="s">
        <v>114</v>
      </c>
      <c r="L257" s="6" t="s">
        <v>54</v>
      </c>
      <c r="M257" s="6" t="s">
        <v>45</v>
      </c>
      <c r="N257" s="6">
        <v>2</v>
      </c>
      <c r="O257" s="37">
        <f t="shared" si="24"/>
        <v>581671.52</v>
      </c>
    </row>
    <row r="258" spans="1:15" x14ac:dyDescent="0.25">
      <c r="A258" s="6" t="s">
        <v>936</v>
      </c>
      <c r="B258" s="6" t="s">
        <v>937</v>
      </c>
      <c r="C258" s="6" t="s">
        <v>938</v>
      </c>
      <c r="D258" s="6" t="s">
        <v>40</v>
      </c>
      <c r="E258" s="6" t="s">
        <v>326</v>
      </c>
      <c r="F258" s="6">
        <v>1</v>
      </c>
      <c r="G258" s="16">
        <v>296993.39</v>
      </c>
      <c r="H258" s="27">
        <v>44974</v>
      </c>
      <c r="I258" s="6" t="s">
        <v>101</v>
      </c>
      <c r="J258" s="6" t="s">
        <v>89</v>
      </c>
      <c r="K258" s="6" t="s">
        <v>90</v>
      </c>
      <c r="L258" s="6" t="s">
        <v>54</v>
      </c>
      <c r="M258" s="6" t="s">
        <v>45</v>
      </c>
      <c r="N258" s="6">
        <v>5</v>
      </c>
      <c r="O258" s="37">
        <f t="shared" ref="O258:O321" si="25">F258*G258</f>
        <v>296993.39</v>
      </c>
    </row>
    <row r="259" spans="1:15" x14ac:dyDescent="0.25">
      <c r="A259" s="6" t="s">
        <v>939</v>
      </c>
      <c r="B259" s="6" t="s">
        <v>940</v>
      </c>
      <c r="C259" s="6" t="s">
        <v>941</v>
      </c>
      <c r="D259" s="6" t="s">
        <v>99</v>
      </c>
      <c r="E259" s="6" t="s">
        <v>100</v>
      </c>
      <c r="F259" s="6">
        <v>1</v>
      </c>
      <c r="G259" s="16">
        <v>233530.89</v>
      </c>
      <c r="H259" s="26">
        <v>45088</v>
      </c>
      <c r="I259" s="6" t="s">
        <v>101</v>
      </c>
      <c r="J259" s="6" t="s">
        <v>61</v>
      </c>
      <c r="K259" s="6" t="s">
        <v>61</v>
      </c>
      <c r="L259" s="6" t="s">
        <v>44</v>
      </c>
      <c r="M259" s="6" t="s">
        <v>63</v>
      </c>
      <c r="N259" s="6">
        <v>3</v>
      </c>
      <c r="O259" s="37">
        <f t="shared" si="25"/>
        <v>233530.89</v>
      </c>
    </row>
    <row r="260" spans="1:15" x14ac:dyDescent="0.25">
      <c r="A260" s="6" t="s">
        <v>942</v>
      </c>
      <c r="B260" s="6" t="s">
        <v>943</v>
      </c>
      <c r="C260" s="6" t="s">
        <v>944</v>
      </c>
      <c r="D260" s="6" t="s">
        <v>111</v>
      </c>
      <c r="E260" s="6" t="s">
        <v>73</v>
      </c>
      <c r="F260" s="6">
        <v>1</v>
      </c>
      <c r="G260" s="16">
        <v>153974.70000000001</v>
      </c>
      <c r="H260" s="27">
        <v>45917</v>
      </c>
      <c r="I260" s="6" t="s">
        <v>51</v>
      </c>
      <c r="J260" s="6" t="s">
        <v>303</v>
      </c>
      <c r="K260" s="6" t="s">
        <v>304</v>
      </c>
      <c r="L260" s="6" t="s">
        <v>62</v>
      </c>
      <c r="M260" s="6" t="s">
        <v>55</v>
      </c>
      <c r="N260" s="6">
        <v>5</v>
      </c>
      <c r="O260" s="37">
        <f t="shared" si="25"/>
        <v>153974.70000000001</v>
      </c>
    </row>
    <row r="261" spans="1:15" x14ac:dyDescent="0.25">
      <c r="A261" s="6" t="s">
        <v>945</v>
      </c>
      <c r="B261" s="6" t="s">
        <v>946</v>
      </c>
      <c r="C261" s="6" t="s">
        <v>947</v>
      </c>
      <c r="D261" s="6" t="s">
        <v>111</v>
      </c>
      <c r="E261" s="6" t="s">
        <v>73</v>
      </c>
      <c r="F261" s="6">
        <v>4</v>
      </c>
      <c r="G261" s="16">
        <v>242152.68</v>
      </c>
      <c r="H261" s="27">
        <v>45405</v>
      </c>
      <c r="I261" s="6" t="s">
        <v>81</v>
      </c>
      <c r="J261" s="6" t="s">
        <v>126</v>
      </c>
      <c r="K261" s="6" t="s">
        <v>127</v>
      </c>
      <c r="L261" s="6" t="s">
        <v>44</v>
      </c>
      <c r="M261" s="6" t="s">
        <v>45</v>
      </c>
      <c r="N261" s="6">
        <v>5</v>
      </c>
      <c r="O261" s="37">
        <f t="shared" si="25"/>
        <v>968610.72</v>
      </c>
    </row>
    <row r="262" spans="1:15" x14ac:dyDescent="0.25">
      <c r="A262" s="6" t="s">
        <v>948</v>
      </c>
      <c r="B262" s="6" t="s">
        <v>949</v>
      </c>
      <c r="C262" s="6" t="s">
        <v>950</v>
      </c>
      <c r="D262" s="6" t="s">
        <v>168</v>
      </c>
      <c r="E262" s="6" t="s">
        <v>256</v>
      </c>
      <c r="F262" s="6">
        <v>5</v>
      </c>
      <c r="G262" s="16">
        <v>47998.37</v>
      </c>
      <c r="H262" s="26">
        <v>45966</v>
      </c>
      <c r="I262" s="6" t="s">
        <v>74</v>
      </c>
      <c r="J262" s="6" t="s">
        <v>308</v>
      </c>
      <c r="K262" s="6" t="s">
        <v>53</v>
      </c>
      <c r="L262" s="6" t="s">
        <v>54</v>
      </c>
      <c r="M262" s="6" t="s">
        <v>68</v>
      </c>
      <c r="N262" s="6">
        <v>4</v>
      </c>
      <c r="O262" s="37">
        <f t="shared" si="25"/>
        <v>239991.85</v>
      </c>
    </row>
    <row r="263" spans="1:15" x14ac:dyDescent="0.25">
      <c r="A263" s="6" t="s">
        <v>951</v>
      </c>
      <c r="B263" s="6" t="s">
        <v>446</v>
      </c>
      <c r="C263" s="6" t="s">
        <v>952</v>
      </c>
      <c r="D263" s="6" t="s">
        <v>168</v>
      </c>
      <c r="E263" s="6" t="s">
        <v>252</v>
      </c>
      <c r="F263" s="6">
        <v>6</v>
      </c>
      <c r="G263" s="16">
        <v>107364.46</v>
      </c>
      <c r="H263" s="26">
        <v>45023</v>
      </c>
      <c r="I263" s="6" t="s">
        <v>101</v>
      </c>
      <c r="J263" s="6" t="s">
        <v>303</v>
      </c>
      <c r="K263" s="6" t="s">
        <v>304</v>
      </c>
      <c r="L263" s="6" t="s">
        <v>62</v>
      </c>
      <c r="M263" s="6" t="s">
        <v>45</v>
      </c>
      <c r="N263" s="6">
        <v>5</v>
      </c>
      <c r="O263" s="37">
        <f t="shared" si="25"/>
        <v>644186.76</v>
      </c>
    </row>
    <row r="264" spans="1:15" x14ac:dyDescent="0.25">
      <c r="A264" s="6" t="s">
        <v>953</v>
      </c>
      <c r="B264" s="6" t="s">
        <v>954</v>
      </c>
      <c r="C264" s="6" t="s">
        <v>955</v>
      </c>
      <c r="D264" s="6" t="s">
        <v>49</v>
      </c>
      <c r="E264" s="6" t="s">
        <v>151</v>
      </c>
      <c r="F264" s="6">
        <v>6</v>
      </c>
      <c r="G264" s="16">
        <v>40244.29</v>
      </c>
      <c r="H264" s="26">
        <v>45328</v>
      </c>
      <c r="I264" s="6" t="s">
        <v>101</v>
      </c>
      <c r="J264" s="6" t="s">
        <v>82</v>
      </c>
      <c r="K264" s="6" t="s">
        <v>83</v>
      </c>
      <c r="L264" s="6" t="s">
        <v>62</v>
      </c>
      <c r="M264" s="6" t="s">
        <v>55</v>
      </c>
      <c r="N264" s="17"/>
      <c r="O264" s="37">
        <f t="shared" si="25"/>
        <v>241465.74</v>
      </c>
    </row>
    <row r="265" spans="1:15" x14ac:dyDescent="0.25">
      <c r="A265" s="6" t="s">
        <v>956</v>
      </c>
      <c r="B265" s="6" t="s">
        <v>957</v>
      </c>
      <c r="C265" s="17" t="s">
        <v>958</v>
      </c>
      <c r="D265" s="6" t="s">
        <v>168</v>
      </c>
      <c r="E265" s="6" t="s">
        <v>261</v>
      </c>
      <c r="F265" s="6">
        <v>4</v>
      </c>
      <c r="G265" s="16">
        <v>273152.67</v>
      </c>
      <c r="H265" s="27">
        <v>45892</v>
      </c>
      <c r="I265" s="6" t="s">
        <v>74</v>
      </c>
      <c r="J265" s="6" t="s">
        <v>61</v>
      </c>
      <c r="K265" s="6" t="s">
        <v>61</v>
      </c>
      <c r="L265" s="6" t="s">
        <v>62</v>
      </c>
      <c r="M265" s="6" t="s">
        <v>63</v>
      </c>
      <c r="N265" s="6">
        <v>3</v>
      </c>
      <c r="O265" s="37">
        <f t="shared" si="25"/>
        <v>1092610.68</v>
      </c>
    </row>
    <row r="266" spans="1:15" x14ac:dyDescent="0.25">
      <c r="A266" s="6" t="s">
        <v>959</v>
      </c>
      <c r="B266" s="6" t="s">
        <v>1929</v>
      </c>
      <c r="C266" s="6" t="s">
        <v>961</v>
      </c>
      <c r="D266" s="6" t="s">
        <v>135</v>
      </c>
      <c r="E266" s="6" t="s">
        <v>213</v>
      </c>
      <c r="F266" s="6">
        <v>2</v>
      </c>
      <c r="G266" s="16">
        <v>20260.240000000002</v>
      </c>
      <c r="H266" s="26">
        <v>45995</v>
      </c>
      <c r="I266" s="6" t="s">
        <v>42</v>
      </c>
      <c r="J266" s="6" t="s">
        <v>146</v>
      </c>
      <c r="K266" s="6" t="s">
        <v>147</v>
      </c>
      <c r="L266" s="6" t="s">
        <v>54</v>
      </c>
      <c r="M266" s="6" t="s">
        <v>68</v>
      </c>
      <c r="N266" s="6">
        <v>2</v>
      </c>
      <c r="O266" s="37">
        <f t="shared" si="25"/>
        <v>40520.480000000003</v>
      </c>
    </row>
    <row r="267" spans="1:15" x14ac:dyDescent="0.25">
      <c r="A267" s="6" t="s">
        <v>962</v>
      </c>
      <c r="B267" s="6" t="s">
        <v>281</v>
      </c>
      <c r="C267" s="6" t="s">
        <v>282</v>
      </c>
      <c r="D267" s="6" t="s">
        <v>40</v>
      </c>
      <c r="E267" s="6" t="s">
        <v>326</v>
      </c>
      <c r="F267" s="6">
        <v>1</v>
      </c>
      <c r="G267" s="16">
        <v>271848.15999999997</v>
      </c>
      <c r="H267" s="27">
        <v>45885</v>
      </c>
      <c r="I267" s="6" t="s">
        <v>101</v>
      </c>
      <c r="J267" s="6" t="s">
        <v>61</v>
      </c>
      <c r="K267" s="6" t="s">
        <v>61</v>
      </c>
      <c r="L267" s="6" t="s">
        <v>44</v>
      </c>
      <c r="M267" s="6" t="s">
        <v>55</v>
      </c>
      <c r="N267" s="17"/>
      <c r="O267" s="37">
        <f t="shared" si="25"/>
        <v>271848.15999999997</v>
      </c>
    </row>
    <row r="268" spans="1:15" x14ac:dyDescent="0.25">
      <c r="A268" s="6" t="s">
        <v>963</v>
      </c>
      <c r="B268" s="6" t="s">
        <v>1930</v>
      </c>
      <c r="C268" s="6" t="s">
        <v>965</v>
      </c>
      <c r="D268" s="6" t="s">
        <v>168</v>
      </c>
      <c r="E268" s="6" t="s">
        <v>261</v>
      </c>
      <c r="F268" s="6">
        <v>2</v>
      </c>
      <c r="G268" s="16">
        <v>442241.19</v>
      </c>
      <c r="H268" s="27">
        <v>45620</v>
      </c>
      <c r="I268" s="6" t="s">
        <v>42</v>
      </c>
      <c r="J268" s="6" t="s">
        <v>203</v>
      </c>
      <c r="K268" s="6" t="s">
        <v>204</v>
      </c>
      <c r="L268" s="6" t="s">
        <v>62</v>
      </c>
      <c r="M268" s="6" t="s">
        <v>68</v>
      </c>
      <c r="N268" s="17"/>
      <c r="O268" s="37">
        <f t="shared" si="25"/>
        <v>884482.38</v>
      </c>
    </row>
    <row r="269" spans="1:15" x14ac:dyDescent="0.25">
      <c r="A269" s="6" t="s">
        <v>966</v>
      </c>
      <c r="B269" s="6" t="s">
        <v>1369</v>
      </c>
      <c r="C269" s="6" t="s">
        <v>968</v>
      </c>
      <c r="D269" s="6" t="s">
        <v>59</v>
      </c>
      <c r="E269" s="6" t="s">
        <v>217</v>
      </c>
      <c r="F269" s="6">
        <v>6</v>
      </c>
      <c r="G269" s="16">
        <v>70916.81</v>
      </c>
      <c r="H269" s="26">
        <v>45055</v>
      </c>
      <c r="I269" s="6" t="s">
        <v>42</v>
      </c>
      <c r="J269" s="6" t="s">
        <v>113</v>
      </c>
      <c r="K269" s="6" t="s">
        <v>114</v>
      </c>
      <c r="L269" s="6" t="s">
        <v>62</v>
      </c>
      <c r="M269" s="6" t="s">
        <v>77</v>
      </c>
      <c r="N269" s="6">
        <v>5</v>
      </c>
      <c r="O269" s="37">
        <f t="shared" si="25"/>
        <v>425500.86</v>
      </c>
    </row>
    <row r="270" spans="1:15" x14ac:dyDescent="0.25">
      <c r="A270" s="6" t="s">
        <v>969</v>
      </c>
      <c r="B270" s="6" t="s">
        <v>970</v>
      </c>
      <c r="C270" s="6" t="s">
        <v>197</v>
      </c>
      <c r="D270" s="6" t="s">
        <v>168</v>
      </c>
      <c r="E270" s="6" t="s">
        <v>256</v>
      </c>
      <c r="F270" s="6">
        <v>4</v>
      </c>
      <c r="G270" s="16">
        <v>421402.71</v>
      </c>
      <c r="H270" s="27">
        <v>45428</v>
      </c>
      <c r="I270" s="6" t="s">
        <v>74</v>
      </c>
      <c r="J270" s="6" t="s">
        <v>89</v>
      </c>
      <c r="K270" s="6" t="s">
        <v>90</v>
      </c>
      <c r="L270" s="6" t="s">
        <v>44</v>
      </c>
      <c r="M270" s="6" t="s">
        <v>68</v>
      </c>
      <c r="N270" s="17"/>
      <c r="O270" s="37">
        <f t="shared" si="25"/>
        <v>1685610.84</v>
      </c>
    </row>
    <row r="271" spans="1:15" x14ac:dyDescent="0.25">
      <c r="A271" s="6" t="s">
        <v>971</v>
      </c>
      <c r="B271" s="6" t="s">
        <v>544</v>
      </c>
      <c r="C271" s="6" t="s">
        <v>973</v>
      </c>
      <c r="D271" s="6" t="s">
        <v>111</v>
      </c>
      <c r="E271" s="6" t="s">
        <v>73</v>
      </c>
      <c r="F271" s="6">
        <v>3</v>
      </c>
      <c r="G271" s="16">
        <v>123756.11</v>
      </c>
      <c r="H271" s="26">
        <v>45848</v>
      </c>
      <c r="I271" s="6" t="s">
        <v>101</v>
      </c>
      <c r="J271" s="6" t="s">
        <v>126</v>
      </c>
      <c r="K271" s="6" t="s">
        <v>127</v>
      </c>
      <c r="L271" s="6" t="s">
        <v>44</v>
      </c>
      <c r="M271" s="6" t="s">
        <v>68</v>
      </c>
      <c r="N271" s="6">
        <v>1</v>
      </c>
      <c r="O271" s="37">
        <f t="shared" si="25"/>
        <v>371268.33</v>
      </c>
    </row>
    <row r="272" spans="1:15" x14ac:dyDescent="0.25">
      <c r="A272" s="6" t="s">
        <v>974</v>
      </c>
      <c r="B272" s="6" t="s">
        <v>189</v>
      </c>
      <c r="C272" s="6" t="s">
        <v>975</v>
      </c>
      <c r="D272" s="6" t="s">
        <v>59</v>
      </c>
      <c r="E272" s="6" t="s">
        <v>156</v>
      </c>
      <c r="F272" s="6">
        <v>3</v>
      </c>
      <c r="G272" s="16">
        <v>21540.09</v>
      </c>
      <c r="H272" s="26">
        <v>45240</v>
      </c>
      <c r="I272" s="6" t="s">
        <v>74</v>
      </c>
      <c r="J272" s="6" t="s">
        <v>43</v>
      </c>
      <c r="K272" s="6" t="s">
        <v>43</v>
      </c>
      <c r="L272" s="6" t="s">
        <v>44</v>
      </c>
      <c r="M272" s="6" t="s">
        <v>55</v>
      </c>
      <c r="N272" s="6">
        <v>2</v>
      </c>
      <c r="O272" s="37">
        <f t="shared" si="25"/>
        <v>64620.270000000004</v>
      </c>
    </row>
    <row r="273" spans="1:15" x14ac:dyDescent="0.25">
      <c r="A273" s="6" t="s">
        <v>976</v>
      </c>
      <c r="B273" s="6" t="s">
        <v>977</v>
      </c>
      <c r="C273" s="6" t="s">
        <v>715</v>
      </c>
      <c r="D273" s="6" t="s">
        <v>87</v>
      </c>
      <c r="E273" s="6" t="s">
        <v>88</v>
      </c>
      <c r="F273" s="6">
        <v>4</v>
      </c>
      <c r="G273" s="16">
        <v>340226.82</v>
      </c>
      <c r="H273" s="26">
        <v>45879</v>
      </c>
      <c r="I273" s="6" t="s">
        <v>74</v>
      </c>
      <c r="J273" s="6" t="s">
        <v>203</v>
      </c>
      <c r="K273" s="6" t="s">
        <v>204</v>
      </c>
      <c r="L273" s="6" t="s">
        <v>54</v>
      </c>
      <c r="M273" s="6" t="s">
        <v>68</v>
      </c>
      <c r="N273" s="6">
        <v>3</v>
      </c>
      <c r="O273" s="37">
        <f t="shared" si="25"/>
        <v>1360907.28</v>
      </c>
    </row>
    <row r="274" spans="1:15" x14ac:dyDescent="0.25">
      <c r="A274" s="6" t="s">
        <v>979</v>
      </c>
      <c r="B274" s="6" t="s">
        <v>980</v>
      </c>
      <c r="C274" s="6" t="s">
        <v>981</v>
      </c>
      <c r="D274" s="6" t="s">
        <v>135</v>
      </c>
      <c r="E274" s="6" t="s">
        <v>459</v>
      </c>
      <c r="F274" s="6">
        <v>5</v>
      </c>
      <c r="G274" s="16">
        <v>42460.11</v>
      </c>
      <c r="H274" s="27">
        <v>45285</v>
      </c>
      <c r="I274" s="6" t="s">
        <v>74</v>
      </c>
      <c r="J274" s="6" t="s">
        <v>237</v>
      </c>
      <c r="K274" s="6" t="s">
        <v>238</v>
      </c>
      <c r="L274" s="6" t="s">
        <v>54</v>
      </c>
      <c r="M274" s="6" t="s">
        <v>63</v>
      </c>
      <c r="N274" s="6">
        <v>4</v>
      </c>
      <c r="O274" s="37">
        <f t="shared" si="25"/>
        <v>212300.55</v>
      </c>
    </row>
    <row r="275" spans="1:15" x14ac:dyDescent="0.25">
      <c r="A275" s="6" t="s">
        <v>982</v>
      </c>
      <c r="B275" s="6" t="s">
        <v>878</v>
      </c>
      <c r="C275" s="6" t="s">
        <v>984</v>
      </c>
      <c r="D275" s="6" t="s">
        <v>40</v>
      </c>
      <c r="E275" s="6" t="s">
        <v>202</v>
      </c>
      <c r="F275" s="6">
        <v>1</v>
      </c>
      <c r="G275" s="16">
        <v>88465.81</v>
      </c>
      <c r="H275" s="26">
        <v>45210</v>
      </c>
      <c r="I275" s="6" t="s">
        <v>101</v>
      </c>
      <c r="J275" s="6" t="s">
        <v>61</v>
      </c>
      <c r="K275" s="6" t="s">
        <v>61</v>
      </c>
      <c r="L275" s="6" t="s">
        <v>44</v>
      </c>
      <c r="M275" s="6" t="s">
        <v>55</v>
      </c>
      <c r="N275" s="6">
        <v>4</v>
      </c>
      <c r="O275" s="37">
        <f t="shared" si="25"/>
        <v>88465.81</v>
      </c>
    </row>
    <row r="276" spans="1:15" x14ac:dyDescent="0.25">
      <c r="A276" s="6" t="s">
        <v>985</v>
      </c>
      <c r="B276" s="6" t="s">
        <v>986</v>
      </c>
      <c r="C276" s="6" t="s">
        <v>987</v>
      </c>
      <c r="D276" s="6" t="s">
        <v>59</v>
      </c>
      <c r="E276" s="6" t="s">
        <v>217</v>
      </c>
      <c r="F276" s="6">
        <v>2</v>
      </c>
      <c r="G276" s="16">
        <v>116178.13</v>
      </c>
      <c r="H276" s="27">
        <v>46011</v>
      </c>
      <c r="I276" s="6" t="s">
        <v>51</v>
      </c>
      <c r="J276" s="6" t="s">
        <v>237</v>
      </c>
      <c r="K276" s="6" t="s">
        <v>238</v>
      </c>
      <c r="L276" s="6" t="s">
        <v>62</v>
      </c>
      <c r="M276" s="6" t="s">
        <v>55</v>
      </c>
      <c r="N276" s="6">
        <v>1</v>
      </c>
      <c r="O276" s="37">
        <f t="shared" si="25"/>
        <v>232356.26</v>
      </c>
    </row>
    <row r="277" spans="1:15" x14ac:dyDescent="0.25">
      <c r="A277" s="6" t="s">
        <v>988</v>
      </c>
      <c r="B277" s="6" t="s">
        <v>989</v>
      </c>
      <c r="C277" s="6" t="s">
        <v>990</v>
      </c>
      <c r="D277" s="6" t="s">
        <v>40</v>
      </c>
      <c r="E277" s="6" t="s">
        <v>326</v>
      </c>
      <c r="F277" s="6">
        <v>6</v>
      </c>
      <c r="G277" s="16">
        <v>331918.59999999998</v>
      </c>
      <c r="H277" s="27">
        <v>45465</v>
      </c>
      <c r="I277" s="6" t="s">
        <v>101</v>
      </c>
      <c r="J277" s="6" t="s">
        <v>203</v>
      </c>
      <c r="K277" s="6" t="s">
        <v>204</v>
      </c>
      <c r="L277" s="6" t="s">
        <v>54</v>
      </c>
      <c r="M277" s="6" t="s">
        <v>55</v>
      </c>
      <c r="N277" s="17"/>
      <c r="O277" s="37">
        <f t="shared" si="25"/>
        <v>1991511.5999999999</v>
      </c>
    </row>
    <row r="278" spans="1:15" x14ac:dyDescent="0.25">
      <c r="A278" s="6" t="s">
        <v>991</v>
      </c>
      <c r="B278" s="6" t="s">
        <v>992</v>
      </c>
      <c r="C278" s="6" t="s">
        <v>993</v>
      </c>
      <c r="D278" s="6" t="s">
        <v>49</v>
      </c>
      <c r="E278" s="6" t="s">
        <v>829</v>
      </c>
      <c r="F278" s="6">
        <v>1</v>
      </c>
      <c r="G278" s="16">
        <v>15896.96</v>
      </c>
      <c r="H278" s="27">
        <v>45866</v>
      </c>
      <c r="I278" s="6" t="s">
        <v>42</v>
      </c>
      <c r="J278" s="6" t="s">
        <v>43</v>
      </c>
      <c r="K278" s="6" t="s">
        <v>43</v>
      </c>
      <c r="L278" s="6" t="s">
        <v>44</v>
      </c>
      <c r="M278" s="6" t="s">
        <v>45</v>
      </c>
      <c r="N278" s="17"/>
      <c r="O278" s="37">
        <f t="shared" si="25"/>
        <v>15896.96</v>
      </c>
    </row>
    <row r="279" spans="1:15" x14ac:dyDescent="0.25">
      <c r="A279" s="6" t="s">
        <v>994</v>
      </c>
      <c r="B279" s="6" t="s">
        <v>1931</v>
      </c>
      <c r="C279" s="6" t="s">
        <v>996</v>
      </c>
      <c r="D279" s="6" t="s">
        <v>87</v>
      </c>
      <c r="E279" s="6" t="s">
        <v>94</v>
      </c>
      <c r="F279" s="6">
        <v>4</v>
      </c>
      <c r="G279" s="16">
        <v>207360.61</v>
      </c>
      <c r="H279" s="26">
        <v>45779</v>
      </c>
      <c r="I279" s="6" t="s">
        <v>81</v>
      </c>
      <c r="J279" s="6" t="s">
        <v>43</v>
      </c>
      <c r="K279" s="6" t="s">
        <v>43</v>
      </c>
      <c r="L279" s="6" t="s">
        <v>62</v>
      </c>
      <c r="M279" s="6" t="s">
        <v>77</v>
      </c>
      <c r="N279" s="17"/>
      <c r="O279" s="37">
        <f t="shared" si="25"/>
        <v>829442.44</v>
      </c>
    </row>
    <row r="280" spans="1:15" x14ac:dyDescent="0.25">
      <c r="A280" s="6" t="s">
        <v>997</v>
      </c>
      <c r="B280" s="6" t="s">
        <v>1932</v>
      </c>
      <c r="C280" s="6" t="s">
        <v>999</v>
      </c>
      <c r="D280" s="6" t="s">
        <v>40</v>
      </c>
      <c r="E280" s="6" t="s">
        <v>317</v>
      </c>
      <c r="F280" s="6">
        <v>6</v>
      </c>
      <c r="G280" s="16">
        <v>117803.98</v>
      </c>
      <c r="H280" s="26">
        <v>45904</v>
      </c>
      <c r="I280" s="6" t="s">
        <v>81</v>
      </c>
      <c r="J280" s="6" t="s">
        <v>82</v>
      </c>
      <c r="K280" s="6" t="s">
        <v>83</v>
      </c>
      <c r="L280" s="6" t="s">
        <v>62</v>
      </c>
      <c r="M280" s="6" t="s">
        <v>63</v>
      </c>
      <c r="N280" s="6">
        <v>5</v>
      </c>
      <c r="O280" s="37">
        <f t="shared" si="25"/>
        <v>706823.88</v>
      </c>
    </row>
    <row r="281" spans="1:15" x14ac:dyDescent="0.25">
      <c r="A281" s="6" t="s">
        <v>1000</v>
      </c>
      <c r="B281" s="6" t="s">
        <v>1933</v>
      </c>
      <c r="C281" s="6" t="s">
        <v>1002</v>
      </c>
      <c r="D281" s="6" t="s">
        <v>59</v>
      </c>
      <c r="E281" s="6" t="s">
        <v>156</v>
      </c>
      <c r="F281" s="6">
        <v>1</v>
      </c>
      <c r="G281" s="16">
        <v>398776.99</v>
      </c>
      <c r="H281" s="26">
        <v>45142</v>
      </c>
      <c r="I281" s="6" t="s">
        <v>51</v>
      </c>
      <c r="J281" s="6" t="s">
        <v>43</v>
      </c>
      <c r="K281" s="6" t="s">
        <v>43</v>
      </c>
      <c r="L281" s="6" t="s">
        <v>62</v>
      </c>
      <c r="M281" s="6" t="s">
        <v>55</v>
      </c>
      <c r="N281" s="6">
        <v>4</v>
      </c>
      <c r="O281" s="37">
        <f t="shared" si="25"/>
        <v>398776.99</v>
      </c>
    </row>
    <row r="282" spans="1:15" x14ac:dyDescent="0.25">
      <c r="A282" s="6" t="s">
        <v>1003</v>
      </c>
      <c r="B282" s="6" t="s">
        <v>1934</v>
      </c>
      <c r="C282" s="6" t="s">
        <v>1005</v>
      </c>
      <c r="D282" s="6" t="s">
        <v>87</v>
      </c>
      <c r="E282" s="6" t="s">
        <v>247</v>
      </c>
      <c r="F282" s="6">
        <v>6</v>
      </c>
      <c r="G282" s="16">
        <v>86790.12</v>
      </c>
      <c r="H282" s="27">
        <v>45246</v>
      </c>
      <c r="I282" s="6" t="s">
        <v>101</v>
      </c>
      <c r="J282" s="6" t="s">
        <v>89</v>
      </c>
      <c r="K282" s="6" t="s">
        <v>90</v>
      </c>
      <c r="L282" s="6" t="s">
        <v>44</v>
      </c>
      <c r="M282" s="6" t="s">
        <v>55</v>
      </c>
      <c r="N282" s="17"/>
      <c r="O282" s="37">
        <f t="shared" si="25"/>
        <v>520740.72</v>
      </c>
    </row>
    <row r="283" spans="1:15" x14ac:dyDescent="0.25">
      <c r="A283" s="6" t="s">
        <v>1006</v>
      </c>
      <c r="B283" s="6" t="s">
        <v>1007</v>
      </c>
      <c r="C283" s="6" t="s">
        <v>1008</v>
      </c>
      <c r="D283" s="6" t="s">
        <v>40</v>
      </c>
      <c r="E283" s="6" t="s">
        <v>41</v>
      </c>
      <c r="F283" s="6">
        <v>6</v>
      </c>
      <c r="G283" s="16">
        <v>147652.57</v>
      </c>
      <c r="H283" s="27">
        <v>45914</v>
      </c>
      <c r="I283" s="6" t="s">
        <v>51</v>
      </c>
      <c r="J283" s="6" t="s">
        <v>75</v>
      </c>
      <c r="K283" s="6" t="s">
        <v>76</v>
      </c>
      <c r="L283" s="6" t="s">
        <v>44</v>
      </c>
      <c r="M283" s="6" t="s">
        <v>63</v>
      </c>
      <c r="N283" s="6">
        <v>4</v>
      </c>
      <c r="O283" s="37">
        <f t="shared" si="25"/>
        <v>885915.42</v>
      </c>
    </row>
    <row r="284" spans="1:15" x14ac:dyDescent="0.25">
      <c r="A284" s="6" t="s">
        <v>1009</v>
      </c>
      <c r="B284" s="6" t="s">
        <v>1010</v>
      </c>
      <c r="C284" s="17"/>
      <c r="D284" s="6" t="s">
        <v>59</v>
      </c>
      <c r="E284" s="6" t="s">
        <v>217</v>
      </c>
      <c r="F284" s="6">
        <v>6</v>
      </c>
      <c r="G284" s="16">
        <v>288754.78000000003</v>
      </c>
      <c r="H284" s="27">
        <v>45497</v>
      </c>
      <c r="I284" s="6" t="s">
        <v>101</v>
      </c>
      <c r="J284" s="6" t="s">
        <v>152</v>
      </c>
      <c r="K284" s="6" t="s">
        <v>152</v>
      </c>
      <c r="L284" s="6" t="s">
        <v>44</v>
      </c>
      <c r="M284" s="6" t="s">
        <v>68</v>
      </c>
      <c r="N284" s="6">
        <v>3</v>
      </c>
      <c r="O284" s="37">
        <f t="shared" si="25"/>
        <v>1732528.6800000002</v>
      </c>
    </row>
    <row r="285" spans="1:15" x14ac:dyDescent="0.25">
      <c r="A285" s="6" t="s">
        <v>1011</v>
      </c>
      <c r="B285" s="6" t="s">
        <v>1012</v>
      </c>
      <c r="C285" s="6" t="s">
        <v>1013</v>
      </c>
      <c r="D285" s="6" t="s">
        <v>87</v>
      </c>
      <c r="E285" s="6" t="s">
        <v>88</v>
      </c>
      <c r="F285" s="6">
        <v>2</v>
      </c>
      <c r="G285" s="16">
        <v>284194.64</v>
      </c>
      <c r="H285" s="26">
        <v>44993</v>
      </c>
      <c r="I285" s="6" t="s">
        <v>81</v>
      </c>
      <c r="J285" s="6" t="s">
        <v>126</v>
      </c>
      <c r="K285" s="6" t="s">
        <v>127</v>
      </c>
      <c r="L285" s="6" t="s">
        <v>54</v>
      </c>
      <c r="M285" s="6" t="s">
        <v>77</v>
      </c>
      <c r="N285" s="6">
        <v>4</v>
      </c>
      <c r="O285" s="37">
        <f t="shared" si="25"/>
        <v>568389.28</v>
      </c>
    </row>
    <row r="286" spans="1:15" x14ac:dyDescent="0.25">
      <c r="A286" s="6" t="s">
        <v>1014</v>
      </c>
      <c r="B286" s="6" t="s">
        <v>1015</v>
      </c>
      <c r="C286" s="6" t="s">
        <v>1016</v>
      </c>
      <c r="D286" s="6" t="s">
        <v>99</v>
      </c>
      <c r="E286" s="6" t="s">
        <v>242</v>
      </c>
      <c r="F286" s="6">
        <v>5</v>
      </c>
      <c r="G286" s="16">
        <v>446725.4</v>
      </c>
      <c r="H286" s="27">
        <v>45308</v>
      </c>
      <c r="I286" s="6" t="s">
        <v>74</v>
      </c>
      <c r="J286" s="6" t="s">
        <v>43</v>
      </c>
      <c r="K286" s="6" t="s">
        <v>43</v>
      </c>
      <c r="L286" s="6" t="s">
        <v>62</v>
      </c>
      <c r="M286" s="6" t="s">
        <v>77</v>
      </c>
      <c r="N286" s="17"/>
      <c r="O286" s="37">
        <f t="shared" si="25"/>
        <v>2233627</v>
      </c>
    </row>
    <row r="287" spans="1:15" x14ac:dyDescent="0.25">
      <c r="A287" s="6" t="s">
        <v>1017</v>
      </c>
      <c r="B287" s="6" t="s">
        <v>1018</v>
      </c>
      <c r="C287" s="17"/>
      <c r="D287" s="6" t="s">
        <v>87</v>
      </c>
      <c r="E287" s="6" t="s">
        <v>247</v>
      </c>
      <c r="F287" s="6">
        <v>1</v>
      </c>
      <c r="G287" s="16">
        <v>257498.33</v>
      </c>
      <c r="H287" s="26">
        <v>45116</v>
      </c>
      <c r="I287" s="6" t="s">
        <v>81</v>
      </c>
      <c r="J287" s="6" t="s">
        <v>141</v>
      </c>
      <c r="K287" s="6" t="s">
        <v>142</v>
      </c>
      <c r="L287" s="6" t="s">
        <v>54</v>
      </c>
      <c r="M287" s="6" t="s">
        <v>45</v>
      </c>
      <c r="N287" s="17"/>
      <c r="O287" s="37">
        <f t="shared" si="25"/>
        <v>257498.33</v>
      </c>
    </row>
    <row r="288" spans="1:15" x14ac:dyDescent="0.25">
      <c r="A288" s="6" t="s">
        <v>1019</v>
      </c>
      <c r="B288" s="6" t="s">
        <v>578</v>
      </c>
      <c r="C288" s="6" t="s">
        <v>1020</v>
      </c>
      <c r="D288" s="6" t="s">
        <v>40</v>
      </c>
      <c r="E288" s="6" t="s">
        <v>317</v>
      </c>
      <c r="F288" s="6">
        <v>5</v>
      </c>
      <c r="G288" s="16">
        <v>25209.78</v>
      </c>
      <c r="H288" s="27">
        <v>45651</v>
      </c>
      <c r="I288" s="6" t="s">
        <v>81</v>
      </c>
      <c r="J288" s="6" t="s">
        <v>61</v>
      </c>
      <c r="K288" s="6" t="s">
        <v>61</v>
      </c>
      <c r="L288" s="6" t="s">
        <v>62</v>
      </c>
      <c r="M288" s="6" t="s">
        <v>63</v>
      </c>
      <c r="N288" s="17"/>
      <c r="O288" s="37">
        <f t="shared" si="25"/>
        <v>126048.9</v>
      </c>
    </row>
    <row r="289" spans="1:15" x14ac:dyDescent="0.25">
      <c r="A289" s="6" t="s">
        <v>1021</v>
      </c>
      <c r="B289" s="6" t="s">
        <v>1935</v>
      </c>
      <c r="C289" s="6" t="s">
        <v>1023</v>
      </c>
      <c r="D289" s="6" t="s">
        <v>135</v>
      </c>
      <c r="E289" s="6" t="s">
        <v>468</v>
      </c>
      <c r="F289" s="6">
        <v>6</v>
      </c>
      <c r="G289" s="16">
        <v>58699.8</v>
      </c>
      <c r="H289" s="27">
        <v>45530</v>
      </c>
      <c r="I289" s="6" t="s">
        <v>74</v>
      </c>
      <c r="J289" s="6" t="s">
        <v>187</v>
      </c>
      <c r="K289" s="6" t="s">
        <v>187</v>
      </c>
      <c r="L289" s="6" t="s">
        <v>62</v>
      </c>
      <c r="M289" s="6" t="s">
        <v>68</v>
      </c>
      <c r="N289" s="6">
        <v>5</v>
      </c>
      <c r="O289" s="37">
        <f t="shared" si="25"/>
        <v>352198.80000000005</v>
      </c>
    </row>
    <row r="290" spans="1:15" x14ac:dyDescent="0.25">
      <c r="A290" s="6" t="s">
        <v>1024</v>
      </c>
      <c r="B290" s="6" t="s">
        <v>1025</v>
      </c>
      <c r="C290" s="6" t="s">
        <v>1026</v>
      </c>
      <c r="D290" s="6" t="s">
        <v>87</v>
      </c>
      <c r="E290" s="6" t="s">
        <v>88</v>
      </c>
      <c r="F290" s="6">
        <v>4</v>
      </c>
      <c r="G290" s="16">
        <v>251566.86</v>
      </c>
      <c r="H290" s="27">
        <v>45209</v>
      </c>
      <c r="I290" s="6" t="s">
        <v>101</v>
      </c>
      <c r="J290" s="6" t="s">
        <v>303</v>
      </c>
      <c r="K290" s="6" t="s">
        <v>304</v>
      </c>
      <c r="L290" s="6" t="s">
        <v>62</v>
      </c>
      <c r="M290" s="6" t="s">
        <v>68</v>
      </c>
      <c r="N290" s="6">
        <v>1</v>
      </c>
      <c r="O290" s="37">
        <f t="shared" si="25"/>
        <v>1006267.44</v>
      </c>
    </row>
    <row r="291" spans="1:15" x14ac:dyDescent="0.25">
      <c r="A291" s="6" t="s">
        <v>1027</v>
      </c>
      <c r="B291" s="6" t="s">
        <v>1028</v>
      </c>
      <c r="C291" s="6" t="s">
        <v>1029</v>
      </c>
      <c r="D291" s="6" t="s">
        <v>99</v>
      </c>
      <c r="E291" s="6" t="s">
        <v>100</v>
      </c>
      <c r="F291" s="6">
        <v>2</v>
      </c>
      <c r="G291" s="16">
        <v>5659.37</v>
      </c>
      <c r="H291" s="27">
        <v>45688</v>
      </c>
      <c r="I291" s="6" t="s">
        <v>42</v>
      </c>
      <c r="J291" s="6" t="s">
        <v>203</v>
      </c>
      <c r="K291" s="6" t="s">
        <v>204</v>
      </c>
      <c r="L291" s="6" t="s">
        <v>54</v>
      </c>
      <c r="M291" s="6" t="s">
        <v>63</v>
      </c>
      <c r="N291" s="6">
        <v>2</v>
      </c>
      <c r="O291" s="37">
        <f t="shared" si="25"/>
        <v>11318.74</v>
      </c>
    </row>
    <row r="292" spans="1:15" x14ac:dyDescent="0.25">
      <c r="A292" s="6" t="s">
        <v>1030</v>
      </c>
      <c r="B292" s="6" t="s">
        <v>1936</v>
      </c>
      <c r="C292" s="6" t="s">
        <v>1032</v>
      </c>
      <c r="D292" s="6" t="s">
        <v>59</v>
      </c>
      <c r="E292" s="6" t="s">
        <v>156</v>
      </c>
      <c r="F292" s="6">
        <v>4</v>
      </c>
      <c r="G292" s="16">
        <v>95430.67</v>
      </c>
      <c r="H292" s="26">
        <v>45110</v>
      </c>
      <c r="I292" s="6" t="s">
        <v>51</v>
      </c>
      <c r="J292" s="6" t="s">
        <v>152</v>
      </c>
      <c r="K292" s="6" t="s">
        <v>152</v>
      </c>
      <c r="L292" s="6" t="s">
        <v>44</v>
      </c>
      <c r="M292" s="6" t="s">
        <v>68</v>
      </c>
      <c r="N292" s="6">
        <v>1</v>
      </c>
      <c r="O292" s="37">
        <f t="shared" si="25"/>
        <v>381722.68</v>
      </c>
    </row>
    <row r="293" spans="1:15" x14ac:dyDescent="0.25">
      <c r="A293" s="6" t="s">
        <v>1033</v>
      </c>
      <c r="B293" s="6" t="s">
        <v>1034</v>
      </c>
      <c r="C293" s="6" t="s">
        <v>1035</v>
      </c>
      <c r="D293" s="6" t="s">
        <v>49</v>
      </c>
      <c r="E293" s="6" t="s">
        <v>829</v>
      </c>
      <c r="F293" s="6">
        <v>1</v>
      </c>
      <c r="G293" s="16">
        <v>210001.21</v>
      </c>
      <c r="H293" s="26">
        <v>45568</v>
      </c>
      <c r="I293" s="6" t="s">
        <v>51</v>
      </c>
      <c r="J293" s="6" t="s">
        <v>113</v>
      </c>
      <c r="K293" s="6" t="s">
        <v>114</v>
      </c>
      <c r="L293" s="6" t="s">
        <v>54</v>
      </c>
      <c r="M293" s="6" t="s">
        <v>45</v>
      </c>
      <c r="N293" s="6">
        <v>3</v>
      </c>
      <c r="O293" s="37">
        <f t="shared" si="25"/>
        <v>210001.21</v>
      </c>
    </row>
    <row r="294" spans="1:15" x14ac:dyDescent="0.25">
      <c r="A294" s="6" t="s">
        <v>1036</v>
      </c>
      <c r="B294" s="6" t="s">
        <v>1037</v>
      </c>
      <c r="C294" s="6" t="s">
        <v>1038</v>
      </c>
      <c r="D294" s="6" t="s">
        <v>111</v>
      </c>
      <c r="E294" s="6" t="s">
        <v>140</v>
      </c>
      <c r="F294" s="6">
        <v>4</v>
      </c>
      <c r="G294" s="16">
        <v>247970.9</v>
      </c>
      <c r="H294" s="26">
        <v>45145</v>
      </c>
      <c r="I294" s="6" t="s">
        <v>42</v>
      </c>
      <c r="J294" s="6" t="s">
        <v>141</v>
      </c>
      <c r="K294" s="6" t="s">
        <v>142</v>
      </c>
      <c r="L294" s="6" t="s">
        <v>44</v>
      </c>
      <c r="M294" s="6" t="s">
        <v>63</v>
      </c>
      <c r="N294" s="6">
        <v>1</v>
      </c>
      <c r="O294" s="37">
        <f t="shared" si="25"/>
        <v>991883.6</v>
      </c>
    </row>
    <row r="295" spans="1:15" x14ac:dyDescent="0.25">
      <c r="A295" s="6" t="s">
        <v>1039</v>
      </c>
      <c r="B295" s="6" t="s">
        <v>893</v>
      </c>
      <c r="C295" s="6" t="s">
        <v>894</v>
      </c>
      <c r="D295" s="6" t="s">
        <v>168</v>
      </c>
      <c r="E295" s="6" t="s">
        <v>208</v>
      </c>
      <c r="F295" s="6">
        <v>2</v>
      </c>
      <c r="G295" s="16">
        <v>162763.10999999999</v>
      </c>
      <c r="H295" s="27">
        <v>45316</v>
      </c>
      <c r="I295" s="6" t="s">
        <v>81</v>
      </c>
      <c r="J295" s="6" t="s">
        <v>303</v>
      </c>
      <c r="K295" s="6" t="s">
        <v>304</v>
      </c>
      <c r="L295" s="6" t="s">
        <v>44</v>
      </c>
      <c r="M295" s="6" t="s">
        <v>45</v>
      </c>
      <c r="N295" s="6">
        <v>3</v>
      </c>
      <c r="O295" s="37">
        <f t="shared" si="25"/>
        <v>325526.21999999997</v>
      </c>
    </row>
    <row r="296" spans="1:15" x14ac:dyDescent="0.25">
      <c r="A296" s="6" t="s">
        <v>1041</v>
      </c>
      <c r="B296" s="6" t="s">
        <v>1323</v>
      </c>
      <c r="C296" s="6" t="s">
        <v>1043</v>
      </c>
      <c r="D296" s="6" t="s">
        <v>168</v>
      </c>
      <c r="E296" s="6" t="s">
        <v>208</v>
      </c>
      <c r="F296" s="6">
        <v>5</v>
      </c>
      <c r="G296" s="16">
        <v>77051.34</v>
      </c>
      <c r="H296" s="27">
        <v>46017</v>
      </c>
      <c r="I296" s="6" t="s">
        <v>101</v>
      </c>
      <c r="J296" s="6" t="s">
        <v>152</v>
      </c>
      <c r="K296" s="6" t="s">
        <v>152</v>
      </c>
      <c r="L296" s="6" t="s">
        <v>44</v>
      </c>
      <c r="M296" s="6" t="s">
        <v>77</v>
      </c>
      <c r="N296" s="6">
        <v>4</v>
      </c>
      <c r="O296" s="37">
        <f t="shared" si="25"/>
        <v>385256.69999999995</v>
      </c>
    </row>
    <row r="297" spans="1:15" x14ac:dyDescent="0.25">
      <c r="A297" s="6" t="s">
        <v>1044</v>
      </c>
      <c r="B297" s="6" t="s">
        <v>1045</v>
      </c>
      <c r="C297" s="6" t="s">
        <v>1046</v>
      </c>
      <c r="D297" s="6" t="s">
        <v>135</v>
      </c>
      <c r="E297" s="6" t="s">
        <v>459</v>
      </c>
      <c r="F297" s="6">
        <v>5</v>
      </c>
      <c r="G297" s="16">
        <v>25874.29</v>
      </c>
      <c r="H297" s="27">
        <v>45051</v>
      </c>
      <c r="I297" s="6" t="s">
        <v>81</v>
      </c>
      <c r="J297" s="6" t="s">
        <v>237</v>
      </c>
      <c r="K297" s="6" t="s">
        <v>238</v>
      </c>
      <c r="L297" s="6" t="s">
        <v>54</v>
      </c>
      <c r="M297" s="6" t="s">
        <v>68</v>
      </c>
      <c r="N297" s="17"/>
      <c r="O297" s="37">
        <f t="shared" si="25"/>
        <v>129371.45000000001</v>
      </c>
    </row>
    <row r="298" spans="1:15" x14ac:dyDescent="0.25">
      <c r="A298" s="6" t="s">
        <v>1047</v>
      </c>
      <c r="B298" s="6" t="s">
        <v>1937</v>
      </c>
      <c r="C298" s="6" t="s">
        <v>1049</v>
      </c>
      <c r="D298" s="6" t="s">
        <v>111</v>
      </c>
      <c r="E298" s="6" t="s">
        <v>140</v>
      </c>
      <c r="F298" s="6">
        <v>2</v>
      </c>
      <c r="G298" s="16">
        <v>386948.41</v>
      </c>
      <c r="H298" s="26">
        <v>45726</v>
      </c>
      <c r="I298" s="6" t="s">
        <v>74</v>
      </c>
      <c r="J298" s="6" t="s">
        <v>187</v>
      </c>
      <c r="K298" s="6" t="s">
        <v>187</v>
      </c>
      <c r="L298" s="6" t="s">
        <v>62</v>
      </c>
      <c r="M298" s="6" t="s">
        <v>55</v>
      </c>
      <c r="N298" s="6">
        <v>1</v>
      </c>
      <c r="O298" s="37">
        <f t="shared" si="25"/>
        <v>773896.82</v>
      </c>
    </row>
    <row r="299" spans="1:15" x14ac:dyDescent="0.25">
      <c r="A299" s="6" t="s">
        <v>1050</v>
      </c>
      <c r="B299" s="6" t="s">
        <v>1883</v>
      </c>
      <c r="C299" s="6" t="s">
        <v>1052</v>
      </c>
      <c r="D299" s="6" t="s">
        <v>59</v>
      </c>
      <c r="E299" s="6" t="s">
        <v>60</v>
      </c>
      <c r="F299" s="6">
        <v>6</v>
      </c>
      <c r="G299" s="16">
        <v>71411.490000000005</v>
      </c>
      <c r="H299" s="26">
        <v>45180</v>
      </c>
      <c r="I299" s="6" t="s">
        <v>42</v>
      </c>
      <c r="J299" s="6" t="s">
        <v>187</v>
      </c>
      <c r="K299" s="6" t="s">
        <v>187</v>
      </c>
      <c r="L299" s="6" t="s">
        <v>62</v>
      </c>
      <c r="M299" s="6" t="s">
        <v>45</v>
      </c>
      <c r="N299" s="6">
        <v>4</v>
      </c>
      <c r="O299" s="37">
        <f t="shared" si="25"/>
        <v>428468.94000000006</v>
      </c>
    </row>
    <row r="300" spans="1:15" x14ac:dyDescent="0.25">
      <c r="A300" s="6" t="s">
        <v>1053</v>
      </c>
      <c r="B300" s="6" t="s">
        <v>692</v>
      </c>
      <c r="C300" s="6" t="s">
        <v>1054</v>
      </c>
      <c r="D300" s="6" t="s">
        <v>87</v>
      </c>
      <c r="E300" s="6" t="s">
        <v>247</v>
      </c>
      <c r="F300" s="6">
        <v>4</v>
      </c>
      <c r="G300" s="16">
        <v>7001.03</v>
      </c>
      <c r="H300" s="27">
        <v>45060</v>
      </c>
      <c r="I300" s="6" t="s">
        <v>101</v>
      </c>
      <c r="J300" s="6" t="s">
        <v>187</v>
      </c>
      <c r="K300" s="6" t="s">
        <v>187</v>
      </c>
      <c r="L300" s="6" t="s">
        <v>44</v>
      </c>
      <c r="M300" s="6" t="s">
        <v>77</v>
      </c>
      <c r="N300" s="17"/>
      <c r="O300" s="37">
        <f t="shared" si="25"/>
        <v>28004.12</v>
      </c>
    </row>
    <row r="301" spans="1:15" x14ac:dyDescent="0.25">
      <c r="A301" s="6" t="s">
        <v>1055</v>
      </c>
      <c r="B301" s="6" t="s">
        <v>1056</v>
      </c>
      <c r="C301" s="6" t="s">
        <v>1057</v>
      </c>
      <c r="D301" s="6" t="s">
        <v>99</v>
      </c>
      <c r="E301" s="6" t="s">
        <v>176</v>
      </c>
      <c r="F301" s="6">
        <v>3</v>
      </c>
      <c r="G301" s="16">
        <v>196570.82</v>
      </c>
      <c r="H301" s="27">
        <v>44990</v>
      </c>
      <c r="I301" s="6" t="s">
        <v>74</v>
      </c>
      <c r="J301" s="6" t="s">
        <v>75</v>
      </c>
      <c r="K301" s="6" t="s">
        <v>76</v>
      </c>
      <c r="L301" s="6" t="s">
        <v>54</v>
      </c>
      <c r="M301" s="6" t="s">
        <v>68</v>
      </c>
      <c r="N301" s="17"/>
      <c r="O301" s="37">
        <f t="shared" si="25"/>
        <v>589712.46</v>
      </c>
    </row>
    <row r="302" spans="1:15" x14ac:dyDescent="0.25">
      <c r="A302" s="6" t="s">
        <v>1058</v>
      </c>
      <c r="B302" s="6" t="s">
        <v>1059</v>
      </c>
      <c r="C302" s="6" t="s">
        <v>1060</v>
      </c>
      <c r="D302" s="6" t="s">
        <v>59</v>
      </c>
      <c r="E302" s="6" t="s">
        <v>217</v>
      </c>
      <c r="F302" s="6">
        <v>1</v>
      </c>
      <c r="G302" s="16">
        <v>119488.61</v>
      </c>
      <c r="H302" s="27">
        <v>45401</v>
      </c>
      <c r="I302" s="6" t="s">
        <v>74</v>
      </c>
      <c r="J302" s="6" t="s">
        <v>308</v>
      </c>
      <c r="K302" s="6" t="s">
        <v>53</v>
      </c>
      <c r="L302" s="6" t="s">
        <v>44</v>
      </c>
      <c r="M302" s="6" t="s">
        <v>55</v>
      </c>
      <c r="N302" s="6">
        <v>5</v>
      </c>
      <c r="O302" s="37">
        <f t="shared" si="25"/>
        <v>119488.61</v>
      </c>
    </row>
    <row r="303" spans="1:15" x14ac:dyDescent="0.25">
      <c r="A303" s="6" t="s">
        <v>1061</v>
      </c>
      <c r="B303" s="6" t="s">
        <v>842</v>
      </c>
      <c r="C303" s="6" t="s">
        <v>1062</v>
      </c>
      <c r="D303" s="6" t="s">
        <v>168</v>
      </c>
      <c r="E303" s="6" t="s">
        <v>256</v>
      </c>
      <c r="F303" s="6">
        <v>4</v>
      </c>
      <c r="G303" s="16">
        <v>323009.96999999997</v>
      </c>
      <c r="H303" s="27">
        <v>45317</v>
      </c>
      <c r="I303" s="6" t="s">
        <v>101</v>
      </c>
      <c r="J303" s="6" t="s">
        <v>141</v>
      </c>
      <c r="K303" s="6" t="s">
        <v>142</v>
      </c>
      <c r="L303" s="6" t="s">
        <v>54</v>
      </c>
      <c r="M303" s="6" t="s">
        <v>63</v>
      </c>
      <c r="N303" s="6">
        <v>1</v>
      </c>
      <c r="O303" s="37">
        <f t="shared" si="25"/>
        <v>1292039.8799999999</v>
      </c>
    </row>
    <row r="304" spans="1:15" x14ac:dyDescent="0.25">
      <c r="A304" s="6" t="s">
        <v>1063</v>
      </c>
      <c r="B304" s="6" t="s">
        <v>1064</v>
      </c>
      <c r="C304" s="6" t="s">
        <v>1065</v>
      </c>
      <c r="D304" s="6" t="s">
        <v>49</v>
      </c>
      <c r="E304" s="6" t="s">
        <v>279</v>
      </c>
      <c r="F304" s="6">
        <v>6</v>
      </c>
      <c r="G304" s="16">
        <v>14371.95</v>
      </c>
      <c r="H304" s="27">
        <v>45492</v>
      </c>
      <c r="I304" s="6" t="s">
        <v>81</v>
      </c>
      <c r="J304" s="6" t="s">
        <v>203</v>
      </c>
      <c r="K304" s="6" t="s">
        <v>204</v>
      </c>
      <c r="L304" s="6" t="s">
        <v>54</v>
      </c>
      <c r="M304" s="6" t="s">
        <v>68</v>
      </c>
      <c r="N304" s="17"/>
      <c r="O304" s="37">
        <f t="shared" si="25"/>
        <v>86231.700000000012</v>
      </c>
    </row>
    <row r="305" spans="1:15" x14ac:dyDescent="0.25">
      <c r="A305" s="6" t="s">
        <v>1066</v>
      </c>
      <c r="B305" s="6" t="s">
        <v>1067</v>
      </c>
      <c r="C305" s="6" t="s">
        <v>1068</v>
      </c>
      <c r="D305" s="6" t="s">
        <v>99</v>
      </c>
      <c r="E305" s="6" t="s">
        <v>100</v>
      </c>
      <c r="F305" s="6">
        <v>6</v>
      </c>
      <c r="G305" s="18">
        <v>376186.39</v>
      </c>
      <c r="H305" s="27">
        <v>45900</v>
      </c>
      <c r="I305" s="6" t="s">
        <v>42</v>
      </c>
      <c r="J305" s="6" t="s">
        <v>152</v>
      </c>
      <c r="K305" s="6" t="s">
        <v>152</v>
      </c>
      <c r="L305" s="6" t="s">
        <v>44</v>
      </c>
      <c r="M305" s="6" t="s">
        <v>45</v>
      </c>
      <c r="N305" s="6">
        <v>1</v>
      </c>
      <c r="O305" s="37">
        <f t="shared" si="25"/>
        <v>2257118.34</v>
      </c>
    </row>
    <row r="306" spans="1:15" x14ac:dyDescent="0.25">
      <c r="A306" s="6" t="s">
        <v>1070</v>
      </c>
      <c r="B306" s="6" t="s">
        <v>1071</v>
      </c>
      <c r="C306" s="6" t="s">
        <v>1072</v>
      </c>
      <c r="D306" s="6" t="s">
        <v>168</v>
      </c>
      <c r="E306" s="6" t="s">
        <v>261</v>
      </c>
      <c r="F306" s="6">
        <v>6</v>
      </c>
      <c r="G306" s="16">
        <v>299861.2</v>
      </c>
      <c r="H306" s="27">
        <v>45834</v>
      </c>
      <c r="I306" s="6" t="s">
        <v>51</v>
      </c>
      <c r="J306" s="6" t="s">
        <v>203</v>
      </c>
      <c r="K306" s="6" t="s">
        <v>204</v>
      </c>
      <c r="L306" s="6" t="s">
        <v>62</v>
      </c>
      <c r="M306" s="6" t="s">
        <v>45</v>
      </c>
      <c r="N306" s="6">
        <v>4</v>
      </c>
      <c r="O306" s="37">
        <f t="shared" si="25"/>
        <v>1799167.2000000002</v>
      </c>
    </row>
    <row r="307" spans="1:15" x14ac:dyDescent="0.25">
      <c r="A307" s="6" t="s">
        <v>1073</v>
      </c>
      <c r="B307" s="6" t="s">
        <v>1074</v>
      </c>
      <c r="C307" s="6" t="s">
        <v>1075</v>
      </c>
      <c r="D307" s="6" t="s">
        <v>49</v>
      </c>
      <c r="E307" s="6" t="s">
        <v>50</v>
      </c>
      <c r="F307" s="6">
        <v>5</v>
      </c>
      <c r="G307" s="16">
        <v>312636.03999999998</v>
      </c>
      <c r="H307" s="27">
        <v>45593</v>
      </c>
      <c r="I307" s="6" t="s">
        <v>42</v>
      </c>
      <c r="J307" s="6" t="s">
        <v>308</v>
      </c>
      <c r="K307" s="6" t="s">
        <v>53</v>
      </c>
      <c r="L307" s="6" t="s">
        <v>44</v>
      </c>
      <c r="M307" s="6" t="s">
        <v>77</v>
      </c>
      <c r="N307" s="6">
        <v>4</v>
      </c>
      <c r="O307" s="37">
        <f t="shared" si="25"/>
        <v>1563180.2</v>
      </c>
    </row>
    <row r="308" spans="1:15" x14ac:dyDescent="0.25">
      <c r="A308" s="6" t="s">
        <v>1076</v>
      </c>
      <c r="B308" s="6" t="s">
        <v>1077</v>
      </c>
      <c r="C308" s="6" t="s">
        <v>1078</v>
      </c>
      <c r="D308" s="6" t="s">
        <v>168</v>
      </c>
      <c r="E308" s="6" t="s">
        <v>252</v>
      </c>
      <c r="F308" s="6">
        <v>4</v>
      </c>
      <c r="G308" s="16">
        <v>181038.29</v>
      </c>
      <c r="H308" s="27">
        <v>45099</v>
      </c>
      <c r="I308" s="6" t="s">
        <v>74</v>
      </c>
      <c r="J308" s="6" t="s">
        <v>61</v>
      </c>
      <c r="K308" s="6" t="s">
        <v>61</v>
      </c>
      <c r="L308" s="6" t="s">
        <v>54</v>
      </c>
      <c r="M308" s="6" t="s">
        <v>45</v>
      </c>
      <c r="N308" s="17"/>
      <c r="O308" s="37">
        <f t="shared" si="25"/>
        <v>724153.16</v>
      </c>
    </row>
    <row r="309" spans="1:15" x14ac:dyDescent="0.25">
      <c r="A309" s="6" t="s">
        <v>1079</v>
      </c>
      <c r="B309" s="6" t="s">
        <v>1080</v>
      </c>
      <c r="C309" s="6" t="s">
        <v>1081</v>
      </c>
      <c r="D309" s="6" t="s">
        <v>135</v>
      </c>
      <c r="E309" s="6" t="s">
        <v>191</v>
      </c>
      <c r="F309" s="6">
        <v>5</v>
      </c>
      <c r="G309" s="16">
        <v>279451.51</v>
      </c>
      <c r="H309" s="26">
        <v>45843</v>
      </c>
      <c r="I309" s="6" t="s">
        <v>42</v>
      </c>
      <c r="J309" s="6" t="s">
        <v>203</v>
      </c>
      <c r="K309" s="6" t="s">
        <v>204</v>
      </c>
      <c r="L309" s="6" t="s">
        <v>44</v>
      </c>
      <c r="M309" s="6" t="s">
        <v>55</v>
      </c>
      <c r="N309" s="17"/>
      <c r="O309" s="37">
        <f t="shared" si="25"/>
        <v>1397257.55</v>
      </c>
    </row>
    <row r="310" spans="1:15" x14ac:dyDescent="0.25">
      <c r="A310" s="6" t="s">
        <v>1082</v>
      </c>
      <c r="B310" s="6" t="s">
        <v>1083</v>
      </c>
      <c r="C310" s="6" t="s">
        <v>1084</v>
      </c>
      <c r="D310" s="6" t="s">
        <v>87</v>
      </c>
      <c r="E310" s="6" t="s">
        <v>131</v>
      </c>
      <c r="F310" s="6">
        <v>1</v>
      </c>
      <c r="G310" s="16">
        <v>188154.05</v>
      </c>
      <c r="H310" s="27">
        <v>45805</v>
      </c>
      <c r="I310" s="6" t="s">
        <v>81</v>
      </c>
      <c r="J310" s="6" t="s">
        <v>308</v>
      </c>
      <c r="K310" s="6" t="s">
        <v>53</v>
      </c>
      <c r="L310" s="6" t="s">
        <v>44</v>
      </c>
      <c r="M310" s="6" t="s">
        <v>77</v>
      </c>
      <c r="N310" s="6">
        <v>2</v>
      </c>
      <c r="O310" s="37">
        <f t="shared" si="25"/>
        <v>188154.05</v>
      </c>
    </row>
    <row r="311" spans="1:15" x14ac:dyDescent="0.25">
      <c r="A311" s="6" t="s">
        <v>1085</v>
      </c>
      <c r="B311" s="6" t="s">
        <v>1086</v>
      </c>
      <c r="C311" s="6" t="s">
        <v>1087</v>
      </c>
      <c r="D311" s="6" t="s">
        <v>99</v>
      </c>
      <c r="E311" s="6" t="s">
        <v>100</v>
      </c>
      <c r="F311" s="6">
        <v>3</v>
      </c>
      <c r="G311" s="16">
        <v>179020.02</v>
      </c>
      <c r="H311" s="27">
        <v>45249</v>
      </c>
      <c r="I311" s="6" t="s">
        <v>81</v>
      </c>
      <c r="J311" s="6" t="s">
        <v>152</v>
      </c>
      <c r="K311" s="6" t="s">
        <v>152</v>
      </c>
      <c r="L311" s="6" t="s">
        <v>44</v>
      </c>
      <c r="M311" s="6" t="s">
        <v>77</v>
      </c>
      <c r="N311" s="6">
        <v>1</v>
      </c>
      <c r="O311" s="37">
        <f t="shared" si="25"/>
        <v>537060.05999999994</v>
      </c>
    </row>
    <row r="312" spans="1:15" x14ac:dyDescent="0.25">
      <c r="A312" s="6" t="s">
        <v>1088</v>
      </c>
      <c r="B312" s="6" t="s">
        <v>1089</v>
      </c>
      <c r="C312" s="6" t="s">
        <v>1090</v>
      </c>
      <c r="D312" s="6" t="s">
        <v>40</v>
      </c>
      <c r="E312" s="6" t="s">
        <v>41</v>
      </c>
      <c r="F312" s="6">
        <v>3</v>
      </c>
      <c r="G312" s="16">
        <v>308707.77</v>
      </c>
      <c r="H312" s="27">
        <v>45988</v>
      </c>
      <c r="I312" s="6" t="s">
        <v>74</v>
      </c>
      <c r="J312" s="6" t="s">
        <v>126</v>
      </c>
      <c r="K312" s="6" t="s">
        <v>127</v>
      </c>
      <c r="L312" s="6" t="s">
        <v>54</v>
      </c>
      <c r="M312" s="6" t="s">
        <v>77</v>
      </c>
      <c r="N312" s="6">
        <v>2</v>
      </c>
      <c r="O312" s="37">
        <f t="shared" si="25"/>
        <v>926123.31</v>
      </c>
    </row>
    <row r="313" spans="1:15" x14ac:dyDescent="0.25">
      <c r="A313" s="6" t="s">
        <v>1091</v>
      </c>
      <c r="B313" s="6" t="s">
        <v>1092</v>
      </c>
      <c r="C313" s="17"/>
      <c r="D313" s="6" t="s">
        <v>49</v>
      </c>
      <c r="E313" s="6" t="s">
        <v>50</v>
      </c>
      <c r="F313" s="6">
        <v>3</v>
      </c>
      <c r="G313" s="16">
        <v>281800.28000000003</v>
      </c>
      <c r="H313" s="26">
        <v>45420</v>
      </c>
      <c r="I313" s="6" t="s">
        <v>74</v>
      </c>
      <c r="J313" s="6" t="s">
        <v>141</v>
      </c>
      <c r="K313" s="6" t="s">
        <v>142</v>
      </c>
      <c r="L313" s="6" t="s">
        <v>62</v>
      </c>
      <c r="M313" s="6" t="s">
        <v>45</v>
      </c>
      <c r="N313" s="6">
        <v>5</v>
      </c>
      <c r="O313" s="37">
        <f t="shared" si="25"/>
        <v>845400.84000000008</v>
      </c>
    </row>
    <row r="314" spans="1:15" x14ac:dyDescent="0.25">
      <c r="A314" s="6" t="s">
        <v>1093</v>
      </c>
      <c r="B314" s="6" t="s">
        <v>1938</v>
      </c>
      <c r="C314" s="6" t="s">
        <v>1095</v>
      </c>
      <c r="D314" s="6" t="s">
        <v>49</v>
      </c>
      <c r="E314" s="6" t="s">
        <v>151</v>
      </c>
      <c r="F314" s="6">
        <v>5</v>
      </c>
      <c r="G314" s="16">
        <v>1948.97</v>
      </c>
      <c r="H314" s="27">
        <v>45440</v>
      </c>
      <c r="I314" s="6" t="s">
        <v>74</v>
      </c>
      <c r="J314" s="6" t="s">
        <v>237</v>
      </c>
      <c r="K314" s="6" t="s">
        <v>238</v>
      </c>
      <c r="L314" s="6" t="s">
        <v>44</v>
      </c>
      <c r="M314" s="6" t="s">
        <v>68</v>
      </c>
      <c r="N314" s="6">
        <v>5</v>
      </c>
      <c r="O314" s="37">
        <f t="shared" si="25"/>
        <v>9744.85</v>
      </c>
    </row>
    <row r="315" spans="1:15" x14ac:dyDescent="0.25">
      <c r="A315" s="6" t="s">
        <v>1096</v>
      </c>
      <c r="B315" s="6" t="s">
        <v>1331</v>
      </c>
      <c r="C315" s="6" t="s">
        <v>1098</v>
      </c>
      <c r="D315" s="6" t="s">
        <v>87</v>
      </c>
      <c r="E315" s="6" t="s">
        <v>88</v>
      </c>
      <c r="F315" s="6">
        <v>5</v>
      </c>
      <c r="G315" s="16">
        <v>302778.78000000003</v>
      </c>
      <c r="H315" s="27">
        <v>45832</v>
      </c>
      <c r="I315" s="6" t="s">
        <v>74</v>
      </c>
      <c r="J315" s="6" t="s">
        <v>61</v>
      </c>
      <c r="K315" s="6" t="s">
        <v>61</v>
      </c>
      <c r="L315" s="6" t="s">
        <v>54</v>
      </c>
      <c r="M315" s="6" t="s">
        <v>68</v>
      </c>
      <c r="N315" s="17"/>
      <c r="O315" s="37">
        <f t="shared" si="25"/>
        <v>1513893.9000000001</v>
      </c>
    </row>
    <row r="316" spans="1:15" x14ac:dyDescent="0.25">
      <c r="A316" s="6" t="s">
        <v>1099</v>
      </c>
      <c r="B316" s="6" t="s">
        <v>1100</v>
      </c>
      <c r="C316" s="6" t="s">
        <v>1101</v>
      </c>
      <c r="D316" s="6" t="s">
        <v>111</v>
      </c>
      <c r="E316" s="6" t="s">
        <v>140</v>
      </c>
      <c r="F316" s="6">
        <v>2</v>
      </c>
      <c r="G316" s="16">
        <v>311240.57</v>
      </c>
      <c r="H316" s="27">
        <v>45011</v>
      </c>
      <c r="I316" s="6" t="s">
        <v>74</v>
      </c>
      <c r="J316" s="6" t="s">
        <v>141</v>
      </c>
      <c r="K316" s="6" t="s">
        <v>142</v>
      </c>
      <c r="L316" s="6" t="s">
        <v>54</v>
      </c>
      <c r="M316" s="6" t="s">
        <v>63</v>
      </c>
      <c r="N316" s="17"/>
      <c r="O316" s="37">
        <f t="shared" si="25"/>
        <v>622481.14</v>
      </c>
    </row>
    <row r="317" spans="1:15" x14ac:dyDescent="0.25">
      <c r="A317" s="6" t="s">
        <v>1102</v>
      </c>
      <c r="B317" s="6" t="s">
        <v>1103</v>
      </c>
      <c r="C317" s="6" t="s">
        <v>1104</v>
      </c>
      <c r="D317" s="6" t="s">
        <v>87</v>
      </c>
      <c r="E317" s="6" t="s">
        <v>94</v>
      </c>
      <c r="F317" s="6">
        <v>1</v>
      </c>
      <c r="G317" s="16">
        <v>405243.52</v>
      </c>
      <c r="H317" s="27">
        <v>45832</v>
      </c>
      <c r="I317" s="6" t="s">
        <v>74</v>
      </c>
      <c r="J317" s="6" t="s">
        <v>203</v>
      </c>
      <c r="K317" s="6" t="s">
        <v>204</v>
      </c>
      <c r="L317" s="6" t="s">
        <v>62</v>
      </c>
      <c r="M317" s="6" t="s">
        <v>77</v>
      </c>
      <c r="N317" s="6">
        <v>1</v>
      </c>
      <c r="O317" s="37">
        <f t="shared" si="25"/>
        <v>405243.52</v>
      </c>
    </row>
    <row r="318" spans="1:15" x14ac:dyDescent="0.25">
      <c r="A318" s="6" t="s">
        <v>1105</v>
      </c>
      <c r="B318" s="6" t="s">
        <v>1939</v>
      </c>
      <c r="C318" s="6" t="s">
        <v>1107</v>
      </c>
      <c r="D318" s="6" t="s">
        <v>59</v>
      </c>
      <c r="E318" s="6" t="s">
        <v>67</v>
      </c>
      <c r="F318" s="6">
        <v>3</v>
      </c>
      <c r="G318" s="18">
        <v>6239037.25</v>
      </c>
      <c r="H318" s="26">
        <v>45414</v>
      </c>
      <c r="I318" s="6" t="s">
        <v>81</v>
      </c>
      <c r="J318" s="6" t="s">
        <v>89</v>
      </c>
      <c r="K318" s="6" t="s">
        <v>90</v>
      </c>
      <c r="L318" s="6" t="s">
        <v>54</v>
      </c>
      <c r="M318" s="6" t="s">
        <v>68</v>
      </c>
      <c r="N318" s="6">
        <v>1</v>
      </c>
      <c r="O318" s="37">
        <f t="shared" si="25"/>
        <v>18717111.75</v>
      </c>
    </row>
    <row r="319" spans="1:15" x14ac:dyDescent="0.25">
      <c r="A319" s="6" t="s">
        <v>1108</v>
      </c>
      <c r="B319" s="6" t="s">
        <v>162</v>
      </c>
      <c r="C319" s="6" t="s">
        <v>1109</v>
      </c>
      <c r="D319" s="6" t="s">
        <v>111</v>
      </c>
      <c r="E319" s="6" t="s">
        <v>73</v>
      </c>
      <c r="F319" s="6">
        <v>1</v>
      </c>
      <c r="G319" s="16">
        <v>218870.98</v>
      </c>
      <c r="H319" s="27">
        <v>46011</v>
      </c>
      <c r="I319" s="6" t="s">
        <v>74</v>
      </c>
      <c r="J319" s="6" t="s">
        <v>141</v>
      </c>
      <c r="K319" s="6" t="s">
        <v>142</v>
      </c>
      <c r="L319" s="6" t="s">
        <v>54</v>
      </c>
      <c r="M319" s="6" t="s">
        <v>77</v>
      </c>
      <c r="N319" s="6">
        <v>3</v>
      </c>
      <c r="O319" s="37">
        <f t="shared" si="25"/>
        <v>218870.98</v>
      </c>
    </row>
    <row r="320" spans="1:15" x14ac:dyDescent="0.25">
      <c r="A320" s="6" t="s">
        <v>1110</v>
      </c>
      <c r="B320" s="6" t="s">
        <v>1940</v>
      </c>
      <c r="C320" s="6" t="s">
        <v>1112</v>
      </c>
      <c r="D320" s="6" t="s">
        <v>99</v>
      </c>
      <c r="E320" s="6" t="s">
        <v>357</v>
      </c>
      <c r="F320" s="6">
        <v>6</v>
      </c>
      <c r="G320" s="16">
        <v>22218.54</v>
      </c>
      <c r="H320" s="26">
        <v>45819</v>
      </c>
      <c r="I320" s="6" t="s">
        <v>74</v>
      </c>
      <c r="J320" s="6" t="s">
        <v>89</v>
      </c>
      <c r="K320" s="6" t="s">
        <v>90</v>
      </c>
      <c r="L320" s="6" t="s">
        <v>54</v>
      </c>
      <c r="M320" s="6" t="s">
        <v>55</v>
      </c>
      <c r="N320" s="17"/>
      <c r="O320" s="37">
        <f t="shared" si="25"/>
        <v>133311.24</v>
      </c>
    </row>
    <row r="321" spans="1:15" x14ac:dyDescent="0.25">
      <c r="A321" s="6" t="s">
        <v>1113</v>
      </c>
      <c r="B321" s="6" t="s">
        <v>790</v>
      </c>
      <c r="C321" s="6" t="s">
        <v>791</v>
      </c>
      <c r="D321" s="6" t="s">
        <v>168</v>
      </c>
      <c r="E321" s="6" t="s">
        <v>208</v>
      </c>
      <c r="F321" s="6">
        <v>4</v>
      </c>
      <c r="G321" s="16">
        <v>73152.179999999993</v>
      </c>
      <c r="H321" s="27">
        <v>45855</v>
      </c>
      <c r="I321" s="6" t="s">
        <v>81</v>
      </c>
      <c r="J321" s="6" t="s">
        <v>152</v>
      </c>
      <c r="K321" s="6" t="s">
        <v>152</v>
      </c>
      <c r="L321" s="6" t="s">
        <v>54</v>
      </c>
      <c r="M321" s="6" t="s">
        <v>55</v>
      </c>
      <c r="N321" s="17"/>
      <c r="O321" s="37">
        <f t="shared" si="25"/>
        <v>292608.71999999997</v>
      </c>
    </row>
    <row r="322" spans="1:15" x14ac:dyDescent="0.25">
      <c r="A322" s="6" t="s">
        <v>1114</v>
      </c>
      <c r="B322" s="6" t="s">
        <v>1115</v>
      </c>
      <c r="C322" s="6" t="s">
        <v>1116</v>
      </c>
      <c r="D322" s="6" t="s">
        <v>40</v>
      </c>
      <c r="E322" s="6" t="s">
        <v>317</v>
      </c>
      <c r="F322" s="6">
        <v>1</v>
      </c>
      <c r="G322" s="16">
        <v>14729.68</v>
      </c>
      <c r="H322" s="27">
        <v>45529</v>
      </c>
      <c r="I322" s="6" t="s">
        <v>74</v>
      </c>
      <c r="J322" s="6" t="s">
        <v>141</v>
      </c>
      <c r="K322" s="6" t="s">
        <v>142</v>
      </c>
      <c r="L322" s="6" t="s">
        <v>62</v>
      </c>
      <c r="M322" s="6" t="s">
        <v>68</v>
      </c>
      <c r="N322" s="6">
        <v>3</v>
      </c>
      <c r="O322" s="37">
        <f t="shared" ref="O322:O385" si="26">F322*G322</f>
        <v>14729.68</v>
      </c>
    </row>
    <row r="323" spans="1:15" x14ac:dyDescent="0.25">
      <c r="A323" s="6" t="s">
        <v>1117</v>
      </c>
      <c r="B323" s="6" t="s">
        <v>1118</v>
      </c>
      <c r="C323" s="6" t="s">
        <v>1119</v>
      </c>
      <c r="D323" s="6" t="s">
        <v>87</v>
      </c>
      <c r="E323" s="6" t="s">
        <v>88</v>
      </c>
      <c r="F323" s="6">
        <v>4</v>
      </c>
      <c r="G323" s="16">
        <v>64490.59</v>
      </c>
      <c r="H323" s="27">
        <v>45191</v>
      </c>
      <c r="I323" s="6" t="s">
        <v>81</v>
      </c>
      <c r="J323" s="6" t="s">
        <v>308</v>
      </c>
      <c r="K323" s="6" t="s">
        <v>53</v>
      </c>
      <c r="L323" s="6" t="s">
        <v>62</v>
      </c>
      <c r="M323" s="6" t="s">
        <v>45</v>
      </c>
      <c r="N323" s="6">
        <v>1</v>
      </c>
      <c r="O323" s="37">
        <f t="shared" si="26"/>
        <v>257962.36</v>
      </c>
    </row>
    <row r="324" spans="1:15" x14ac:dyDescent="0.25">
      <c r="A324" s="6" t="s">
        <v>1120</v>
      </c>
      <c r="B324" s="6" t="s">
        <v>1121</v>
      </c>
      <c r="C324" s="6" t="s">
        <v>1122</v>
      </c>
      <c r="D324" s="6" t="s">
        <v>168</v>
      </c>
      <c r="E324" s="6" t="s">
        <v>261</v>
      </c>
      <c r="F324" s="6">
        <v>2</v>
      </c>
      <c r="G324" s="16">
        <v>438880.56</v>
      </c>
      <c r="H324" s="27">
        <v>45486</v>
      </c>
      <c r="I324" s="6" t="s">
        <v>74</v>
      </c>
      <c r="J324" s="6" t="s">
        <v>308</v>
      </c>
      <c r="K324" s="6" t="s">
        <v>53</v>
      </c>
      <c r="L324" s="6" t="s">
        <v>44</v>
      </c>
      <c r="M324" s="6" t="s">
        <v>63</v>
      </c>
      <c r="N324" s="6">
        <v>4</v>
      </c>
      <c r="O324" s="37">
        <f t="shared" si="26"/>
        <v>877761.12</v>
      </c>
    </row>
    <row r="325" spans="1:15" x14ac:dyDescent="0.25">
      <c r="A325" s="6" t="s">
        <v>1123</v>
      </c>
      <c r="B325" s="6" t="s">
        <v>1124</v>
      </c>
      <c r="C325" s="6" t="s">
        <v>1125</v>
      </c>
      <c r="D325" s="6" t="s">
        <v>99</v>
      </c>
      <c r="E325" s="6" t="s">
        <v>100</v>
      </c>
      <c r="F325" s="6">
        <v>5</v>
      </c>
      <c r="G325" s="16">
        <v>230695.22</v>
      </c>
      <c r="H325" s="27">
        <v>45804</v>
      </c>
      <c r="I325" s="6" t="s">
        <v>81</v>
      </c>
      <c r="J325" s="6" t="s">
        <v>303</v>
      </c>
      <c r="K325" s="6" t="s">
        <v>304</v>
      </c>
      <c r="L325" s="6" t="s">
        <v>54</v>
      </c>
      <c r="M325" s="6" t="s">
        <v>45</v>
      </c>
      <c r="N325" s="6">
        <v>4</v>
      </c>
      <c r="O325" s="37">
        <f t="shared" si="26"/>
        <v>1153476.1000000001</v>
      </c>
    </row>
    <row r="326" spans="1:15" x14ac:dyDescent="0.25">
      <c r="A326" s="6" t="s">
        <v>1126</v>
      </c>
      <c r="B326" s="6" t="s">
        <v>1127</v>
      </c>
      <c r="C326" s="6" t="s">
        <v>1128</v>
      </c>
      <c r="D326" s="6" t="s">
        <v>111</v>
      </c>
      <c r="E326" s="6" t="s">
        <v>73</v>
      </c>
      <c r="F326" s="6">
        <v>6</v>
      </c>
      <c r="G326" s="16">
        <v>99871.29</v>
      </c>
      <c r="H326" s="27">
        <v>45642</v>
      </c>
      <c r="I326" s="6" t="s">
        <v>42</v>
      </c>
      <c r="J326" s="6" t="s">
        <v>61</v>
      </c>
      <c r="K326" s="6" t="s">
        <v>61</v>
      </c>
      <c r="L326" s="6" t="s">
        <v>54</v>
      </c>
      <c r="M326" s="6" t="s">
        <v>63</v>
      </c>
      <c r="N326" s="6">
        <v>4</v>
      </c>
      <c r="O326" s="37">
        <f t="shared" si="26"/>
        <v>599227.74</v>
      </c>
    </row>
    <row r="327" spans="1:15" x14ac:dyDescent="0.25">
      <c r="A327" s="6" t="s">
        <v>1129</v>
      </c>
      <c r="B327" s="6" t="s">
        <v>1580</v>
      </c>
      <c r="C327" s="6" t="s">
        <v>1131</v>
      </c>
      <c r="D327" s="6" t="s">
        <v>99</v>
      </c>
      <c r="E327" s="6" t="s">
        <v>357</v>
      </c>
      <c r="F327" s="6">
        <v>1</v>
      </c>
      <c r="G327" s="16">
        <v>29480.74</v>
      </c>
      <c r="H327" s="27">
        <v>45731</v>
      </c>
      <c r="I327" s="6" t="s">
        <v>74</v>
      </c>
      <c r="J327" s="6" t="s">
        <v>152</v>
      </c>
      <c r="K327" s="6" t="s">
        <v>152</v>
      </c>
      <c r="L327" s="6" t="s">
        <v>44</v>
      </c>
      <c r="M327" s="6" t="s">
        <v>55</v>
      </c>
      <c r="N327" s="6">
        <v>2</v>
      </c>
      <c r="O327" s="37">
        <f t="shared" si="26"/>
        <v>29480.74</v>
      </c>
    </row>
    <row r="328" spans="1:15" x14ac:dyDescent="0.25">
      <c r="A328" s="6" t="s">
        <v>1132</v>
      </c>
      <c r="B328" s="6" t="s">
        <v>1133</v>
      </c>
      <c r="C328" s="6" t="s">
        <v>1134</v>
      </c>
      <c r="D328" s="6" t="s">
        <v>49</v>
      </c>
      <c r="E328" s="6" t="s">
        <v>107</v>
      </c>
      <c r="F328" s="6">
        <v>4</v>
      </c>
      <c r="G328" s="16">
        <v>221239.39</v>
      </c>
      <c r="H328" s="27">
        <v>45734</v>
      </c>
      <c r="I328" s="6" t="s">
        <v>81</v>
      </c>
      <c r="J328" s="6" t="s">
        <v>187</v>
      </c>
      <c r="K328" s="6" t="s">
        <v>187</v>
      </c>
      <c r="L328" s="6" t="s">
        <v>44</v>
      </c>
      <c r="M328" s="6" t="s">
        <v>77</v>
      </c>
      <c r="N328" s="17"/>
      <c r="O328" s="37">
        <f t="shared" si="26"/>
        <v>884957.56</v>
      </c>
    </row>
    <row r="329" spans="1:15" x14ac:dyDescent="0.25">
      <c r="A329" s="6" t="s">
        <v>1135</v>
      </c>
      <c r="B329" s="6" t="s">
        <v>1136</v>
      </c>
      <c r="C329" s="6" t="s">
        <v>1137</v>
      </c>
      <c r="D329" s="6" t="s">
        <v>87</v>
      </c>
      <c r="E329" s="6" t="s">
        <v>88</v>
      </c>
      <c r="F329" s="6">
        <v>3</v>
      </c>
      <c r="G329" s="16">
        <v>389631.16</v>
      </c>
      <c r="H329" s="27">
        <v>46015</v>
      </c>
      <c r="I329" s="6" t="s">
        <v>74</v>
      </c>
      <c r="J329" s="6" t="s">
        <v>308</v>
      </c>
      <c r="K329" s="6" t="s">
        <v>53</v>
      </c>
      <c r="L329" s="6" t="s">
        <v>54</v>
      </c>
      <c r="M329" s="6" t="s">
        <v>45</v>
      </c>
      <c r="N329" s="6">
        <v>1</v>
      </c>
      <c r="O329" s="37">
        <f t="shared" si="26"/>
        <v>1168893.48</v>
      </c>
    </row>
    <row r="330" spans="1:15" x14ac:dyDescent="0.25">
      <c r="A330" s="6" t="s">
        <v>1138</v>
      </c>
      <c r="B330" s="6" t="s">
        <v>1139</v>
      </c>
      <c r="C330" s="6" t="s">
        <v>1140</v>
      </c>
      <c r="D330" s="6" t="s">
        <v>168</v>
      </c>
      <c r="E330" s="6" t="s">
        <v>261</v>
      </c>
      <c r="F330" s="6">
        <v>6</v>
      </c>
      <c r="G330" s="16">
        <v>184620.69</v>
      </c>
      <c r="H330" s="26">
        <v>45874</v>
      </c>
      <c r="I330" s="6" t="s">
        <v>42</v>
      </c>
      <c r="J330" s="6" t="s">
        <v>152</v>
      </c>
      <c r="K330" s="6" t="s">
        <v>152</v>
      </c>
      <c r="L330" s="6" t="s">
        <v>44</v>
      </c>
      <c r="M330" s="6" t="s">
        <v>77</v>
      </c>
      <c r="N330" s="6">
        <v>4</v>
      </c>
      <c r="O330" s="37">
        <f t="shared" si="26"/>
        <v>1107724.1400000001</v>
      </c>
    </row>
    <row r="331" spans="1:15" x14ac:dyDescent="0.25">
      <c r="A331" s="6" t="s">
        <v>1141</v>
      </c>
      <c r="B331" s="6" t="s">
        <v>1142</v>
      </c>
      <c r="C331" s="6" t="s">
        <v>1143</v>
      </c>
      <c r="D331" s="6" t="s">
        <v>111</v>
      </c>
      <c r="E331" s="6" t="s">
        <v>112</v>
      </c>
      <c r="F331" s="6">
        <v>1</v>
      </c>
      <c r="G331" s="16">
        <v>170440.67</v>
      </c>
      <c r="H331" s="27">
        <v>45794</v>
      </c>
      <c r="I331" s="6" t="s">
        <v>101</v>
      </c>
      <c r="J331" s="6" t="s">
        <v>237</v>
      </c>
      <c r="K331" s="6" t="s">
        <v>238</v>
      </c>
      <c r="L331" s="6" t="s">
        <v>54</v>
      </c>
      <c r="M331" s="6" t="s">
        <v>68</v>
      </c>
      <c r="N331" s="6">
        <v>3</v>
      </c>
      <c r="O331" s="37">
        <f t="shared" si="26"/>
        <v>170440.67</v>
      </c>
    </row>
    <row r="332" spans="1:15" x14ac:dyDescent="0.25">
      <c r="A332" s="6" t="s">
        <v>1144</v>
      </c>
      <c r="B332" s="6" t="s">
        <v>738</v>
      </c>
      <c r="C332" s="6" t="s">
        <v>739</v>
      </c>
      <c r="D332" s="6" t="s">
        <v>59</v>
      </c>
      <c r="E332" s="6" t="s">
        <v>67</v>
      </c>
      <c r="F332" s="6">
        <v>6</v>
      </c>
      <c r="G332" s="16">
        <v>19476.29</v>
      </c>
      <c r="H332" s="26">
        <v>45384</v>
      </c>
      <c r="I332" s="6" t="s">
        <v>42</v>
      </c>
      <c r="J332" s="6" t="s">
        <v>141</v>
      </c>
      <c r="K332" s="6" t="s">
        <v>142</v>
      </c>
      <c r="L332" s="6" t="s">
        <v>62</v>
      </c>
      <c r="M332" s="6" t="s">
        <v>68</v>
      </c>
      <c r="N332" s="17"/>
      <c r="O332" s="37">
        <f t="shared" si="26"/>
        <v>116857.74</v>
      </c>
    </row>
    <row r="333" spans="1:15" x14ac:dyDescent="0.25">
      <c r="A333" s="6" t="s">
        <v>1146</v>
      </c>
      <c r="B333" s="6" t="s">
        <v>211</v>
      </c>
      <c r="C333" s="6" t="s">
        <v>1147</v>
      </c>
      <c r="D333" s="6" t="s">
        <v>111</v>
      </c>
      <c r="E333" s="6" t="s">
        <v>140</v>
      </c>
      <c r="F333" s="6">
        <v>5</v>
      </c>
      <c r="G333" s="16">
        <v>294279.44</v>
      </c>
      <c r="H333" s="27">
        <v>45838</v>
      </c>
      <c r="I333" s="6" t="s">
        <v>101</v>
      </c>
      <c r="J333" s="6" t="s">
        <v>113</v>
      </c>
      <c r="K333" s="6" t="s">
        <v>114</v>
      </c>
      <c r="L333" s="6" t="s">
        <v>54</v>
      </c>
      <c r="M333" s="6" t="s">
        <v>55</v>
      </c>
      <c r="N333" s="17"/>
      <c r="O333" s="37">
        <f t="shared" si="26"/>
        <v>1471397.2</v>
      </c>
    </row>
    <row r="334" spans="1:15" x14ac:dyDescent="0.25">
      <c r="A334" s="6" t="s">
        <v>1148</v>
      </c>
      <c r="B334" s="6" t="s">
        <v>1149</v>
      </c>
      <c r="C334" s="6" t="s">
        <v>1150</v>
      </c>
      <c r="D334" s="6" t="s">
        <v>87</v>
      </c>
      <c r="E334" s="6" t="s">
        <v>131</v>
      </c>
      <c r="F334" s="6">
        <v>4</v>
      </c>
      <c r="G334" s="16">
        <v>434191.97</v>
      </c>
      <c r="H334" s="27">
        <v>45853</v>
      </c>
      <c r="I334" s="6" t="s">
        <v>101</v>
      </c>
      <c r="J334" s="6" t="s">
        <v>89</v>
      </c>
      <c r="K334" s="6" t="s">
        <v>90</v>
      </c>
      <c r="L334" s="6" t="s">
        <v>44</v>
      </c>
      <c r="M334" s="6" t="s">
        <v>68</v>
      </c>
      <c r="N334" s="6">
        <v>4</v>
      </c>
      <c r="O334" s="37">
        <f t="shared" si="26"/>
        <v>1736767.88</v>
      </c>
    </row>
    <row r="335" spans="1:15" x14ac:dyDescent="0.25">
      <c r="A335" s="6" t="s">
        <v>1151</v>
      </c>
      <c r="B335" s="6" t="s">
        <v>1152</v>
      </c>
      <c r="C335" s="6" t="s">
        <v>1153</v>
      </c>
      <c r="D335" s="6" t="s">
        <v>135</v>
      </c>
      <c r="E335" s="6" t="s">
        <v>459</v>
      </c>
      <c r="F335" s="6">
        <v>3</v>
      </c>
      <c r="G335" s="16">
        <v>57155.57</v>
      </c>
      <c r="H335" s="26">
        <v>45200</v>
      </c>
      <c r="I335" s="6" t="s">
        <v>51</v>
      </c>
      <c r="J335" s="6" t="s">
        <v>61</v>
      </c>
      <c r="K335" s="6" t="s">
        <v>61</v>
      </c>
      <c r="L335" s="6" t="s">
        <v>62</v>
      </c>
      <c r="M335" s="6" t="s">
        <v>77</v>
      </c>
      <c r="N335" s="6">
        <v>5</v>
      </c>
      <c r="O335" s="37">
        <f t="shared" si="26"/>
        <v>171466.71</v>
      </c>
    </row>
    <row r="336" spans="1:15" x14ac:dyDescent="0.25">
      <c r="A336" s="6" t="s">
        <v>1154</v>
      </c>
      <c r="B336" s="6" t="s">
        <v>1155</v>
      </c>
      <c r="C336" s="6" t="s">
        <v>1156</v>
      </c>
      <c r="D336" s="6" t="s">
        <v>87</v>
      </c>
      <c r="E336" s="6" t="s">
        <v>94</v>
      </c>
      <c r="F336" s="6">
        <v>4</v>
      </c>
      <c r="G336" s="16">
        <v>119819.7</v>
      </c>
      <c r="H336" s="26">
        <v>45939</v>
      </c>
      <c r="I336" s="6" t="s">
        <v>42</v>
      </c>
      <c r="J336" s="6" t="s">
        <v>141</v>
      </c>
      <c r="K336" s="6" t="s">
        <v>142</v>
      </c>
      <c r="L336" s="6" t="s">
        <v>62</v>
      </c>
      <c r="M336" s="6" t="s">
        <v>68</v>
      </c>
      <c r="N336" s="17"/>
      <c r="O336" s="37">
        <f t="shared" si="26"/>
        <v>479278.8</v>
      </c>
    </row>
    <row r="337" spans="1:15" x14ac:dyDescent="0.25">
      <c r="A337" s="6" t="s">
        <v>1157</v>
      </c>
      <c r="B337" s="6" t="s">
        <v>1158</v>
      </c>
      <c r="C337" s="6" t="s">
        <v>1159</v>
      </c>
      <c r="D337" s="6" t="s">
        <v>168</v>
      </c>
      <c r="E337" s="6" t="s">
        <v>208</v>
      </c>
      <c r="F337" s="6">
        <v>1</v>
      </c>
      <c r="G337" s="16">
        <v>54183.57</v>
      </c>
      <c r="H337" s="27">
        <v>45862</v>
      </c>
      <c r="I337" s="6" t="s">
        <v>74</v>
      </c>
      <c r="J337" s="6" t="s">
        <v>187</v>
      </c>
      <c r="K337" s="6" t="s">
        <v>187</v>
      </c>
      <c r="L337" s="6" t="s">
        <v>44</v>
      </c>
      <c r="M337" s="6" t="s">
        <v>63</v>
      </c>
      <c r="N337" s="17"/>
      <c r="O337" s="37">
        <f t="shared" si="26"/>
        <v>54183.57</v>
      </c>
    </row>
    <row r="338" spans="1:15" x14ac:dyDescent="0.25">
      <c r="A338" s="6" t="s">
        <v>1160</v>
      </c>
      <c r="B338" s="6" t="s">
        <v>1161</v>
      </c>
      <c r="C338" s="17"/>
      <c r="D338" s="6" t="s">
        <v>111</v>
      </c>
      <c r="E338" s="6" t="s">
        <v>112</v>
      </c>
      <c r="F338" s="6">
        <v>6</v>
      </c>
      <c r="G338" s="16">
        <v>299525.37</v>
      </c>
      <c r="H338" s="27">
        <v>45834</v>
      </c>
      <c r="I338" s="6" t="s">
        <v>51</v>
      </c>
      <c r="J338" s="6" t="s">
        <v>82</v>
      </c>
      <c r="K338" s="6" t="s">
        <v>83</v>
      </c>
      <c r="L338" s="6" t="s">
        <v>44</v>
      </c>
      <c r="M338" s="6" t="s">
        <v>63</v>
      </c>
      <c r="N338" s="6">
        <v>2</v>
      </c>
      <c r="O338" s="37">
        <f t="shared" si="26"/>
        <v>1797152.22</v>
      </c>
    </row>
    <row r="339" spans="1:15" x14ac:dyDescent="0.25">
      <c r="A339" s="6" t="s">
        <v>1162</v>
      </c>
      <c r="B339" s="6" t="s">
        <v>1163</v>
      </c>
      <c r="C339" s="6" t="s">
        <v>1164</v>
      </c>
      <c r="D339" s="6" t="s">
        <v>59</v>
      </c>
      <c r="E339" s="6" t="s">
        <v>60</v>
      </c>
      <c r="F339" s="6">
        <v>6</v>
      </c>
      <c r="G339" s="16">
        <v>353743.69</v>
      </c>
      <c r="H339" s="26">
        <v>45635</v>
      </c>
      <c r="I339" s="6" t="s">
        <v>101</v>
      </c>
      <c r="J339" s="6" t="s">
        <v>152</v>
      </c>
      <c r="K339" s="6" t="s">
        <v>152</v>
      </c>
      <c r="L339" s="6" t="s">
        <v>62</v>
      </c>
      <c r="M339" s="6" t="s">
        <v>77</v>
      </c>
      <c r="N339" s="6">
        <v>4</v>
      </c>
      <c r="O339" s="37">
        <f t="shared" si="26"/>
        <v>2122462.14</v>
      </c>
    </row>
    <row r="340" spans="1:15" x14ac:dyDescent="0.25">
      <c r="A340" s="6" t="s">
        <v>1165</v>
      </c>
      <c r="B340" s="6" t="s">
        <v>1166</v>
      </c>
      <c r="C340" s="6" t="s">
        <v>1167</v>
      </c>
      <c r="D340" s="6" t="s">
        <v>135</v>
      </c>
      <c r="E340" s="6" t="s">
        <v>191</v>
      </c>
      <c r="F340" s="6">
        <v>5</v>
      </c>
      <c r="G340" s="16">
        <v>155410.42000000001</v>
      </c>
      <c r="H340" s="26">
        <v>45444</v>
      </c>
      <c r="I340" s="6" t="s">
        <v>74</v>
      </c>
      <c r="J340" s="6" t="s">
        <v>126</v>
      </c>
      <c r="K340" s="6" t="s">
        <v>127</v>
      </c>
      <c r="L340" s="6" t="s">
        <v>62</v>
      </c>
      <c r="M340" s="6" t="s">
        <v>63</v>
      </c>
      <c r="N340" s="6">
        <v>2</v>
      </c>
      <c r="O340" s="37">
        <f t="shared" si="26"/>
        <v>777052.10000000009</v>
      </c>
    </row>
    <row r="341" spans="1:15" x14ac:dyDescent="0.25">
      <c r="A341" s="6" t="s">
        <v>1168</v>
      </c>
      <c r="B341" s="6" t="s">
        <v>692</v>
      </c>
      <c r="C341" s="6" t="s">
        <v>1054</v>
      </c>
      <c r="D341" s="6" t="s">
        <v>59</v>
      </c>
      <c r="E341" s="6" t="s">
        <v>67</v>
      </c>
      <c r="F341" s="6">
        <v>1</v>
      </c>
      <c r="G341" s="16">
        <v>403723.05</v>
      </c>
      <c r="H341" s="27">
        <v>45159</v>
      </c>
      <c r="I341" s="6" t="s">
        <v>74</v>
      </c>
      <c r="J341" s="6" t="s">
        <v>82</v>
      </c>
      <c r="K341" s="6" t="s">
        <v>83</v>
      </c>
      <c r="L341" s="6" t="s">
        <v>62</v>
      </c>
      <c r="M341" s="6" t="s">
        <v>55</v>
      </c>
      <c r="N341" s="6">
        <v>5</v>
      </c>
      <c r="O341" s="37">
        <f t="shared" si="26"/>
        <v>403723.05</v>
      </c>
    </row>
    <row r="342" spans="1:15" x14ac:dyDescent="0.25">
      <c r="A342" s="6" t="s">
        <v>1170</v>
      </c>
      <c r="B342" s="6" t="s">
        <v>250</v>
      </c>
      <c r="C342" s="6" t="s">
        <v>1171</v>
      </c>
      <c r="D342" s="6" t="s">
        <v>135</v>
      </c>
      <c r="E342" s="6" t="s">
        <v>191</v>
      </c>
      <c r="F342" s="6">
        <v>6</v>
      </c>
      <c r="G342" s="16">
        <v>93615.72</v>
      </c>
      <c r="H342" s="27">
        <v>45671</v>
      </c>
      <c r="I342" s="6" t="s">
        <v>42</v>
      </c>
      <c r="J342" s="6" t="s">
        <v>113</v>
      </c>
      <c r="K342" s="6" t="s">
        <v>114</v>
      </c>
      <c r="L342" s="6" t="s">
        <v>54</v>
      </c>
      <c r="M342" s="6" t="s">
        <v>55</v>
      </c>
      <c r="N342" s="6">
        <v>4</v>
      </c>
      <c r="O342" s="37">
        <f t="shared" si="26"/>
        <v>561694.32000000007</v>
      </c>
    </row>
    <row r="343" spans="1:15" x14ac:dyDescent="0.25">
      <c r="A343" s="6" t="s">
        <v>1172</v>
      </c>
      <c r="B343" s="6" t="s">
        <v>1173</v>
      </c>
      <c r="C343" s="6" t="s">
        <v>1174</v>
      </c>
      <c r="D343" s="6" t="s">
        <v>87</v>
      </c>
      <c r="E343" s="6" t="s">
        <v>247</v>
      </c>
      <c r="F343" s="6">
        <v>6</v>
      </c>
      <c r="G343" s="18">
        <v>10772253.75</v>
      </c>
      <c r="H343" s="27">
        <v>45101</v>
      </c>
      <c r="I343" s="6" t="s">
        <v>51</v>
      </c>
      <c r="J343" s="6" t="s">
        <v>237</v>
      </c>
      <c r="K343" s="6" t="s">
        <v>238</v>
      </c>
      <c r="L343" s="6" t="s">
        <v>44</v>
      </c>
      <c r="M343" s="6" t="s">
        <v>63</v>
      </c>
      <c r="N343" s="6">
        <v>2</v>
      </c>
      <c r="O343" s="37">
        <f t="shared" si="26"/>
        <v>64633522.5</v>
      </c>
    </row>
    <row r="344" spans="1:15" x14ac:dyDescent="0.25">
      <c r="A344" s="6" t="s">
        <v>1175</v>
      </c>
      <c r="B344" s="6" t="s">
        <v>1941</v>
      </c>
      <c r="C344" s="6" t="s">
        <v>1177</v>
      </c>
      <c r="D344" s="6" t="s">
        <v>59</v>
      </c>
      <c r="E344" s="6" t="s">
        <v>67</v>
      </c>
      <c r="F344" s="6">
        <v>4</v>
      </c>
      <c r="G344" s="16">
        <v>10198.84</v>
      </c>
      <c r="H344" s="26">
        <v>45023</v>
      </c>
      <c r="I344" s="6" t="s">
        <v>74</v>
      </c>
      <c r="J344" s="6" t="s">
        <v>303</v>
      </c>
      <c r="K344" s="6" t="s">
        <v>304</v>
      </c>
      <c r="L344" s="6" t="s">
        <v>62</v>
      </c>
      <c r="M344" s="6" t="s">
        <v>45</v>
      </c>
      <c r="N344" s="6">
        <v>4</v>
      </c>
      <c r="O344" s="37">
        <f t="shared" si="26"/>
        <v>40795.360000000001</v>
      </c>
    </row>
    <row r="345" spans="1:15" x14ac:dyDescent="0.25">
      <c r="A345" s="6" t="s">
        <v>1179</v>
      </c>
      <c r="B345" s="6" t="s">
        <v>1180</v>
      </c>
      <c r="C345" s="6" t="s">
        <v>1181</v>
      </c>
      <c r="D345" s="6" t="s">
        <v>99</v>
      </c>
      <c r="E345" s="6" t="s">
        <v>242</v>
      </c>
      <c r="F345" s="6">
        <v>2</v>
      </c>
      <c r="G345" s="16">
        <v>188216.07</v>
      </c>
      <c r="H345" s="27">
        <v>45821</v>
      </c>
      <c r="I345" s="6" t="s">
        <v>74</v>
      </c>
      <c r="J345" s="6" t="s">
        <v>43</v>
      </c>
      <c r="K345" s="6" t="s">
        <v>43</v>
      </c>
      <c r="L345" s="6" t="s">
        <v>44</v>
      </c>
      <c r="M345" s="6" t="s">
        <v>45</v>
      </c>
      <c r="N345" s="6">
        <v>4</v>
      </c>
      <c r="O345" s="37">
        <f t="shared" si="26"/>
        <v>376432.14</v>
      </c>
    </row>
    <row r="346" spans="1:15" x14ac:dyDescent="0.25">
      <c r="A346" s="6" t="s">
        <v>1182</v>
      </c>
      <c r="B346" s="6" t="s">
        <v>1924</v>
      </c>
      <c r="C346" s="17" t="s">
        <v>1183</v>
      </c>
      <c r="D346" s="6" t="s">
        <v>59</v>
      </c>
      <c r="E346" s="6" t="s">
        <v>60</v>
      </c>
      <c r="F346" s="6">
        <v>6</v>
      </c>
      <c r="G346" s="16">
        <v>231981.77</v>
      </c>
      <c r="H346" s="27">
        <v>45795</v>
      </c>
      <c r="I346" s="6" t="s">
        <v>42</v>
      </c>
      <c r="J346" s="6" t="s">
        <v>203</v>
      </c>
      <c r="K346" s="6" t="s">
        <v>204</v>
      </c>
      <c r="L346" s="6" t="s">
        <v>44</v>
      </c>
      <c r="M346" s="6" t="s">
        <v>55</v>
      </c>
      <c r="N346" s="17"/>
      <c r="O346" s="37">
        <f t="shared" si="26"/>
        <v>1391890.6199999999</v>
      </c>
    </row>
    <row r="347" spans="1:15" x14ac:dyDescent="0.25">
      <c r="A347" s="6" t="s">
        <v>1184</v>
      </c>
      <c r="B347" s="6" t="s">
        <v>940</v>
      </c>
      <c r="C347" s="6" t="s">
        <v>1185</v>
      </c>
      <c r="D347" s="6" t="s">
        <v>40</v>
      </c>
      <c r="E347" s="6" t="s">
        <v>326</v>
      </c>
      <c r="F347" s="6">
        <v>1</v>
      </c>
      <c r="G347" s="16">
        <v>92634.08</v>
      </c>
      <c r="H347" s="27">
        <v>45822</v>
      </c>
      <c r="I347" s="6" t="s">
        <v>42</v>
      </c>
      <c r="J347" s="6" t="s">
        <v>303</v>
      </c>
      <c r="K347" s="6" t="s">
        <v>304</v>
      </c>
      <c r="L347" s="6" t="s">
        <v>54</v>
      </c>
      <c r="M347" s="6" t="s">
        <v>55</v>
      </c>
      <c r="N347" s="6">
        <v>1</v>
      </c>
      <c r="O347" s="37">
        <f t="shared" si="26"/>
        <v>92634.08</v>
      </c>
    </row>
    <row r="348" spans="1:15" x14ac:dyDescent="0.25">
      <c r="A348" s="6" t="s">
        <v>1186</v>
      </c>
      <c r="B348" s="6" t="s">
        <v>1891</v>
      </c>
      <c r="C348" s="6" t="s">
        <v>1188</v>
      </c>
      <c r="D348" s="6" t="s">
        <v>135</v>
      </c>
      <c r="E348" s="6" t="s">
        <v>335</v>
      </c>
      <c r="F348" s="6">
        <v>3</v>
      </c>
      <c r="G348" s="16">
        <v>251560.57</v>
      </c>
      <c r="H348" s="26">
        <v>45360</v>
      </c>
      <c r="I348" s="6" t="s">
        <v>101</v>
      </c>
      <c r="J348" s="6" t="s">
        <v>152</v>
      </c>
      <c r="K348" s="6" t="s">
        <v>152</v>
      </c>
      <c r="L348" s="6" t="s">
        <v>62</v>
      </c>
      <c r="M348" s="6" t="s">
        <v>68</v>
      </c>
      <c r="N348" s="6">
        <v>2</v>
      </c>
      <c r="O348" s="37">
        <f t="shared" si="26"/>
        <v>754681.71</v>
      </c>
    </row>
    <row r="349" spans="1:15" x14ac:dyDescent="0.25">
      <c r="A349" s="6" t="s">
        <v>1189</v>
      </c>
      <c r="B349" s="6" t="s">
        <v>1942</v>
      </c>
      <c r="C349" s="6" t="s">
        <v>1191</v>
      </c>
      <c r="D349" s="6" t="s">
        <v>59</v>
      </c>
      <c r="E349" s="6" t="s">
        <v>217</v>
      </c>
      <c r="F349" s="6">
        <v>2</v>
      </c>
      <c r="G349" s="16">
        <v>129433.09</v>
      </c>
      <c r="H349" s="27">
        <v>45186</v>
      </c>
      <c r="I349" s="6" t="s">
        <v>51</v>
      </c>
      <c r="J349" s="6" t="s">
        <v>237</v>
      </c>
      <c r="K349" s="6" t="s">
        <v>238</v>
      </c>
      <c r="L349" s="6" t="s">
        <v>44</v>
      </c>
      <c r="M349" s="6" t="s">
        <v>77</v>
      </c>
      <c r="N349" s="17"/>
      <c r="O349" s="37">
        <f t="shared" si="26"/>
        <v>258866.18</v>
      </c>
    </row>
    <row r="350" spans="1:15" x14ac:dyDescent="0.25">
      <c r="A350" s="6" t="s">
        <v>1193</v>
      </c>
      <c r="B350" s="6" t="s">
        <v>1194</v>
      </c>
      <c r="C350" s="6" t="s">
        <v>1195</v>
      </c>
      <c r="D350" s="6" t="s">
        <v>49</v>
      </c>
      <c r="E350" s="6" t="s">
        <v>279</v>
      </c>
      <c r="F350" s="6">
        <v>1</v>
      </c>
      <c r="G350" s="16">
        <v>436510.68</v>
      </c>
      <c r="H350" s="27">
        <v>45899</v>
      </c>
      <c r="I350" s="6" t="s">
        <v>51</v>
      </c>
      <c r="J350" s="6" t="s">
        <v>43</v>
      </c>
      <c r="K350" s="6" t="s">
        <v>43</v>
      </c>
      <c r="L350" s="6" t="s">
        <v>54</v>
      </c>
      <c r="M350" s="6" t="s">
        <v>45</v>
      </c>
      <c r="N350" s="6">
        <v>4</v>
      </c>
      <c r="O350" s="37">
        <f t="shared" si="26"/>
        <v>436510.68</v>
      </c>
    </row>
    <row r="351" spans="1:15" x14ac:dyDescent="0.25">
      <c r="A351" s="6" t="s">
        <v>1196</v>
      </c>
      <c r="B351" s="6" t="s">
        <v>1197</v>
      </c>
      <c r="C351" s="6" t="s">
        <v>857</v>
      </c>
      <c r="D351" s="6" t="s">
        <v>87</v>
      </c>
      <c r="E351" s="6" t="s">
        <v>131</v>
      </c>
      <c r="F351" s="6">
        <v>2</v>
      </c>
      <c r="G351" s="16">
        <v>198378.96</v>
      </c>
      <c r="H351" s="27">
        <v>45274</v>
      </c>
      <c r="I351" s="6" t="s">
        <v>51</v>
      </c>
      <c r="J351" s="6" t="s">
        <v>126</v>
      </c>
      <c r="K351" s="6" t="s">
        <v>127</v>
      </c>
      <c r="L351" s="6" t="s">
        <v>54</v>
      </c>
      <c r="M351" s="6" t="s">
        <v>68</v>
      </c>
      <c r="N351" s="6">
        <v>1</v>
      </c>
      <c r="O351" s="37">
        <f t="shared" si="26"/>
        <v>396757.92</v>
      </c>
    </row>
    <row r="352" spans="1:15" x14ac:dyDescent="0.25">
      <c r="A352" s="6" t="s">
        <v>1198</v>
      </c>
      <c r="B352" s="6" t="s">
        <v>1199</v>
      </c>
      <c r="C352" s="6" t="s">
        <v>1200</v>
      </c>
      <c r="D352" s="6" t="s">
        <v>49</v>
      </c>
      <c r="E352" s="6" t="s">
        <v>829</v>
      </c>
      <c r="F352" s="6">
        <v>1</v>
      </c>
      <c r="G352" s="16">
        <v>183821.88</v>
      </c>
      <c r="H352" s="27">
        <v>45512</v>
      </c>
      <c r="I352" s="6" t="s">
        <v>74</v>
      </c>
      <c r="J352" s="6" t="s">
        <v>141</v>
      </c>
      <c r="K352" s="6" t="s">
        <v>142</v>
      </c>
      <c r="L352" s="6" t="s">
        <v>54</v>
      </c>
      <c r="M352" s="6" t="s">
        <v>55</v>
      </c>
      <c r="N352" s="17"/>
      <c r="O352" s="37">
        <f t="shared" si="26"/>
        <v>183821.88</v>
      </c>
    </row>
    <row r="353" spans="1:15" x14ac:dyDescent="0.25">
      <c r="A353" s="6" t="s">
        <v>1201</v>
      </c>
      <c r="B353" s="6" t="s">
        <v>1943</v>
      </c>
      <c r="C353" s="6" t="s">
        <v>1203</v>
      </c>
      <c r="D353" s="6" t="s">
        <v>111</v>
      </c>
      <c r="E353" s="6" t="s">
        <v>140</v>
      </c>
      <c r="F353" s="6">
        <v>6</v>
      </c>
      <c r="G353" s="16">
        <v>192428.32</v>
      </c>
      <c r="H353" s="27">
        <v>45947</v>
      </c>
      <c r="I353" s="6" t="s">
        <v>42</v>
      </c>
      <c r="J353" s="6" t="s">
        <v>303</v>
      </c>
      <c r="K353" s="6" t="s">
        <v>304</v>
      </c>
      <c r="L353" s="6" t="s">
        <v>62</v>
      </c>
      <c r="M353" s="6" t="s">
        <v>55</v>
      </c>
      <c r="N353" s="6">
        <v>5</v>
      </c>
      <c r="O353" s="37">
        <f t="shared" si="26"/>
        <v>1154569.92</v>
      </c>
    </row>
    <row r="354" spans="1:15" x14ac:dyDescent="0.25">
      <c r="A354" s="6" t="s">
        <v>1204</v>
      </c>
      <c r="B354" s="6" t="s">
        <v>1205</v>
      </c>
      <c r="C354" s="17" t="s">
        <v>1206</v>
      </c>
      <c r="D354" s="6" t="s">
        <v>111</v>
      </c>
      <c r="E354" s="6" t="s">
        <v>112</v>
      </c>
      <c r="F354" s="6">
        <v>3</v>
      </c>
      <c r="G354" s="16">
        <v>242497.64</v>
      </c>
      <c r="H354" s="27">
        <v>45742</v>
      </c>
      <c r="I354" s="6" t="s">
        <v>101</v>
      </c>
      <c r="J354" s="6" t="s">
        <v>308</v>
      </c>
      <c r="K354" s="6" t="s">
        <v>53</v>
      </c>
      <c r="L354" s="6" t="s">
        <v>44</v>
      </c>
      <c r="M354" s="6" t="s">
        <v>63</v>
      </c>
      <c r="N354" s="17"/>
      <c r="O354" s="37">
        <f t="shared" si="26"/>
        <v>727492.92</v>
      </c>
    </row>
    <row r="355" spans="1:15" x14ac:dyDescent="0.25">
      <c r="A355" s="6" t="s">
        <v>1207</v>
      </c>
      <c r="B355" s="6" t="s">
        <v>1208</v>
      </c>
      <c r="C355" s="6" t="s">
        <v>1209</v>
      </c>
      <c r="D355" s="6" t="s">
        <v>99</v>
      </c>
      <c r="E355" s="6" t="s">
        <v>242</v>
      </c>
      <c r="F355" s="6">
        <v>3</v>
      </c>
      <c r="G355" s="16">
        <v>351423.47</v>
      </c>
      <c r="H355" s="27">
        <v>45768</v>
      </c>
      <c r="I355" s="6" t="s">
        <v>81</v>
      </c>
      <c r="J355" s="6" t="s">
        <v>126</v>
      </c>
      <c r="K355" s="6" t="s">
        <v>127</v>
      </c>
      <c r="L355" s="6" t="s">
        <v>54</v>
      </c>
      <c r="M355" s="6" t="s">
        <v>68</v>
      </c>
      <c r="N355" s="6">
        <v>2</v>
      </c>
      <c r="O355" s="37">
        <f t="shared" si="26"/>
        <v>1054270.4099999999</v>
      </c>
    </row>
    <row r="356" spans="1:15" x14ac:dyDescent="0.25">
      <c r="A356" s="6" t="s">
        <v>1210</v>
      </c>
      <c r="B356" s="6" t="s">
        <v>1211</v>
      </c>
      <c r="C356" s="6" t="s">
        <v>1212</v>
      </c>
      <c r="D356" s="6" t="s">
        <v>40</v>
      </c>
      <c r="E356" s="6" t="s">
        <v>326</v>
      </c>
      <c r="F356" s="6">
        <v>5</v>
      </c>
      <c r="G356" s="16">
        <v>58615.17</v>
      </c>
      <c r="H356" s="27">
        <v>45703</v>
      </c>
      <c r="I356" s="6" t="s">
        <v>42</v>
      </c>
      <c r="J356" s="6" t="s">
        <v>237</v>
      </c>
      <c r="K356" s="6" t="s">
        <v>238</v>
      </c>
      <c r="L356" s="6" t="s">
        <v>54</v>
      </c>
      <c r="M356" s="6" t="s">
        <v>45</v>
      </c>
      <c r="N356" s="6">
        <v>2</v>
      </c>
      <c r="O356" s="37">
        <f t="shared" si="26"/>
        <v>293075.84999999998</v>
      </c>
    </row>
    <row r="357" spans="1:15" x14ac:dyDescent="0.25">
      <c r="A357" s="6" t="s">
        <v>1213</v>
      </c>
      <c r="B357" s="6" t="s">
        <v>949</v>
      </c>
      <c r="C357" s="6" t="s">
        <v>950</v>
      </c>
      <c r="D357" s="6" t="s">
        <v>40</v>
      </c>
      <c r="E357" s="6" t="s">
        <v>41</v>
      </c>
      <c r="F357" s="6">
        <v>5</v>
      </c>
      <c r="G357" s="16">
        <v>93313.600000000006</v>
      </c>
      <c r="H357" s="26">
        <v>45415</v>
      </c>
      <c r="I357" s="6" t="s">
        <v>42</v>
      </c>
      <c r="J357" s="6" t="s">
        <v>89</v>
      </c>
      <c r="K357" s="6" t="s">
        <v>90</v>
      </c>
      <c r="L357" s="6" t="s">
        <v>62</v>
      </c>
      <c r="M357" s="6" t="s">
        <v>63</v>
      </c>
      <c r="N357" s="17"/>
      <c r="O357" s="37">
        <f t="shared" si="26"/>
        <v>466568</v>
      </c>
    </row>
    <row r="358" spans="1:15" x14ac:dyDescent="0.25">
      <c r="A358" s="6" t="s">
        <v>1214</v>
      </c>
      <c r="B358" s="6" t="s">
        <v>516</v>
      </c>
      <c r="C358" s="6" t="s">
        <v>1215</v>
      </c>
      <c r="D358" s="6" t="s">
        <v>49</v>
      </c>
      <c r="E358" s="6" t="s">
        <v>151</v>
      </c>
      <c r="F358" s="6">
        <v>2</v>
      </c>
      <c r="G358" s="16">
        <v>355173.38</v>
      </c>
      <c r="H358" s="27">
        <v>45229</v>
      </c>
      <c r="I358" s="6" t="s">
        <v>42</v>
      </c>
      <c r="J358" s="6" t="s">
        <v>141</v>
      </c>
      <c r="K358" s="6" t="s">
        <v>142</v>
      </c>
      <c r="L358" s="6" t="s">
        <v>54</v>
      </c>
      <c r="M358" s="6" t="s">
        <v>68</v>
      </c>
      <c r="N358" s="6">
        <v>2</v>
      </c>
      <c r="O358" s="37">
        <f t="shared" si="26"/>
        <v>710346.76</v>
      </c>
    </row>
    <row r="359" spans="1:15" x14ac:dyDescent="0.25">
      <c r="A359" s="6" t="s">
        <v>1216</v>
      </c>
      <c r="B359" s="6" t="s">
        <v>1761</v>
      </c>
      <c r="C359" s="6" t="s">
        <v>1218</v>
      </c>
      <c r="D359" s="6" t="s">
        <v>49</v>
      </c>
      <c r="E359" s="6" t="s">
        <v>279</v>
      </c>
      <c r="F359" s="6">
        <v>3</v>
      </c>
      <c r="G359" s="16">
        <v>336568.41</v>
      </c>
      <c r="H359" s="27">
        <v>45378</v>
      </c>
      <c r="I359" s="6" t="s">
        <v>74</v>
      </c>
      <c r="J359" s="6" t="s">
        <v>89</v>
      </c>
      <c r="K359" s="6" t="s">
        <v>90</v>
      </c>
      <c r="L359" s="6" t="s">
        <v>62</v>
      </c>
      <c r="M359" s="6" t="s">
        <v>68</v>
      </c>
      <c r="N359" s="6">
        <v>2</v>
      </c>
      <c r="O359" s="37">
        <f t="shared" si="26"/>
        <v>1009705.23</v>
      </c>
    </row>
    <row r="360" spans="1:15" x14ac:dyDescent="0.25">
      <c r="A360" s="6" t="s">
        <v>1219</v>
      </c>
      <c r="B360" s="6" t="s">
        <v>1900</v>
      </c>
      <c r="C360" s="6" t="s">
        <v>1220</v>
      </c>
      <c r="D360" s="6" t="s">
        <v>40</v>
      </c>
      <c r="E360" s="6" t="s">
        <v>573</v>
      </c>
      <c r="F360" s="6">
        <v>6</v>
      </c>
      <c r="G360" s="16">
        <v>324671.31</v>
      </c>
      <c r="H360" s="26">
        <v>45388</v>
      </c>
      <c r="I360" s="6" t="s">
        <v>101</v>
      </c>
      <c r="J360" s="6" t="s">
        <v>43</v>
      </c>
      <c r="K360" s="6" t="s">
        <v>43</v>
      </c>
      <c r="L360" s="6" t="s">
        <v>62</v>
      </c>
      <c r="M360" s="6" t="s">
        <v>45</v>
      </c>
      <c r="N360" s="6">
        <v>3</v>
      </c>
      <c r="O360" s="37">
        <f t="shared" si="26"/>
        <v>1948027.8599999999</v>
      </c>
    </row>
    <row r="361" spans="1:15" x14ac:dyDescent="0.25">
      <c r="A361" s="6" t="s">
        <v>1221</v>
      </c>
      <c r="B361" s="6" t="s">
        <v>1755</v>
      </c>
      <c r="C361" s="6" t="s">
        <v>1223</v>
      </c>
      <c r="D361" s="6" t="s">
        <v>168</v>
      </c>
      <c r="E361" s="6" t="s">
        <v>261</v>
      </c>
      <c r="F361" s="6">
        <v>5</v>
      </c>
      <c r="G361" s="16">
        <v>260254.79</v>
      </c>
      <c r="H361" s="27">
        <v>44979</v>
      </c>
      <c r="I361" s="6" t="s">
        <v>81</v>
      </c>
      <c r="J361" s="6" t="s">
        <v>75</v>
      </c>
      <c r="K361" s="6" t="s">
        <v>76</v>
      </c>
      <c r="L361" s="6" t="s">
        <v>44</v>
      </c>
      <c r="M361" s="6" t="s">
        <v>63</v>
      </c>
      <c r="N361" s="6">
        <v>1</v>
      </c>
      <c r="O361" s="37">
        <f t="shared" si="26"/>
        <v>1301273.95</v>
      </c>
    </row>
    <row r="362" spans="1:15" x14ac:dyDescent="0.25">
      <c r="A362" s="6" t="s">
        <v>1224</v>
      </c>
      <c r="B362" s="6" t="s">
        <v>1225</v>
      </c>
      <c r="C362" s="6" t="s">
        <v>1226</v>
      </c>
      <c r="D362" s="6" t="s">
        <v>135</v>
      </c>
      <c r="E362" s="6" t="s">
        <v>191</v>
      </c>
      <c r="F362" s="6">
        <v>2</v>
      </c>
      <c r="G362" s="16">
        <v>241440.86</v>
      </c>
      <c r="H362" s="26">
        <v>45881</v>
      </c>
      <c r="I362" s="6" t="s">
        <v>101</v>
      </c>
      <c r="J362" s="6" t="s">
        <v>203</v>
      </c>
      <c r="K362" s="6" t="s">
        <v>204</v>
      </c>
      <c r="L362" s="6" t="s">
        <v>62</v>
      </c>
      <c r="M362" s="6" t="s">
        <v>77</v>
      </c>
      <c r="N362" s="6">
        <v>2</v>
      </c>
      <c r="O362" s="37">
        <f t="shared" si="26"/>
        <v>482881.72</v>
      </c>
    </row>
    <row r="363" spans="1:15" x14ac:dyDescent="0.25">
      <c r="A363" s="6" t="s">
        <v>1227</v>
      </c>
      <c r="B363" s="6" t="s">
        <v>1944</v>
      </c>
      <c r="C363" s="6" t="s">
        <v>1229</v>
      </c>
      <c r="D363" s="6" t="s">
        <v>87</v>
      </c>
      <c r="E363" s="6" t="s">
        <v>94</v>
      </c>
      <c r="F363" s="6">
        <v>5</v>
      </c>
      <c r="G363" s="16">
        <v>376864.97</v>
      </c>
      <c r="H363" s="27">
        <v>45646</v>
      </c>
      <c r="I363" s="6" t="s">
        <v>42</v>
      </c>
      <c r="J363" s="6" t="s">
        <v>113</v>
      </c>
      <c r="K363" s="6" t="s">
        <v>114</v>
      </c>
      <c r="L363" s="6" t="s">
        <v>62</v>
      </c>
      <c r="M363" s="6" t="s">
        <v>63</v>
      </c>
      <c r="N363" s="6">
        <v>1</v>
      </c>
      <c r="O363" s="37">
        <f t="shared" si="26"/>
        <v>1884324.8499999999</v>
      </c>
    </row>
    <row r="364" spans="1:15" x14ac:dyDescent="0.25">
      <c r="A364" s="6" t="s">
        <v>1230</v>
      </c>
      <c r="B364" s="6" t="s">
        <v>927</v>
      </c>
      <c r="C364" s="17" t="s">
        <v>1231</v>
      </c>
      <c r="D364" s="6" t="s">
        <v>135</v>
      </c>
      <c r="E364" s="6" t="s">
        <v>468</v>
      </c>
      <c r="F364" s="6">
        <v>2</v>
      </c>
      <c r="G364" s="16">
        <v>219310.04</v>
      </c>
      <c r="H364" s="26">
        <v>45481</v>
      </c>
      <c r="I364" s="6" t="s">
        <v>81</v>
      </c>
      <c r="J364" s="6" t="s">
        <v>82</v>
      </c>
      <c r="K364" s="6" t="s">
        <v>83</v>
      </c>
      <c r="L364" s="6" t="s">
        <v>62</v>
      </c>
      <c r="M364" s="6" t="s">
        <v>68</v>
      </c>
      <c r="N364" s="6">
        <v>2</v>
      </c>
      <c r="O364" s="37">
        <f t="shared" si="26"/>
        <v>438620.08</v>
      </c>
    </row>
    <row r="365" spans="1:15" x14ac:dyDescent="0.25">
      <c r="A365" s="6" t="s">
        <v>1232</v>
      </c>
      <c r="B365" s="6" t="s">
        <v>729</v>
      </c>
      <c r="C365" s="6" t="s">
        <v>730</v>
      </c>
      <c r="D365" s="6" t="s">
        <v>168</v>
      </c>
      <c r="E365" s="6" t="s">
        <v>208</v>
      </c>
      <c r="F365" s="6">
        <v>6</v>
      </c>
      <c r="G365" s="16">
        <v>158757.93</v>
      </c>
      <c r="H365" s="27">
        <v>45645</v>
      </c>
      <c r="I365" s="6" t="s">
        <v>81</v>
      </c>
      <c r="J365" s="6" t="s">
        <v>126</v>
      </c>
      <c r="K365" s="6" t="s">
        <v>127</v>
      </c>
      <c r="L365" s="6" t="s">
        <v>62</v>
      </c>
      <c r="M365" s="6" t="s">
        <v>45</v>
      </c>
      <c r="N365" s="6">
        <v>3</v>
      </c>
      <c r="O365" s="37">
        <f t="shared" si="26"/>
        <v>952547.58</v>
      </c>
    </row>
    <row r="366" spans="1:15" x14ac:dyDescent="0.25">
      <c r="A366" s="6" t="s">
        <v>1234</v>
      </c>
      <c r="B366" s="6" t="s">
        <v>1235</v>
      </c>
      <c r="C366" s="6" t="s">
        <v>1236</v>
      </c>
      <c r="D366" s="6" t="s">
        <v>168</v>
      </c>
      <c r="E366" s="6" t="s">
        <v>256</v>
      </c>
      <c r="F366" s="6">
        <v>5</v>
      </c>
      <c r="G366" s="16">
        <v>65113.17</v>
      </c>
      <c r="H366" s="27">
        <v>44971</v>
      </c>
      <c r="I366" s="6" t="s">
        <v>74</v>
      </c>
      <c r="J366" s="6" t="s">
        <v>203</v>
      </c>
      <c r="K366" s="6" t="s">
        <v>204</v>
      </c>
      <c r="L366" s="6" t="s">
        <v>54</v>
      </c>
      <c r="M366" s="6" t="s">
        <v>68</v>
      </c>
      <c r="N366" s="17"/>
      <c r="O366" s="37">
        <f t="shared" si="26"/>
        <v>325565.84999999998</v>
      </c>
    </row>
    <row r="367" spans="1:15" x14ac:dyDescent="0.25">
      <c r="A367" s="6" t="s">
        <v>1237</v>
      </c>
      <c r="B367" s="6" t="s">
        <v>1945</v>
      </c>
      <c r="C367" s="6" t="s">
        <v>1239</v>
      </c>
      <c r="D367" s="6" t="s">
        <v>99</v>
      </c>
      <c r="E367" s="6" t="s">
        <v>176</v>
      </c>
      <c r="F367" s="6">
        <v>3</v>
      </c>
      <c r="G367" s="16">
        <v>374501.99</v>
      </c>
      <c r="H367" s="27">
        <v>46017</v>
      </c>
      <c r="I367" s="6" t="s">
        <v>42</v>
      </c>
      <c r="J367" s="6" t="s">
        <v>152</v>
      </c>
      <c r="K367" s="6" t="s">
        <v>152</v>
      </c>
      <c r="L367" s="6" t="s">
        <v>44</v>
      </c>
      <c r="M367" s="6" t="s">
        <v>68</v>
      </c>
      <c r="N367" s="6">
        <v>3</v>
      </c>
      <c r="O367" s="37">
        <f t="shared" si="26"/>
        <v>1123505.97</v>
      </c>
    </row>
    <row r="368" spans="1:15" x14ac:dyDescent="0.25">
      <c r="A368" s="6" t="s">
        <v>1240</v>
      </c>
      <c r="B368" s="6" t="s">
        <v>1241</v>
      </c>
      <c r="C368" s="6" t="s">
        <v>1242</v>
      </c>
      <c r="D368" s="6" t="s">
        <v>40</v>
      </c>
      <c r="E368" s="6" t="s">
        <v>573</v>
      </c>
      <c r="F368" s="6">
        <v>3</v>
      </c>
      <c r="G368" s="16">
        <v>240640.79</v>
      </c>
      <c r="H368" s="26">
        <v>45455</v>
      </c>
      <c r="I368" s="6" t="s">
        <v>51</v>
      </c>
      <c r="J368" s="6" t="s">
        <v>308</v>
      </c>
      <c r="K368" s="6" t="s">
        <v>53</v>
      </c>
      <c r="L368" s="6" t="s">
        <v>44</v>
      </c>
      <c r="M368" s="6" t="s">
        <v>55</v>
      </c>
      <c r="N368" s="17"/>
      <c r="O368" s="37">
        <f t="shared" si="26"/>
        <v>721922.37</v>
      </c>
    </row>
    <row r="369" spans="1:15" x14ac:dyDescent="0.25">
      <c r="A369" s="6" t="s">
        <v>1243</v>
      </c>
      <c r="B369" s="6" t="s">
        <v>1946</v>
      </c>
      <c r="C369" s="6" t="s">
        <v>1245</v>
      </c>
      <c r="D369" s="6" t="s">
        <v>49</v>
      </c>
      <c r="E369" s="6" t="s">
        <v>829</v>
      </c>
      <c r="F369" s="6">
        <v>2</v>
      </c>
      <c r="G369" s="16">
        <v>178893.54</v>
      </c>
      <c r="H369" s="27">
        <v>45000</v>
      </c>
      <c r="I369" s="6" t="s">
        <v>81</v>
      </c>
      <c r="J369" s="6" t="s">
        <v>43</v>
      </c>
      <c r="K369" s="6" t="s">
        <v>43</v>
      </c>
      <c r="L369" s="6" t="s">
        <v>62</v>
      </c>
      <c r="M369" s="6" t="s">
        <v>55</v>
      </c>
      <c r="N369" s="6">
        <v>1</v>
      </c>
      <c r="O369" s="37">
        <f t="shared" si="26"/>
        <v>357787.08</v>
      </c>
    </row>
    <row r="370" spans="1:15" x14ac:dyDescent="0.25">
      <c r="A370" s="6" t="s">
        <v>1246</v>
      </c>
      <c r="B370" s="6" t="s">
        <v>1247</v>
      </c>
      <c r="C370" s="6" t="s">
        <v>1248</v>
      </c>
      <c r="D370" s="6" t="s">
        <v>135</v>
      </c>
      <c r="E370" s="6" t="s">
        <v>213</v>
      </c>
      <c r="F370" s="6">
        <v>1</v>
      </c>
      <c r="G370" s="16">
        <v>373687.82</v>
      </c>
      <c r="H370" s="27">
        <v>45732</v>
      </c>
      <c r="I370" s="6" t="s">
        <v>74</v>
      </c>
      <c r="J370" s="6" t="s">
        <v>43</v>
      </c>
      <c r="K370" s="6" t="s">
        <v>43</v>
      </c>
      <c r="L370" s="6" t="s">
        <v>44</v>
      </c>
      <c r="M370" s="6" t="s">
        <v>77</v>
      </c>
      <c r="N370" s="6">
        <v>3</v>
      </c>
      <c r="O370" s="37">
        <f t="shared" si="26"/>
        <v>373687.82</v>
      </c>
    </row>
    <row r="371" spans="1:15" x14ac:dyDescent="0.25">
      <c r="A371" s="6" t="s">
        <v>1249</v>
      </c>
      <c r="B371" s="6" t="s">
        <v>1250</v>
      </c>
      <c r="C371" s="6" t="s">
        <v>1251</v>
      </c>
      <c r="D371" s="6" t="s">
        <v>49</v>
      </c>
      <c r="E371" s="6" t="s">
        <v>151</v>
      </c>
      <c r="F371" s="6">
        <v>3</v>
      </c>
      <c r="G371" s="16">
        <v>211575.03</v>
      </c>
      <c r="H371" s="27">
        <v>45856</v>
      </c>
      <c r="I371" s="6" t="s">
        <v>74</v>
      </c>
      <c r="J371" s="6" t="s">
        <v>308</v>
      </c>
      <c r="K371" s="6" t="s">
        <v>53</v>
      </c>
      <c r="L371" s="6" t="s">
        <v>54</v>
      </c>
      <c r="M371" s="6" t="s">
        <v>63</v>
      </c>
      <c r="N371" s="6">
        <v>3</v>
      </c>
      <c r="O371" s="37">
        <f t="shared" si="26"/>
        <v>634725.09</v>
      </c>
    </row>
    <row r="372" spans="1:15" x14ac:dyDescent="0.25">
      <c r="A372" s="6" t="s">
        <v>1252</v>
      </c>
      <c r="B372" s="6" t="s">
        <v>1253</v>
      </c>
      <c r="C372" s="6" t="s">
        <v>1254</v>
      </c>
      <c r="D372" s="6" t="s">
        <v>49</v>
      </c>
      <c r="E372" s="6" t="s">
        <v>829</v>
      </c>
      <c r="F372" s="6">
        <v>2</v>
      </c>
      <c r="G372" s="16">
        <v>326622.46999999997</v>
      </c>
      <c r="H372" s="26">
        <v>45233</v>
      </c>
      <c r="I372" s="6" t="s">
        <v>81</v>
      </c>
      <c r="J372" s="6" t="s">
        <v>152</v>
      </c>
      <c r="K372" s="6" t="s">
        <v>152</v>
      </c>
      <c r="L372" s="6" t="s">
        <v>54</v>
      </c>
      <c r="M372" s="6" t="s">
        <v>77</v>
      </c>
      <c r="N372" s="6">
        <v>3</v>
      </c>
      <c r="O372" s="37">
        <f t="shared" si="26"/>
        <v>653244.93999999994</v>
      </c>
    </row>
    <row r="373" spans="1:15" x14ac:dyDescent="0.25">
      <c r="A373" s="6" t="s">
        <v>1255</v>
      </c>
      <c r="B373" s="6" t="s">
        <v>189</v>
      </c>
      <c r="C373" s="6" t="s">
        <v>1257</v>
      </c>
      <c r="D373" s="6" t="s">
        <v>111</v>
      </c>
      <c r="E373" s="6" t="s">
        <v>140</v>
      </c>
      <c r="F373" s="6">
        <v>4</v>
      </c>
      <c r="G373" s="16">
        <v>174815.58</v>
      </c>
      <c r="H373" s="26">
        <v>45110</v>
      </c>
      <c r="I373" s="6" t="s">
        <v>81</v>
      </c>
      <c r="J373" s="6" t="s">
        <v>61</v>
      </c>
      <c r="K373" s="6" t="s">
        <v>61</v>
      </c>
      <c r="L373" s="6" t="s">
        <v>54</v>
      </c>
      <c r="M373" s="6" t="s">
        <v>68</v>
      </c>
      <c r="N373" s="6">
        <v>1</v>
      </c>
      <c r="O373" s="37">
        <f t="shared" si="26"/>
        <v>699262.32</v>
      </c>
    </row>
    <row r="374" spans="1:15" x14ac:dyDescent="0.25">
      <c r="A374" s="6" t="s">
        <v>1258</v>
      </c>
      <c r="B374" s="6" t="s">
        <v>1259</v>
      </c>
      <c r="C374" s="6" t="s">
        <v>1260</v>
      </c>
      <c r="D374" s="6" t="s">
        <v>135</v>
      </c>
      <c r="E374" s="6" t="s">
        <v>468</v>
      </c>
      <c r="F374" s="6">
        <v>1</v>
      </c>
      <c r="G374" s="16">
        <v>353320.77</v>
      </c>
      <c r="H374" s="26">
        <v>45631</v>
      </c>
      <c r="I374" s="6" t="s">
        <v>42</v>
      </c>
      <c r="J374" s="6" t="s">
        <v>152</v>
      </c>
      <c r="K374" s="6" t="s">
        <v>152</v>
      </c>
      <c r="L374" s="6" t="s">
        <v>54</v>
      </c>
      <c r="M374" s="6" t="s">
        <v>68</v>
      </c>
      <c r="N374" s="6">
        <v>3</v>
      </c>
      <c r="O374" s="37">
        <f t="shared" si="26"/>
        <v>353320.77</v>
      </c>
    </row>
    <row r="375" spans="1:15" x14ac:dyDescent="0.25">
      <c r="A375" s="6" t="s">
        <v>1261</v>
      </c>
      <c r="B375" s="6" t="s">
        <v>1262</v>
      </c>
      <c r="C375" s="6" t="s">
        <v>1263</v>
      </c>
      <c r="D375" s="6" t="s">
        <v>40</v>
      </c>
      <c r="E375" s="6" t="s">
        <v>41</v>
      </c>
      <c r="F375" s="6">
        <v>3</v>
      </c>
      <c r="G375" s="16">
        <v>44959.02</v>
      </c>
      <c r="H375" s="27">
        <v>45588</v>
      </c>
      <c r="I375" s="6" t="s">
        <v>42</v>
      </c>
      <c r="J375" s="6" t="s">
        <v>61</v>
      </c>
      <c r="K375" s="6" t="s">
        <v>61</v>
      </c>
      <c r="L375" s="6" t="s">
        <v>54</v>
      </c>
      <c r="M375" s="6" t="s">
        <v>68</v>
      </c>
      <c r="N375" s="6">
        <v>4</v>
      </c>
      <c r="O375" s="37">
        <f t="shared" si="26"/>
        <v>134877.06</v>
      </c>
    </row>
    <row r="376" spans="1:15" x14ac:dyDescent="0.25">
      <c r="A376" s="6" t="s">
        <v>1264</v>
      </c>
      <c r="B376" s="6" t="s">
        <v>1265</v>
      </c>
      <c r="C376" s="6" t="s">
        <v>1266</v>
      </c>
      <c r="D376" s="6" t="s">
        <v>40</v>
      </c>
      <c r="E376" s="6" t="s">
        <v>326</v>
      </c>
      <c r="F376" s="6">
        <v>6</v>
      </c>
      <c r="G376" s="16">
        <v>142411.20000000001</v>
      </c>
      <c r="H376" s="27">
        <v>45501</v>
      </c>
      <c r="I376" s="6" t="s">
        <v>74</v>
      </c>
      <c r="J376" s="6" t="s">
        <v>61</v>
      </c>
      <c r="K376" s="6" t="s">
        <v>61</v>
      </c>
      <c r="L376" s="6" t="s">
        <v>44</v>
      </c>
      <c r="M376" s="6" t="s">
        <v>68</v>
      </c>
      <c r="N376" s="6">
        <v>5</v>
      </c>
      <c r="O376" s="37">
        <f t="shared" si="26"/>
        <v>854467.20000000007</v>
      </c>
    </row>
    <row r="377" spans="1:15" x14ac:dyDescent="0.25">
      <c r="A377" s="6" t="s">
        <v>1267</v>
      </c>
      <c r="B377" s="6" t="s">
        <v>1268</v>
      </c>
      <c r="C377" s="6" t="s">
        <v>1269</v>
      </c>
      <c r="D377" s="6" t="s">
        <v>111</v>
      </c>
      <c r="E377" s="6" t="s">
        <v>73</v>
      </c>
      <c r="F377" s="6">
        <v>5</v>
      </c>
      <c r="G377" s="16">
        <v>326646.42</v>
      </c>
      <c r="H377" s="26">
        <v>44968</v>
      </c>
      <c r="I377" s="6" t="s">
        <v>101</v>
      </c>
      <c r="J377" s="6" t="s">
        <v>303</v>
      </c>
      <c r="K377" s="6" t="s">
        <v>304</v>
      </c>
      <c r="L377" s="6" t="s">
        <v>62</v>
      </c>
      <c r="M377" s="6" t="s">
        <v>63</v>
      </c>
      <c r="N377" s="6">
        <v>2</v>
      </c>
      <c r="O377" s="37">
        <f t="shared" si="26"/>
        <v>1633232.0999999999</v>
      </c>
    </row>
    <row r="378" spans="1:15" x14ac:dyDescent="0.25">
      <c r="A378" s="6" t="s">
        <v>1270</v>
      </c>
      <c r="B378" s="6" t="s">
        <v>1271</v>
      </c>
      <c r="C378" s="6" t="s">
        <v>1272</v>
      </c>
      <c r="D378" s="6" t="s">
        <v>135</v>
      </c>
      <c r="E378" s="6" t="s">
        <v>191</v>
      </c>
      <c r="F378" s="6">
        <v>2</v>
      </c>
      <c r="G378" s="16">
        <v>80843.09</v>
      </c>
      <c r="H378" s="27">
        <v>45495</v>
      </c>
      <c r="I378" s="6" t="s">
        <v>42</v>
      </c>
      <c r="J378" s="6" t="s">
        <v>141</v>
      </c>
      <c r="K378" s="6" t="s">
        <v>142</v>
      </c>
      <c r="L378" s="6" t="s">
        <v>44</v>
      </c>
      <c r="M378" s="6" t="s">
        <v>77</v>
      </c>
      <c r="N378" s="6">
        <v>3</v>
      </c>
      <c r="O378" s="37">
        <f t="shared" si="26"/>
        <v>161686.18</v>
      </c>
    </row>
    <row r="379" spans="1:15" x14ac:dyDescent="0.25">
      <c r="A379" s="6" t="s">
        <v>1273</v>
      </c>
      <c r="B379" s="6" t="s">
        <v>1274</v>
      </c>
      <c r="C379" s="6" t="s">
        <v>1275</v>
      </c>
      <c r="D379" s="6" t="s">
        <v>49</v>
      </c>
      <c r="E379" s="6" t="s">
        <v>50</v>
      </c>
      <c r="F379" s="6">
        <v>2</v>
      </c>
      <c r="G379" s="16">
        <v>263741.55</v>
      </c>
      <c r="H379" s="27">
        <v>45558</v>
      </c>
      <c r="I379" s="6" t="s">
        <v>101</v>
      </c>
      <c r="J379" s="6" t="s">
        <v>203</v>
      </c>
      <c r="K379" s="6" t="s">
        <v>204</v>
      </c>
      <c r="L379" s="6" t="s">
        <v>44</v>
      </c>
      <c r="M379" s="6" t="s">
        <v>45</v>
      </c>
      <c r="N379" s="17"/>
      <c r="O379" s="37">
        <f t="shared" si="26"/>
        <v>527483.1</v>
      </c>
    </row>
    <row r="380" spans="1:15" x14ac:dyDescent="0.25">
      <c r="A380" s="6" t="s">
        <v>1277</v>
      </c>
      <c r="B380" s="6" t="s">
        <v>1278</v>
      </c>
      <c r="C380" s="6" t="s">
        <v>1279</v>
      </c>
      <c r="D380" s="6" t="s">
        <v>59</v>
      </c>
      <c r="E380" s="6" t="s">
        <v>217</v>
      </c>
      <c r="F380" s="6">
        <v>5</v>
      </c>
      <c r="G380" s="16">
        <v>260016.9</v>
      </c>
      <c r="H380" s="27">
        <v>45820</v>
      </c>
      <c r="I380" s="6" t="s">
        <v>42</v>
      </c>
      <c r="J380" s="6" t="s">
        <v>43</v>
      </c>
      <c r="K380" s="6" t="s">
        <v>43</v>
      </c>
      <c r="L380" s="6" t="s">
        <v>62</v>
      </c>
      <c r="M380" s="6" t="s">
        <v>68</v>
      </c>
      <c r="N380" s="6">
        <v>5</v>
      </c>
      <c r="O380" s="37">
        <f t="shared" si="26"/>
        <v>1300084.5</v>
      </c>
    </row>
    <row r="381" spans="1:15" x14ac:dyDescent="0.25">
      <c r="A381" s="6" t="s">
        <v>1280</v>
      </c>
      <c r="B381" s="6" t="s">
        <v>1947</v>
      </c>
      <c r="C381" s="6" t="s">
        <v>1282</v>
      </c>
      <c r="D381" s="6" t="s">
        <v>99</v>
      </c>
      <c r="E381" s="6" t="s">
        <v>100</v>
      </c>
      <c r="F381" s="6">
        <v>6</v>
      </c>
      <c r="G381" s="16">
        <v>59058.07</v>
      </c>
      <c r="H381" s="26">
        <v>45269</v>
      </c>
      <c r="I381" s="6" t="s">
        <v>51</v>
      </c>
      <c r="J381" s="6" t="s">
        <v>303</v>
      </c>
      <c r="K381" s="6" t="s">
        <v>304</v>
      </c>
      <c r="L381" s="6" t="s">
        <v>62</v>
      </c>
      <c r="M381" s="6" t="s">
        <v>68</v>
      </c>
      <c r="N381" s="6">
        <v>3</v>
      </c>
      <c r="O381" s="37">
        <f t="shared" si="26"/>
        <v>354348.42</v>
      </c>
    </row>
    <row r="382" spans="1:15" x14ac:dyDescent="0.25">
      <c r="A382" s="6" t="s">
        <v>1283</v>
      </c>
      <c r="B382" s="6" t="s">
        <v>1284</v>
      </c>
      <c r="C382" s="6" t="s">
        <v>1285</v>
      </c>
      <c r="D382" s="6" t="s">
        <v>168</v>
      </c>
      <c r="E382" s="6" t="s">
        <v>256</v>
      </c>
      <c r="F382" s="6">
        <v>1</v>
      </c>
      <c r="G382" s="16">
        <v>447102.86</v>
      </c>
      <c r="H382" s="26">
        <v>45231</v>
      </c>
      <c r="I382" s="6" t="s">
        <v>101</v>
      </c>
      <c r="J382" s="6" t="s">
        <v>113</v>
      </c>
      <c r="K382" s="6" t="s">
        <v>114</v>
      </c>
      <c r="L382" s="6" t="s">
        <v>54</v>
      </c>
      <c r="M382" s="6" t="s">
        <v>77</v>
      </c>
      <c r="N382" s="6">
        <v>1</v>
      </c>
      <c r="O382" s="37">
        <f t="shared" si="26"/>
        <v>447102.86</v>
      </c>
    </row>
    <row r="383" spans="1:15" x14ac:dyDescent="0.25">
      <c r="A383" s="6" t="s">
        <v>1286</v>
      </c>
      <c r="B383" s="6" t="s">
        <v>1287</v>
      </c>
      <c r="C383" s="6" t="s">
        <v>1288</v>
      </c>
      <c r="D383" s="6" t="s">
        <v>168</v>
      </c>
      <c r="E383" s="6" t="s">
        <v>208</v>
      </c>
      <c r="F383" s="6">
        <v>4</v>
      </c>
      <c r="G383" s="16">
        <v>446630.07</v>
      </c>
      <c r="H383" s="27">
        <v>45731</v>
      </c>
      <c r="I383" s="6" t="s">
        <v>81</v>
      </c>
      <c r="J383" s="6" t="s">
        <v>203</v>
      </c>
      <c r="K383" s="6" t="s">
        <v>204</v>
      </c>
      <c r="L383" s="6" t="s">
        <v>44</v>
      </c>
      <c r="M383" s="6" t="s">
        <v>55</v>
      </c>
      <c r="N383" s="6">
        <v>4</v>
      </c>
      <c r="O383" s="37">
        <f t="shared" si="26"/>
        <v>1786520.28</v>
      </c>
    </row>
    <row r="384" spans="1:15" x14ac:dyDescent="0.25">
      <c r="A384" s="6" t="s">
        <v>1289</v>
      </c>
      <c r="B384" s="6" t="s">
        <v>1290</v>
      </c>
      <c r="C384" s="6" t="s">
        <v>1291</v>
      </c>
      <c r="D384" s="6" t="s">
        <v>49</v>
      </c>
      <c r="E384" s="6" t="s">
        <v>151</v>
      </c>
      <c r="F384" s="6">
        <v>6</v>
      </c>
      <c r="G384" s="16">
        <v>39530.800000000003</v>
      </c>
      <c r="H384" s="26">
        <v>45334</v>
      </c>
      <c r="I384" s="6" t="s">
        <v>42</v>
      </c>
      <c r="J384" s="6" t="s">
        <v>126</v>
      </c>
      <c r="K384" s="6" t="s">
        <v>127</v>
      </c>
      <c r="L384" s="6" t="s">
        <v>44</v>
      </c>
      <c r="M384" s="6" t="s">
        <v>77</v>
      </c>
      <c r="N384" s="6">
        <v>4</v>
      </c>
      <c r="O384" s="37">
        <f t="shared" si="26"/>
        <v>237184.80000000002</v>
      </c>
    </row>
    <row r="385" spans="1:15" x14ac:dyDescent="0.25">
      <c r="A385" s="6" t="s">
        <v>1292</v>
      </c>
      <c r="B385" s="6" t="s">
        <v>1293</v>
      </c>
      <c r="C385" s="6" t="s">
        <v>1294</v>
      </c>
      <c r="D385" s="6" t="s">
        <v>87</v>
      </c>
      <c r="E385" s="6" t="s">
        <v>247</v>
      </c>
      <c r="F385" s="6">
        <v>2</v>
      </c>
      <c r="G385" s="16">
        <v>98574</v>
      </c>
      <c r="H385" s="27">
        <v>45494</v>
      </c>
      <c r="I385" s="6" t="s">
        <v>81</v>
      </c>
      <c r="J385" s="6" t="s">
        <v>308</v>
      </c>
      <c r="K385" s="6" t="s">
        <v>53</v>
      </c>
      <c r="L385" s="6" t="s">
        <v>62</v>
      </c>
      <c r="M385" s="6" t="s">
        <v>68</v>
      </c>
      <c r="N385" s="17"/>
      <c r="O385" s="37">
        <f t="shared" si="26"/>
        <v>197148</v>
      </c>
    </row>
    <row r="386" spans="1:15" x14ac:dyDescent="0.25">
      <c r="A386" s="6" t="s">
        <v>1295</v>
      </c>
      <c r="B386" s="6" t="s">
        <v>271</v>
      </c>
      <c r="C386" s="6" t="s">
        <v>1297</v>
      </c>
      <c r="D386" s="6" t="s">
        <v>111</v>
      </c>
      <c r="E386" s="6" t="s">
        <v>112</v>
      </c>
      <c r="F386" s="6">
        <v>3</v>
      </c>
      <c r="G386" s="16">
        <v>261545.67</v>
      </c>
      <c r="H386" s="27">
        <v>45468</v>
      </c>
      <c r="I386" s="6" t="s">
        <v>74</v>
      </c>
      <c r="J386" s="6" t="s">
        <v>113</v>
      </c>
      <c r="K386" s="6" t="s">
        <v>114</v>
      </c>
      <c r="L386" s="6" t="s">
        <v>62</v>
      </c>
      <c r="M386" s="6" t="s">
        <v>68</v>
      </c>
      <c r="N386" s="6">
        <v>3</v>
      </c>
      <c r="O386" s="37">
        <f t="shared" ref="O386:O449" si="27">F386*G386</f>
        <v>784637.01</v>
      </c>
    </row>
    <row r="387" spans="1:15" x14ac:dyDescent="0.25">
      <c r="A387" s="6" t="s">
        <v>1298</v>
      </c>
      <c r="B387" s="6" t="s">
        <v>116</v>
      </c>
      <c r="C387" s="6" t="s">
        <v>1299</v>
      </c>
      <c r="D387" s="6" t="s">
        <v>40</v>
      </c>
      <c r="E387" s="6" t="s">
        <v>573</v>
      </c>
      <c r="F387" s="6">
        <v>4</v>
      </c>
      <c r="G387" s="16">
        <v>346597.25</v>
      </c>
      <c r="H387" s="27">
        <v>45825</v>
      </c>
      <c r="I387" s="6" t="s">
        <v>74</v>
      </c>
      <c r="J387" s="6" t="s">
        <v>187</v>
      </c>
      <c r="K387" s="6" t="s">
        <v>187</v>
      </c>
      <c r="L387" s="6" t="s">
        <v>62</v>
      </c>
      <c r="M387" s="6" t="s">
        <v>55</v>
      </c>
      <c r="N387" s="6">
        <v>1</v>
      </c>
      <c r="O387" s="37">
        <f t="shared" si="27"/>
        <v>1386389</v>
      </c>
    </row>
    <row r="388" spans="1:15" x14ac:dyDescent="0.25">
      <c r="A388" s="6" t="s">
        <v>1300</v>
      </c>
      <c r="B388" s="6" t="s">
        <v>1301</v>
      </c>
      <c r="C388" s="6" t="s">
        <v>1302</v>
      </c>
      <c r="D388" s="6" t="s">
        <v>59</v>
      </c>
      <c r="E388" s="6" t="s">
        <v>156</v>
      </c>
      <c r="F388" s="6">
        <v>4</v>
      </c>
      <c r="G388" s="16">
        <v>66153.7</v>
      </c>
      <c r="H388" s="27">
        <v>46019</v>
      </c>
      <c r="I388" s="6" t="s">
        <v>51</v>
      </c>
      <c r="J388" s="6" t="s">
        <v>203</v>
      </c>
      <c r="K388" s="6" t="s">
        <v>204</v>
      </c>
      <c r="L388" s="6" t="s">
        <v>62</v>
      </c>
      <c r="M388" s="6" t="s">
        <v>63</v>
      </c>
      <c r="N388" s="6">
        <v>1</v>
      </c>
      <c r="O388" s="37">
        <f t="shared" si="27"/>
        <v>264614.8</v>
      </c>
    </row>
    <row r="389" spans="1:15" x14ac:dyDescent="0.25">
      <c r="A389" s="6" t="s">
        <v>1303</v>
      </c>
      <c r="B389" s="6" t="s">
        <v>292</v>
      </c>
      <c r="C389" s="6" t="s">
        <v>293</v>
      </c>
      <c r="D389" s="6" t="s">
        <v>135</v>
      </c>
      <c r="E389" s="6" t="s">
        <v>468</v>
      </c>
      <c r="F389" s="6">
        <v>4</v>
      </c>
      <c r="G389" s="16">
        <v>237717.15</v>
      </c>
      <c r="H389" s="27">
        <v>45061</v>
      </c>
      <c r="I389" s="6" t="s">
        <v>74</v>
      </c>
      <c r="J389" s="6" t="s">
        <v>113</v>
      </c>
      <c r="K389" s="6" t="s">
        <v>114</v>
      </c>
      <c r="L389" s="6" t="s">
        <v>62</v>
      </c>
      <c r="M389" s="6" t="s">
        <v>68</v>
      </c>
      <c r="N389" s="6">
        <v>3</v>
      </c>
      <c r="O389" s="37">
        <f t="shared" si="27"/>
        <v>950868.6</v>
      </c>
    </row>
    <row r="390" spans="1:15" x14ac:dyDescent="0.25">
      <c r="A390" s="6" t="s">
        <v>1304</v>
      </c>
      <c r="B390" s="6" t="s">
        <v>1305</v>
      </c>
      <c r="C390" s="6" t="s">
        <v>1306</v>
      </c>
      <c r="D390" s="6" t="s">
        <v>168</v>
      </c>
      <c r="E390" s="6" t="s">
        <v>371</v>
      </c>
      <c r="F390" s="6">
        <v>2</v>
      </c>
      <c r="G390" s="16">
        <v>147763.4</v>
      </c>
      <c r="H390" s="27">
        <v>45575</v>
      </c>
      <c r="I390" s="6" t="s">
        <v>74</v>
      </c>
      <c r="J390" s="6" t="s">
        <v>237</v>
      </c>
      <c r="K390" s="6" t="s">
        <v>238</v>
      </c>
      <c r="L390" s="6" t="s">
        <v>54</v>
      </c>
      <c r="M390" s="6" t="s">
        <v>55</v>
      </c>
      <c r="N390" s="6">
        <v>1</v>
      </c>
      <c r="O390" s="37">
        <f t="shared" si="27"/>
        <v>295526.8</v>
      </c>
    </row>
    <row r="391" spans="1:15" x14ac:dyDescent="0.25">
      <c r="A391" s="6" t="s">
        <v>1307</v>
      </c>
      <c r="B391" s="6" t="s">
        <v>763</v>
      </c>
      <c r="C391" s="6" t="s">
        <v>764</v>
      </c>
      <c r="D391" s="6" t="s">
        <v>111</v>
      </c>
      <c r="E391" s="6" t="s">
        <v>112</v>
      </c>
      <c r="F391" s="6">
        <v>4</v>
      </c>
      <c r="G391" s="16">
        <v>159027.18</v>
      </c>
      <c r="H391" s="26">
        <v>45202</v>
      </c>
      <c r="I391" s="6" t="s">
        <v>51</v>
      </c>
      <c r="J391" s="6" t="s">
        <v>237</v>
      </c>
      <c r="K391" s="6" t="s">
        <v>238</v>
      </c>
      <c r="L391" s="6" t="s">
        <v>54</v>
      </c>
      <c r="M391" s="6" t="s">
        <v>77</v>
      </c>
      <c r="N391" s="6">
        <v>3</v>
      </c>
      <c r="O391" s="37">
        <f t="shared" si="27"/>
        <v>636108.72</v>
      </c>
    </row>
    <row r="392" spans="1:15" x14ac:dyDescent="0.25">
      <c r="A392" s="6" t="s">
        <v>1308</v>
      </c>
      <c r="B392" s="6" t="s">
        <v>1309</v>
      </c>
      <c r="C392" s="6" t="s">
        <v>1310</v>
      </c>
      <c r="D392" s="6" t="s">
        <v>40</v>
      </c>
      <c r="E392" s="6" t="s">
        <v>41</v>
      </c>
      <c r="F392" s="6">
        <v>6</v>
      </c>
      <c r="G392" s="16">
        <v>169358.34</v>
      </c>
      <c r="H392" s="26">
        <v>45661</v>
      </c>
      <c r="I392" s="6" t="s">
        <v>81</v>
      </c>
      <c r="J392" s="6" t="s">
        <v>203</v>
      </c>
      <c r="K392" s="6" t="s">
        <v>204</v>
      </c>
      <c r="L392" s="6" t="s">
        <v>54</v>
      </c>
      <c r="M392" s="6" t="s">
        <v>68</v>
      </c>
      <c r="N392" s="6">
        <v>2</v>
      </c>
      <c r="O392" s="37">
        <f t="shared" si="27"/>
        <v>1016150.04</v>
      </c>
    </row>
    <row r="393" spans="1:15" x14ac:dyDescent="0.25">
      <c r="A393" s="6" t="s">
        <v>1311</v>
      </c>
      <c r="B393" s="6" t="s">
        <v>416</v>
      </c>
      <c r="C393" s="6" t="s">
        <v>417</v>
      </c>
      <c r="D393" s="6" t="s">
        <v>135</v>
      </c>
      <c r="E393" s="6" t="s">
        <v>468</v>
      </c>
      <c r="F393" s="6">
        <v>4</v>
      </c>
      <c r="G393" s="16">
        <v>49920.88</v>
      </c>
      <c r="H393" s="27">
        <v>45592</v>
      </c>
      <c r="I393" s="6" t="s">
        <v>81</v>
      </c>
      <c r="J393" s="6" t="s">
        <v>187</v>
      </c>
      <c r="K393" s="6" t="s">
        <v>187</v>
      </c>
      <c r="L393" s="6" t="s">
        <v>62</v>
      </c>
      <c r="M393" s="6" t="s">
        <v>63</v>
      </c>
      <c r="N393" s="6">
        <v>5</v>
      </c>
      <c r="O393" s="37">
        <f t="shared" si="27"/>
        <v>199683.52</v>
      </c>
    </row>
    <row r="394" spans="1:15" x14ac:dyDescent="0.25">
      <c r="A394" s="6" t="s">
        <v>1313</v>
      </c>
      <c r="B394" s="6" t="s">
        <v>1948</v>
      </c>
      <c r="C394" s="6" t="s">
        <v>1315</v>
      </c>
      <c r="D394" s="6" t="s">
        <v>59</v>
      </c>
      <c r="E394" s="6" t="s">
        <v>217</v>
      </c>
      <c r="F394" s="6">
        <v>6</v>
      </c>
      <c r="G394" s="16">
        <v>11567.05</v>
      </c>
      <c r="H394" s="26">
        <v>45632</v>
      </c>
      <c r="I394" s="6" t="s">
        <v>81</v>
      </c>
      <c r="J394" s="6" t="s">
        <v>308</v>
      </c>
      <c r="K394" s="6" t="s">
        <v>53</v>
      </c>
      <c r="L394" s="6" t="s">
        <v>44</v>
      </c>
      <c r="M394" s="6" t="s">
        <v>63</v>
      </c>
      <c r="N394" s="17"/>
      <c r="O394" s="37">
        <f t="shared" si="27"/>
        <v>69402.299999999988</v>
      </c>
    </row>
    <row r="395" spans="1:15" x14ac:dyDescent="0.25">
      <c r="A395" s="6" t="s">
        <v>1316</v>
      </c>
      <c r="B395" s="6" t="s">
        <v>1317</v>
      </c>
      <c r="C395" s="6" t="s">
        <v>1318</v>
      </c>
      <c r="D395" s="6" t="s">
        <v>111</v>
      </c>
      <c r="E395" s="6" t="s">
        <v>112</v>
      </c>
      <c r="F395" s="6">
        <v>5</v>
      </c>
      <c r="G395" s="16">
        <v>113626.44</v>
      </c>
      <c r="H395" s="27">
        <v>45255</v>
      </c>
      <c r="I395" s="6" t="s">
        <v>81</v>
      </c>
      <c r="J395" s="6" t="s">
        <v>237</v>
      </c>
      <c r="K395" s="6" t="s">
        <v>238</v>
      </c>
      <c r="L395" s="6" t="s">
        <v>62</v>
      </c>
      <c r="M395" s="6" t="s">
        <v>77</v>
      </c>
      <c r="N395" s="6">
        <v>2</v>
      </c>
      <c r="O395" s="37">
        <f t="shared" si="27"/>
        <v>568132.19999999995</v>
      </c>
    </row>
    <row r="396" spans="1:15" x14ac:dyDescent="0.25">
      <c r="A396" s="6" t="s">
        <v>1319</v>
      </c>
      <c r="B396" s="6" t="s">
        <v>1949</v>
      </c>
      <c r="C396" s="6" t="s">
        <v>1321</v>
      </c>
      <c r="D396" s="6" t="s">
        <v>40</v>
      </c>
      <c r="E396" s="6" t="s">
        <v>326</v>
      </c>
      <c r="F396" s="6">
        <v>3</v>
      </c>
      <c r="G396" s="16">
        <v>265626.62</v>
      </c>
      <c r="H396" s="26">
        <v>45025</v>
      </c>
      <c r="I396" s="6" t="s">
        <v>42</v>
      </c>
      <c r="J396" s="6" t="s">
        <v>89</v>
      </c>
      <c r="K396" s="6" t="s">
        <v>90</v>
      </c>
      <c r="L396" s="6" t="s">
        <v>54</v>
      </c>
      <c r="M396" s="6" t="s">
        <v>77</v>
      </c>
      <c r="N396" s="6">
        <v>5</v>
      </c>
      <c r="O396" s="37">
        <f t="shared" si="27"/>
        <v>796879.86</v>
      </c>
    </row>
    <row r="397" spans="1:15" x14ac:dyDescent="0.25">
      <c r="A397" s="6" t="s">
        <v>1322</v>
      </c>
      <c r="B397" s="6" t="s">
        <v>1323</v>
      </c>
      <c r="C397" s="6" t="s">
        <v>1043</v>
      </c>
      <c r="D397" s="6" t="s">
        <v>111</v>
      </c>
      <c r="E397" s="6" t="s">
        <v>112</v>
      </c>
      <c r="F397" s="6">
        <v>1</v>
      </c>
      <c r="G397" s="16">
        <v>337957.98</v>
      </c>
      <c r="H397" s="26">
        <v>45141</v>
      </c>
      <c r="I397" s="6" t="s">
        <v>74</v>
      </c>
      <c r="J397" s="6" t="s">
        <v>43</v>
      </c>
      <c r="K397" s="6" t="s">
        <v>43</v>
      </c>
      <c r="L397" s="6" t="s">
        <v>44</v>
      </c>
      <c r="M397" s="6" t="s">
        <v>63</v>
      </c>
      <c r="N397" s="6">
        <v>2</v>
      </c>
      <c r="O397" s="37">
        <f t="shared" si="27"/>
        <v>337957.98</v>
      </c>
    </row>
    <row r="398" spans="1:15" x14ac:dyDescent="0.25">
      <c r="A398" s="6" t="s">
        <v>1324</v>
      </c>
      <c r="B398" s="6" t="s">
        <v>1325</v>
      </c>
      <c r="C398" s="6" t="s">
        <v>1326</v>
      </c>
      <c r="D398" s="6" t="s">
        <v>49</v>
      </c>
      <c r="E398" s="6" t="s">
        <v>151</v>
      </c>
      <c r="F398" s="6">
        <v>3</v>
      </c>
      <c r="G398" s="16">
        <v>114180.85</v>
      </c>
      <c r="H398" s="27">
        <v>45897</v>
      </c>
      <c r="I398" s="6" t="s">
        <v>42</v>
      </c>
      <c r="J398" s="6" t="s">
        <v>146</v>
      </c>
      <c r="K398" s="6" t="s">
        <v>147</v>
      </c>
      <c r="L398" s="6" t="s">
        <v>54</v>
      </c>
      <c r="M398" s="6" t="s">
        <v>77</v>
      </c>
      <c r="N398" s="6">
        <v>3</v>
      </c>
      <c r="O398" s="37">
        <f t="shared" si="27"/>
        <v>342542.55000000005</v>
      </c>
    </row>
    <row r="399" spans="1:15" x14ac:dyDescent="0.25">
      <c r="A399" s="6" t="s">
        <v>1327</v>
      </c>
      <c r="B399" s="6" t="s">
        <v>1328</v>
      </c>
      <c r="C399" s="6" t="s">
        <v>1329</v>
      </c>
      <c r="D399" s="6" t="s">
        <v>168</v>
      </c>
      <c r="E399" s="6" t="s">
        <v>252</v>
      </c>
      <c r="F399" s="6">
        <v>2</v>
      </c>
      <c r="G399" s="16">
        <v>299174.21999999997</v>
      </c>
      <c r="H399" s="26">
        <v>46001</v>
      </c>
      <c r="I399" s="6" t="s">
        <v>101</v>
      </c>
      <c r="J399" s="6" t="s">
        <v>203</v>
      </c>
      <c r="K399" s="6" t="s">
        <v>204</v>
      </c>
      <c r="L399" s="6" t="s">
        <v>62</v>
      </c>
      <c r="M399" s="6" t="s">
        <v>68</v>
      </c>
      <c r="N399" s="6">
        <v>3</v>
      </c>
      <c r="O399" s="37">
        <f t="shared" si="27"/>
        <v>598348.43999999994</v>
      </c>
    </row>
    <row r="400" spans="1:15" x14ac:dyDescent="0.25">
      <c r="A400" s="6" t="s">
        <v>1330</v>
      </c>
      <c r="B400" s="6" t="s">
        <v>1331</v>
      </c>
      <c r="C400" s="6" t="s">
        <v>1332</v>
      </c>
      <c r="D400" s="6" t="s">
        <v>135</v>
      </c>
      <c r="E400" s="6" t="s">
        <v>136</v>
      </c>
      <c r="F400" s="6">
        <v>3</v>
      </c>
      <c r="G400" s="16">
        <v>240286.01</v>
      </c>
      <c r="H400" s="27">
        <v>45794</v>
      </c>
      <c r="I400" s="6" t="s">
        <v>42</v>
      </c>
      <c r="J400" s="6" t="s">
        <v>82</v>
      </c>
      <c r="K400" s="6" t="s">
        <v>83</v>
      </c>
      <c r="L400" s="6" t="s">
        <v>62</v>
      </c>
      <c r="M400" s="6" t="s">
        <v>45</v>
      </c>
      <c r="N400" s="6">
        <v>1</v>
      </c>
      <c r="O400" s="37">
        <f t="shared" si="27"/>
        <v>720858.03</v>
      </c>
    </row>
    <row r="401" spans="1:15" x14ac:dyDescent="0.25">
      <c r="A401" s="6" t="s">
        <v>1333</v>
      </c>
      <c r="B401" s="6" t="s">
        <v>1334</v>
      </c>
      <c r="C401" s="6" t="s">
        <v>1335</v>
      </c>
      <c r="D401" s="6" t="s">
        <v>111</v>
      </c>
      <c r="E401" s="6" t="s">
        <v>140</v>
      </c>
      <c r="F401" s="6">
        <v>4</v>
      </c>
      <c r="G401" s="16">
        <v>166255.1</v>
      </c>
      <c r="H401" s="27">
        <v>45584</v>
      </c>
      <c r="I401" s="6" t="s">
        <v>51</v>
      </c>
      <c r="J401" s="6" t="s">
        <v>43</v>
      </c>
      <c r="K401" s="6" t="s">
        <v>43</v>
      </c>
      <c r="L401" s="6" t="s">
        <v>44</v>
      </c>
      <c r="M401" s="6" t="s">
        <v>55</v>
      </c>
      <c r="N401" s="6">
        <v>2</v>
      </c>
      <c r="O401" s="37">
        <f t="shared" si="27"/>
        <v>665020.4</v>
      </c>
    </row>
    <row r="402" spans="1:15" x14ac:dyDescent="0.25">
      <c r="A402" s="6" t="s">
        <v>1336</v>
      </c>
      <c r="B402" s="6" t="s">
        <v>1337</v>
      </c>
      <c r="C402" s="6" t="s">
        <v>1338</v>
      </c>
      <c r="D402" s="6" t="s">
        <v>135</v>
      </c>
      <c r="E402" s="6" t="s">
        <v>191</v>
      </c>
      <c r="F402" s="6">
        <v>4</v>
      </c>
      <c r="G402" s="16">
        <v>220505.84</v>
      </c>
      <c r="H402" s="26">
        <v>45181</v>
      </c>
      <c r="I402" s="6" t="s">
        <v>101</v>
      </c>
      <c r="J402" s="6" t="s">
        <v>141</v>
      </c>
      <c r="K402" s="6" t="s">
        <v>142</v>
      </c>
      <c r="L402" s="6" t="s">
        <v>44</v>
      </c>
      <c r="M402" s="6" t="s">
        <v>45</v>
      </c>
      <c r="N402" s="6">
        <v>4</v>
      </c>
      <c r="O402" s="37">
        <f t="shared" si="27"/>
        <v>882023.36</v>
      </c>
    </row>
    <row r="403" spans="1:15" x14ac:dyDescent="0.25">
      <c r="A403" s="6" t="s">
        <v>1339</v>
      </c>
      <c r="B403" s="6" t="s">
        <v>1950</v>
      </c>
      <c r="C403" s="6" t="s">
        <v>1341</v>
      </c>
      <c r="D403" s="6" t="s">
        <v>49</v>
      </c>
      <c r="E403" s="6" t="s">
        <v>50</v>
      </c>
      <c r="F403" s="6">
        <v>1</v>
      </c>
      <c r="G403" s="16">
        <v>317227.34000000003</v>
      </c>
      <c r="H403" s="27">
        <v>45250</v>
      </c>
      <c r="I403" s="6" t="s">
        <v>42</v>
      </c>
      <c r="J403" s="6" t="s">
        <v>152</v>
      </c>
      <c r="K403" s="6" t="s">
        <v>152</v>
      </c>
      <c r="L403" s="6" t="s">
        <v>54</v>
      </c>
      <c r="M403" s="6" t="s">
        <v>77</v>
      </c>
      <c r="N403" s="6">
        <v>5</v>
      </c>
      <c r="O403" s="37">
        <f t="shared" si="27"/>
        <v>317227.34000000003</v>
      </c>
    </row>
    <row r="404" spans="1:15" x14ac:dyDescent="0.25">
      <c r="A404" s="6" t="s">
        <v>1342</v>
      </c>
      <c r="B404" s="6" t="s">
        <v>1268</v>
      </c>
      <c r="C404" s="6" t="s">
        <v>1343</v>
      </c>
      <c r="D404" s="6" t="s">
        <v>111</v>
      </c>
      <c r="E404" s="6" t="s">
        <v>140</v>
      </c>
      <c r="F404" s="6">
        <v>2</v>
      </c>
      <c r="G404" s="18">
        <v>1292319</v>
      </c>
      <c r="H404" s="27">
        <v>45317</v>
      </c>
      <c r="I404" s="6" t="s">
        <v>42</v>
      </c>
      <c r="J404" s="6" t="s">
        <v>89</v>
      </c>
      <c r="K404" s="6" t="s">
        <v>90</v>
      </c>
      <c r="L404" s="6" t="s">
        <v>54</v>
      </c>
      <c r="M404" s="6" t="s">
        <v>77</v>
      </c>
      <c r="N404" s="6">
        <v>2</v>
      </c>
      <c r="O404" s="37">
        <f t="shared" si="27"/>
        <v>2584638</v>
      </c>
    </row>
    <row r="405" spans="1:15" x14ac:dyDescent="0.25">
      <c r="A405" s="6" t="s">
        <v>1344</v>
      </c>
      <c r="B405" s="6" t="s">
        <v>1951</v>
      </c>
      <c r="C405" s="6" t="s">
        <v>1346</v>
      </c>
      <c r="D405" s="6" t="s">
        <v>168</v>
      </c>
      <c r="E405" s="6" t="s">
        <v>256</v>
      </c>
      <c r="F405" s="6">
        <v>1</v>
      </c>
      <c r="G405" s="16">
        <v>322541.52</v>
      </c>
      <c r="H405" s="27">
        <v>45899</v>
      </c>
      <c r="I405" s="6" t="s">
        <v>81</v>
      </c>
      <c r="J405" s="6" t="s">
        <v>203</v>
      </c>
      <c r="K405" s="6" t="s">
        <v>204</v>
      </c>
      <c r="L405" s="6" t="s">
        <v>44</v>
      </c>
      <c r="M405" s="6" t="s">
        <v>77</v>
      </c>
      <c r="N405" s="6">
        <v>2</v>
      </c>
      <c r="O405" s="37">
        <f t="shared" si="27"/>
        <v>322541.52</v>
      </c>
    </row>
    <row r="406" spans="1:15" x14ac:dyDescent="0.25">
      <c r="A406" s="6" t="s">
        <v>1347</v>
      </c>
      <c r="B406" s="6" t="s">
        <v>1348</v>
      </c>
      <c r="C406" s="6" t="s">
        <v>1349</v>
      </c>
      <c r="D406" s="6" t="s">
        <v>59</v>
      </c>
      <c r="E406" s="6" t="s">
        <v>67</v>
      </c>
      <c r="F406" s="6">
        <v>4</v>
      </c>
      <c r="G406" s="16">
        <v>318575.15000000002</v>
      </c>
      <c r="H406" s="27">
        <v>45286</v>
      </c>
      <c r="I406" s="6" t="s">
        <v>101</v>
      </c>
      <c r="J406" s="6" t="s">
        <v>89</v>
      </c>
      <c r="K406" s="6" t="s">
        <v>90</v>
      </c>
      <c r="L406" s="6" t="s">
        <v>44</v>
      </c>
      <c r="M406" s="6" t="s">
        <v>68</v>
      </c>
      <c r="N406" s="6">
        <v>5</v>
      </c>
      <c r="O406" s="37">
        <f t="shared" si="27"/>
        <v>1274300.6000000001</v>
      </c>
    </row>
    <row r="407" spans="1:15" x14ac:dyDescent="0.25">
      <c r="A407" s="6" t="s">
        <v>1350</v>
      </c>
      <c r="B407" s="6" t="s">
        <v>1952</v>
      </c>
      <c r="C407" s="6" t="s">
        <v>1352</v>
      </c>
      <c r="D407" s="6" t="s">
        <v>111</v>
      </c>
      <c r="E407" s="6" t="s">
        <v>73</v>
      </c>
      <c r="F407" s="6">
        <v>4</v>
      </c>
      <c r="G407" s="16">
        <v>373538.93</v>
      </c>
      <c r="H407" s="27">
        <v>45183</v>
      </c>
      <c r="I407" s="6" t="s">
        <v>74</v>
      </c>
      <c r="J407" s="6" t="s">
        <v>303</v>
      </c>
      <c r="K407" s="6" t="s">
        <v>304</v>
      </c>
      <c r="L407" s="6" t="s">
        <v>54</v>
      </c>
      <c r="M407" s="6" t="s">
        <v>55</v>
      </c>
      <c r="N407" s="6">
        <v>2</v>
      </c>
      <c r="O407" s="37">
        <f t="shared" si="27"/>
        <v>1494155.72</v>
      </c>
    </row>
    <row r="408" spans="1:15" x14ac:dyDescent="0.25">
      <c r="A408" s="6" t="s">
        <v>1353</v>
      </c>
      <c r="B408" s="6" t="s">
        <v>1354</v>
      </c>
      <c r="C408" s="6" t="s">
        <v>1355</v>
      </c>
      <c r="D408" s="6" t="s">
        <v>99</v>
      </c>
      <c r="E408" s="6" t="s">
        <v>176</v>
      </c>
      <c r="F408" s="6">
        <v>2</v>
      </c>
      <c r="G408" s="16">
        <v>394592.58</v>
      </c>
      <c r="H408" s="27">
        <v>45620</v>
      </c>
      <c r="I408" s="6" t="s">
        <v>74</v>
      </c>
      <c r="J408" s="6" t="s">
        <v>303</v>
      </c>
      <c r="K408" s="6" t="s">
        <v>304</v>
      </c>
      <c r="L408" s="6" t="s">
        <v>54</v>
      </c>
      <c r="M408" s="6" t="s">
        <v>68</v>
      </c>
      <c r="N408" s="17"/>
      <c r="O408" s="37">
        <f t="shared" si="27"/>
        <v>789185.16</v>
      </c>
    </row>
    <row r="409" spans="1:15" x14ac:dyDescent="0.25">
      <c r="A409" s="6" t="s">
        <v>1356</v>
      </c>
      <c r="B409" s="6" t="s">
        <v>1951</v>
      </c>
      <c r="C409" s="6" t="s">
        <v>1358</v>
      </c>
      <c r="D409" s="6" t="s">
        <v>99</v>
      </c>
      <c r="E409" s="6" t="s">
        <v>176</v>
      </c>
      <c r="F409" s="6">
        <v>3</v>
      </c>
      <c r="G409" s="16">
        <v>184604.24</v>
      </c>
      <c r="H409" s="26">
        <v>45816</v>
      </c>
      <c r="I409" s="6" t="s">
        <v>81</v>
      </c>
      <c r="J409" s="6" t="s">
        <v>203</v>
      </c>
      <c r="K409" s="6" t="s">
        <v>204</v>
      </c>
      <c r="L409" s="6" t="s">
        <v>62</v>
      </c>
      <c r="M409" s="6" t="s">
        <v>63</v>
      </c>
      <c r="N409" s="17"/>
      <c r="O409" s="37">
        <f t="shared" si="27"/>
        <v>553812.72</v>
      </c>
    </row>
    <row r="410" spans="1:15" x14ac:dyDescent="0.25">
      <c r="A410" s="6" t="s">
        <v>1359</v>
      </c>
      <c r="B410" s="6" t="s">
        <v>1953</v>
      </c>
      <c r="C410" s="6" t="s">
        <v>1361</v>
      </c>
      <c r="D410" s="6" t="s">
        <v>111</v>
      </c>
      <c r="E410" s="6" t="s">
        <v>73</v>
      </c>
      <c r="F410" s="6">
        <v>2</v>
      </c>
      <c r="G410" s="16">
        <v>358441.39</v>
      </c>
      <c r="H410" s="26">
        <v>45567</v>
      </c>
      <c r="I410" s="6" t="s">
        <v>74</v>
      </c>
      <c r="J410" s="6" t="s">
        <v>141</v>
      </c>
      <c r="K410" s="6" t="s">
        <v>142</v>
      </c>
      <c r="L410" s="6" t="s">
        <v>54</v>
      </c>
      <c r="M410" s="6" t="s">
        <v>55</v>
      </c>
      <c r="N410" s="6">
        <v>3</v>
      </c>
      <c r="O410" s="37">
        <f t="shared" si="27"/>
        <v>716882.78</v>
      </c>
    </row>
    <row r="411" spans="1:15" x14ac:dyDescent="0.25">
      <c r="A411" s="6" t="s">
        <v>1362</v>
      </c>
      <c r="B411" s="6" t="s">
        <v>1954</v>
      </c>
      <c r="C411" s="6" t="s">
        <v>1364</v>
      </c>
      <c r="D411" s="6" t="s">
        <v>135</v>
      </c>
      <c r="E411" s="6" t="s">
        <v>191</v>
      </c>
      <c r="F411" s="6">
        <v>4</v>
      </c>
      <c r="G411" s="16">
        <v>9870.84</v>
      </c>
      <c r="H411" s="27">
        <v>45836</v>
      </c>
      <c r="I411" s="6" t="s">
        <v>81</v>
      </c>
      <c r="J411" s="6" t="s">
        <v>303</v>
      </c>
      <c r="K411" s="6" t="s">
        <v>304</v>
      </c>
      <c r="L411" s="6" t="s">
        <v>44</v>
      </c>
      <c r="M411" s="6" t="s">
        <v>77</v>
      </c>
      <c r="N411" s="6">
        <v>4</v>
      </c>
      <c r="O411" s="37">
        <f t="shared" si="27"/>
        <v>39483.360000000001</v>
      </c>
    </row>
    <row r="412" spans="1:15" x14ac:dyDescent="0.25">
      <c r="A412" s="6" t="s">
        <v>1365</v>
      </c>
      <c r="B412" s="6" t="s">
        <v>1813</v>
      </c>
      <c r="C412" s="6" t="s">
        <v>1367</v>
      </c>
      <c r="D412" s="6" t="s">
        <v>168</v>
      </c>
      <c r="E412" s="6" t="s">
        <v>261</v>
      </c>
      <c r="F412" s="6">
        <v>1</v>
      </c>
      <c r="G412" s="16">
        <v>124104.17</v>
      </c>
      <c r="H412" s="26">
        <v>45452</v>
      </c>
      <c r="I412" s="6" t="s">
        <v>81</v>
      </c>
      <c r="J412" s="6" t="s">
        <v>303</v>
      </c>
      <c r="K412" s="6" t="s">
        <v>304</v>
      </c>
      <c r="L412" s="6" t="s">
        <v>62</v>
      </c>
      <c r="M412" s="6" t="s">
        <v>55</v>
      </c>
      <c r="N412" s="6">
        <v>3</v>
      </c>
      <c r="O412" s="37">
        <f t="shared" si="27"/>
        <v>124104.17</v>
      </c>
    </row>
    <row r="413" spans="1:15" x14ac:dyDescent="0.25">
      <c r="A413" s="6" t="s">
        <v>1368</v>
      </c>
      <c r="B413" s="6" t="s">
        <v>1369</v>
      </c>
      <c r="C413" s="6" t="s">
        <v>1370</v>
      </c>
      <c r="D413" s="6" t="s">
        <v>111</v>
      </c>
      <c r="E413" s="6" t="s">
        <v>140</v>
      </c>
      <c r="F413" s="6">
        <v>5</v>
      </c>
      <c r="G413" s="16">
        <v>318495.28999999998</v>
      </c>
      <c r="H413" s="27">
        <v>45465</v>
      </c>
      <c r="I413" s="6" t="s">
        <v>101</v>
      </c>
      <c r="J413" s="6" t="s">
        <v>126</v>
      </c>
      <c r="K413" s="6" t="s">
        <v>127</v>
      </c>
      <c r="L413" s="6" t="s">
        <v>44</v>
      </c>
      <c r="M413" s="6" t="s">
        <v>55</v>
      </c>
      <c r="N413" s="6">
        <v>4</v>
      </c>
      <c r="O413" s="37">
        <f t="shared" si="27"/>
        <v>1592476.45</v>
      </c>
    </row>
    <row r="414" spans="1:15" x14ac:dyDescent="0.25">
      <c r="A414" s="6" t="s">
        <v>1371</v>
      </c>
      <c r="B414" s="6" t="s">
        <v>1413</v>
      </c>
      <c r="C414" s="6" t="s">
        <v>1373</v>
      </c>
      <c r="D414" s="6" t="s">
        <v>40</v>
      </c>
      <c r="E414" s="6" t="s">
        <v>573</v>
      </c>
      <c r="F414" s="6">
        <v>4</v>
      </c>
      <c r="G414" s="16">
        <v>90956</v>
      </c>
      <c r="H414" s="27">
        <v>45003</v>
      </c>
      <c r="I414" s="6" t="s">
        <v>42</v>
      </c>
      <c r="J414" s="6" t="s">
        <v>61</v>
      </c>
      <c r="K414" s="6" t="s">
        <v>61</v>
      </c>
      <c r="L414" s="6" t="s">
        <v>54</v>
      </c>
      <c r="M414" s="6" t="s">
        <v>77</v>
      </c>
      <c r="N414" s="6">
        <v>4</v>
      </c>
      <c r="O414" s="37">
        <f t="shared" si="27"/>
        <v>363824</v>
      </c>
    </row>
    <row r="415" spans="1:15" x14ac:dyDescent="0.25">
      <c r="A415" s="6" t="s">
        <v>1374</v>
      </c>
      <c r="B415" s="6" t="s">
        <v>1375</v>
      </c>
      <c r="C415" s="6" t="s">
        <v>1376</v>
      </c>
      <c r="D415" s="6" t="s">
        <v>87</v>
      </c>
      <c r="E415" s="6" t="s">
        <v>247</v>
      </c>
      <c r="F415" s="6">
        <v>1</v>
      </c>
      <c r="G415" s="16">
        <v>193697.63</v>
      </c>
      <c r="H415" s="27">
        <v>45821</v>
      </c>
      <c r="I415" s="6" t="s">
        <v>81</v>
      </c>
      <c r="J415" s="6" t="s">
        <v>43</v>
      </c>
      <c r="K415" s="6" t="s">
        <v>43</v>
      </c>
      <c r="L415" s="6" t="s">
        <v>54</v>
      </c>
      <c r="M415" s="6" t="s">
        <v>63</v>
      </c>
      <c r="N415" s="6">
        <v>5</v>
      </c>
      <c r="O415" s="37">
        <f t="shared" si="27"/>
        <v>193697.63</v>
      </c>
    </row>
    <row r="416" spans="1:15" x14ac:dyDescent="0.25">
      <c r="A416" s="6" t="s">
        <v>1377</v>
      </c>
      <c r="B416" s="6" t="s">
        <v>1378</v>
      </c>
      <c r="C416" s="6" t="s">
        <v>1379</v>
      </c>
      <c r="D416" s="6" t="s">
        <v>49</v>
      </c>
      <c r="E416" s="6" t="s">
        <v>50</v>
      </c>
      <c r="F416" s="6">
        <v>1</v>
      </c>
      <c r="G416" s="16">
        <v>85851.03</v>
      </c>
      <c r="H416" s="27">
        <v>45791</v>
      </c>
      <c r="I416" s="6" t="s">
        <v>51</v>
      </c>
      <c r="J416" s="6" t="s">
        <v>237</v>
      </c>
      <c r="K416" s="6" t="s">
        <v>238</v>
      </c>
      <c r="L416" s="6" t="s">
        <v>54</v>
      </c>
      <c r="M416" s="6" t="s">
        <v>55</v>
      </c>
      <c r="N416" s="17"/>
      <c r="O416" s="37">
        <f t="shared" si="27"/>
        <v>85851.03</v>
      </c>
    </row>
    <row r="417" spans="1:15" x14ac:dyDescent="0.25">
      <c r="A417" s="6" t="s">
        <v>1380</v>
      </c>
      <c r="B417" s="6" t="s">
        <v>1381</v>
      </c>
      <c r="C417" s="6" t="s">
        <v>1382</v>
      </c>
      <c r="D417" s="6" t="s">
        <v>135</v>
      </c>
      <c r="E417" s="6" t="s">
        <v>468</v>
      </c>
      <c r="F417" s="6">
        <v>1</v>
      </c>
      <c r="G417" s="16">
        <v>368487.53</v>
      </c>
      <c r="H417" s="26">
        <v>45847</v>
      </c>
      <c r="I417" s="6" t="s">
        <v>101</v>
      </c>
      <c r="J417" s="6" t="s">
        <v>141</v>
      </c>
      <c r="K417" s="6" t="s">
        <v>142</v>
      </c>
      <c r="L417" s="6" t="s">
        <v>62</v>
      </c>
      <c r="M417" s="6" t="s">
        <v>63</v>
      </c>
      <c r="N417" s="17"/>
      <c r="O417" s="37">
        <f t="shared" si="27"/>
        <v>368487.53</v>
      </c>
    </row>
    <row r="418" spans="1:15" x14ac:dyDescent="0.25">
      <c r="A418" s="6" t="s">
        <v>1383</v>
      </c>
      <c r="B418" s="6" t="s">
        <v>1384</v>
      </c>
      <c r="C418" s="6" t="s">
        <v>1385</v>
      </c>
      <c r="D418" s="6" t="s">
        <v>111</v>
      </c>
      <c r="E418" s="6" t="s">
        <v>112</v>
      </c>
      <c r="F418" s="6">
        <v>5</v>
      </c>
      <c r="G418" s="16">
        <v>440151.62</v>
      </c>
      <c r="H418" s="27">
        <v>45036</v>
      </c>
      <c r="I418" s="6" t="s">
        <v>42</v>
      </c>
      <c r="J418" s="6" t="s">
        <v>308</v>
      </c>
      <c r="K418" s="6" t="s">
        <v>53</v>
      </c>
      <c r="L418" s="6" t="s">
        <v>44</v>
      </c>
      <c r="M418" s="6" t="s">
        <v>63</v>
      </c>
      <c r="N418" s="6">
        <v>3</v>
      </c>
      <c r="O418" s="37">
        <f t="shared" si="27"/>
        <v>2200758.1</v>
      </c>
    </row>
    <row r="419" spans="1:15" x14ac:dyDescent="0.25">
      <c r="A419" s="6" t="s">
        <v>1386</v>
      </c>
      <c r="B419" s="6" t="s">
        <v>271</v>
      </c>
      <c r="C419" s="6" t="s">
        <v>272</v>
      </c>
      <c r="D419" s="6" t="s">
        <v>111</v>
      </c>
      <c r="E419" s="6" t="s">
        <v>112</v>
      </c>
      <c r="F419" s="6">
        <v>2</v>
      </c>
      <c r="G419" s="16">
        <v>380782.28</v>
      </c>
      <c r="H419" s="26">
        <v>45902</v>
      </c>
      <c r="I419" s="6" t="s">
        <v>42</v>
      </c>
      <c r="J419" s="6" t="s">
        <v>187</v>
      </c>
      <c r="K419" s="6" t="s">
        <v>187</v>
      </c>
      <c r="L419" s="6" t="s">
        <v>54</v>
      </c>
      <c r="M419" s="6" t="s">
        <v>55</v>
      </c>
      <c r="N419" s="6">
        <v>2</v>
      </c>
      <c r="O419" s="37">
        <f t="shared" si="27"/>
        <v>761564.56</v>
      </c>
    </row>
    <row r="420" spans="1:15" x14ac:dyDescent="0.25">
      <c r="A420" s="6" t="s">
        <v>1387</v>
      </c>
      <c r="B420" s="6" t="s">
        <v>1103</v>
      </c>
      <c r="C420" s="6" t="s">
        <v>1388</v>
      </c>
      <c r="D420" s="6" t="s">
        <v>49</v>
      </c>
      <c r="E420" s="6" t="s">
        <v>829</v>
      </c>
      <c r="F420" s="6">
        <v>6</v>
      </c>
      <c r="G420" s="16">
        <v>6128.63</v>
      </c>
      <c r="H420" s="27">
        <v>45076</v>
      </c>
      <c r="I420" s="6" t="s">
        <v>101</v>
      </c>
      <c r="J420" s="6" t="s">
        <v>61</v>
      </c>
      <c r="K420" s="6" t="s">
        <v>61</v>
      </c>
      <c r="L420" s="6" t="s">
        <v>54</v>
      </c>
      <c r="M420" s="6" t="s">
        <v>55</v>
      </c>
      <c r="N420" s="6">
        <v>3</v>
      </c>
      <c r="O420" s="37">
        <f t="shared" si="27"/>
        <v>36771.78</v>
      </c>
    </row>
    <row r="421" spans="1:15" x14ac:dyDescent="0.25">
      <c r="A421" s="6" t="s">
        <v>1389</v>
      </c>
      <c r="B421" s="6" t="s">
        <v>1390</v>
      </c>
      <c r="C421" s="6" t="s">
        <v>1391</v>
      </c>
      <c r="D421" s="6" t="s">
        <v>59</v>
      </c>
      <c r="E421" s="6" t="s">
        <v>60</v>
      </c>
      <c r="F421" s="6">
        <v>2</v>
      </c>
      <c r="G421" s="16">
        <v>403221.84</v>
      </c>
      <c r="H421" s="27">
        <v>45925</v>
      </c>
      <c r="I421" s="6" t="s">
        <v>101</v>
      </c>
      <c r="J421" s="6" t="s">
        <v>61</v>
      </c>
      <c r="K421" s="6" t="s">
        <v>61</v>
      </c>
      <c r="L421" s="6" t="s">
        <v>62</v>
      </c>
      <c r="M421" s="6" t="s">
        <v>68</v>
      </c>
      <c r="N421" s="6">
        <v>3</v>
      </c>
      <c r="O421" s="37">
        <f t="shared" si="27"/>
        <v>806443.68</v>
      </c>
    </row>
    <row r="422" spans="1:15" x14ac:dyDescent="0.25">
      <c r="A422" s="6" t="s">
        <v>1392</v>
      </c>
      <c r="B422" s="6" t="s">
        <v>1393</v>
      </c>
      <c r="C422" s="6" t="s">
        <v>1394</v>
      </c>
      <c r="D422" s="6" t="s">
        <v>59</v>
      </c>
      <c r="E422" s="6" t="s">
        <v>67</v>
      </c>
      <c r="F422" s="6">
        <v>4</v>
      </c>
      <c r="G422" s="16">
        <v>41545.15</v>
      </c>
      <c r="H422" s="27">
        <v>45252</v>
      </c>
      <c r="I422" s="6" t="s">
        <v>74</v>
      </c>
      <c r="J422" s="6" t="s">
        <v>146</v>
      </c>
      <c r="K422" s="6" t="s">
        <v>147</v>
      </c>
      <c r="L422" s="6" t="s">
        <v>44</v>
      </c>
      <c r="M422" s="6" t="s">
        <v>63</v>
      </c>
      <c r="N422" s="6">
        <v>1</v>
      </c>
      <c r="O422" s="37">
        <f t="shared" si="27"/>
        <v>166180.6</v>
      </c>
    </row>
    <row r="423" spans="1:15" x14ac:dyDescent="0.25">
      <c r="A423" s="6" t="s">
        <v>1395</v>
      </c>
      <c r="B423" s="6" t="s">
        <v>1396</v>
      </c>
      <c r="C423" s="6" t="s">
        <v>1397</v>
      </c>
      <c r="D423" s="6" t="s">
        <v>59</v>
      </c>
      <c r="E423" s="6" t="s">
        <v>156</v>
      </c>
      <c r="F423" s="6">
        <v>4</v>
      </c>
      <c r="G423" s="16">
        <v>144014.38</v>
      </c>
      <c r="H423" s="26">
        <v>45420</v>
      </c>
      <c r="I423" s="6" t="s">
        <v>51</v>
      </c>
      <c r="J423" s="6" t="s">
        <v>152</v>
      </c>
      <c r="K423" s="6" t="s">
        <v>152</v>
      </c>
      <c r="L423" s="6" t="s">
        <v>44</v>
      </c>
      <c r="M423" s="6" t="s">
        <v>77</v>
      </c>
      <c r="N423" s="6">
        <v>2</v>
      </c>
      <c r="O423" s="37">
        <f t="shared" si="27"/>
        <v>576057.52</v>
      </c>
    </row>
    <row r="424" spans="1:15" x14ac:dyDescent="0.25">
      <c r="A424" s="6" t="s">
        <v>1398</v>
      </c>
      <c r="B424" s="6" t="s">
        <v>1399</v>
      </c>
      <c r="C424" s="6" t="s">
        <v>1400</v>
      </c>
      <c r="D424" s="6" t="s">
        <v>49</v>
      </c>
      <c r="E424" s="6" t="s">
        <v>50</v>
      </c>
      <c r="F424" s="6">
        <v>5</v>
      </c>
      <c r="G424" s="16">
        <v>383168.27</v>
      </c>
      <c r="H424" s="27">
        <v>45460</v>
      </c>
      <c r="I424" s="6" t="s">
        <v>51</v>
      </c>
      <c r="J424" s="6" t="s">
        <v>303</v>
      </c>
      <c r="K424" s="6" t="s">
        <v>304</v>
      </c>
      <c r="L424" s="6" t="s">
        <v>54</v>
      </c>
      <c r="M424" s="6" t="s">
        <v>45</v>
      </c>
      <c r="N424" s="17"/>
      <c r="O424" s="37">
        <f t="shared" si="27"/>
        <v>1915841.35</v>
      </c>
    </row>
    <row r="425" spans="1:15" x14ac:dyDescent="0.25">
      <c r="A425" s="6" t="s">
        <v>1401</v>
      </c>
      <c r="B425" s="6" t="s">
        <v>1402</v>
      </c>
      <c r="C425" s="6" t="s">
        <v>1403</v>
      </c>
      <c r="D425" s="6" t="s">
        <v>40</v>
      </c>
      <c r="E425" s="6" t="s">
        <v>317</v>
      </c>
      <c r="F425" s="6">
        <v>4</v>
      </c>
      <c r="G425" s="16">
        <v>333824.62</v>
      </c>
      <c r="H425" s="27">
        <v>45591</v>
      </c>
      <c r="I425" s="6" t="s">
        <v>81</v>
      </c>
      <c r="J425" s="6" t="s">
        <v>141</v>
      </c>
      <c r="K425" s="6" t="s">
        <v>142</v>
      </c>
      <c r="L425" s="6" t="s">
        <v>54</v>
      </c>
      <c r="M425" s="6" t="s">
        <v>68</v>
      </c>
      <c r="N425" s="6">
        <v>2</v>
      </c>
      <c r="O425" s="37">
        <f t="shared" si="27"/>
        <v>1335298.48</v>
      </c>
    </row>
    <row r="426" spans="1:15" x14ac:dyDescent="0.25">
      <c r="A426" s="6" t="s">
        <v>1404</v>
      </c>
      <c r="B426" s="6" t="s">
        <v>1405</v>
      </c>
      <c r="C426" s="6" t="s">
        <v>1406</v>
      </c>
      <c r="D426" s="6" t="s">
        <v>49</v>
      </c>
      <c r="E426" s="6" t="s">
        <v>50</v>
      </c>
      <c r="F426" s="6">
        <v>3</v>
      </c>
      <c r="G426" s="16">
        <v>108245.08</v>
      </c>
      <c r="H426" s="27">
        <v>45760</v>
      </c>
      <c r="I426" s="6" t="s">
        <v>101</v>
      </c>
      <c r="J426" s="6" t="s">
        <v>89</v>
      </c>
      <c r="K426" s="6" t="s">
        <v>90</v>
      </c>
      <c r="L426" s="6" t="s">
        <v>62</v>
      </c>
      <c r="M426" s="6" t="s">
        <v>55</v>
      </c>
      <c r="N426" s="6">
        <v>4</v>
      </c>
      <c r="O426" s="37">
        <f t="shared" si="27"/>
        <v>324735.24</v>
      </c>
    </row>
    <row r="427" spans="1:15" x14ac:dyDescent="0.25">
      <c r="A427" s="6" t="s">
        <v>1407</v>
      </c>
      <c r="B427" s="6" t="s">
        <v>1955</v>
      </c>
      <c r="C427" s="6" t="s">
        <v>1409</v>
      </c>
      <c r="D427" s="6" t="s">
        <v>135</v>
      </c>
      <c r="E427" s="6" t="s">
        <v>335</v>
      </c>
      <c r="F427" s="6">
        <v>2</v>
      </c>
      <c r="G427" s="16">
        <v>444255.43</v>
      </c>
      <c r="H427" s="26">
        <v>45361</v>
      </c>
      <c r="I427" s="6" t="s">
        <v>101</v>
      </c>
      <c r="J427" s="6" t="s">
        <v>187</v>
      </c>
      <c r="K427" s="6" t="s">
        <v>187</v>
      </c>
      <c r="L427" s="6" t="s">
        <v>54</v>
      </c>
      <c r="M427" s="6" t="s">
        <v>68</v>
      </c>
      <c r="N427" s="6">
        <v>5</v>
      </c>
      <c r="O427" s="37">
        <f t="shared" si="27"/>
        <v>888510.86</v>
      </c>
    </row>
    <row r="428" spans="1:15" x14ac:dyDescent="0.25">
      <c r="A428" s="6" t="s">
        <v>1410</v>
      </c>
      <c r="B428" s="6" t="s">
        <v>329</v>
      </c>
      <c r="C428" s="6" t="s">
        <v>330</v>
      </c>
      <c r="D428" s="6" t="s">
        <v>111</v>
      </c>
      <c r="E428" s="6" t="s">
        <v>73</v>
      </c>
      <c r="F428" s="6">
        <v>3</v>
      </c>
      <c r="G428" s="16">
        <v>229030.77</v>
      </c>
      <c r="H428" s="26">
        <v>45721</v>
      </c>
      <c r="I428" s="6" t="s">
        <v>101</v>
      </c>
      <c r="J428" s="6" t="s">
        <v>187</v>
      </c>
      <c r="K428" s="6" t="s">
        <v>187</v>
      </c>
      <c r="L428" s="6" t="s">
        <v>62</v>
      </c>
      <c r="M428" s="6" t="s">
        <v>63</v>
      </c>
      <c r="N428" s="6">
        <v>5</v>
      </c>
      <c r="O428" s="37">
        <f t="shared" si="27"/>
        <v>687092.30999999994</v>
      </c>
    </row>
    <row r="429" spans="1:15" x14ac:dyDescent="0.25">
      <c r="A429" s="6" t="s">
        <v>1412</v>
      </c>
      <c r="B429" s="6" t="s">
        <v>1413</v>
      </c>
      <c r="C429" s="6" t="s">
        <v>1414</v>
      </c>
      <c r="D429" s="6" t="s">
        <v>87</v>
      </c>
      <c r="E429" s="6" t="s">
        <v>247</v>
      </c>
      <c r="F429" s="6">
        <v>4</v>
      </c>
      <c r="G429" s="16">
        <v>15083.23</v>
      </c>
      <c r="H429" s="27">
        <v>45076</v>
      </c>
      <c r="I429" s="6" t="s">
        <v>42</v>
      </c>
      <c r="J429" s="6" t="s">
        <v>303</v>
      </c>
      <c r="K429" s="6" t="s">
        <v>304</v>
      </c>
      <c r="L429" s="6" t="s">
        <v>62</v>
      </c>
      <c r="M429" s="6" t="s">
        <v>55</v>
      </c>
      <c r="N429" s="6">
        <v>2</v>
      </c>
      <c r="O429" s="37">
        <f t="shared" si="27"/>
        <v>60332.92</v>
      </c>
    </row>
    <row r="430" spans="1:15" x14ac:dyDescent="0.25">
      <c r="A430" s="6" t="s">
        <v>1415</v>
      </c>
      <c r="B430" s="6" t="s">
        <v>1956</v>
      </c>
      <c r="C430" s="6" t="s">
        <v>1417</v>
      </c>
      <c r="D430" s="6" t="s">
        <v>87</v>
      </c>
      <c r="E430" s="6" t="s">
        <v>131</v>
      </c>
      <c r="F430" s="6">
        <v>6</v>
      </c>
      <c r="G430" s="16">
        <v>409068.31</v>
      </c>
      <c r="H430" s="26">
        <v>45998</v>
      </c>
      <c r="I430" s="6" t="s">
        <v>42</v>
      </c>
      <c r="J430" s="6" t="s">
        <v>75</v>
      </c>
      <c r="K430" s="6" t="s">
        <v>76</v>
      </c>
      <c r="L430" s="6" t="s">
        <v>62</v>
      </c>
      <c r="M430" s="6" t="s">
        <v>77</v>
      </c>
      <c r="N430" s="6">
        <v>1</v>
      </c>
      <c r="O430" s="37">
        <f t="shared" si="27"/>
        <v>2454409.86</v>
      </c>
    </row>
    <row r="431" spans="1:15" x14ac:dyDescent="0.25">
      <c r="A431" s="6" t="s">
        <v>1418</v>
      </c>
      <c r="B431" s="6" t="s">
        <v>1419</v>
      </c>
      <c r="C431" s="6" t="s">
        <v>1420</v>
      </c>
      <c r="D431" s="6" t="s">
        <v>40</v>
      </c>
      <c r="E431" s="6" t="s">
        <v>41</v>
      </c>
      <c r="F431" s="6">
        <v>2</v>
      </c>
      <c r="G431" s="16">
        <v>18768.05</v>
      </c>
      <c r="H431" s="27">
        <v>45457</v>
      </c>
      <c r="I431" s="6" t="s">
        <v>101</v>
      </c>
      <c r="J431" s="6" t="s">
        <v>237</v>
      </c>
      <c r="K431" s="6" t="s">
        <v>238</v>
      </c>
      <c r="L431" s="6" t="s">
        <v>62</v>
      </c>
      <c r="M431" s="6" t="s">
        <v>63</v>
      </c>
      <c r="N431" s="17"/>
      <c r="O431" s="37">
        <f t="shared" si="27"/>
        <v>37536.1</v>
      </c>
    </row>
    <row r="432" spans="1:15" x14ac:dyDescent="0.25">
      <c r="A432" s="6" t="s">
        <v>1421</v>
      </c>
      <c r="B432" s="6" t="s">
        <v>1546</v>
      </c>
      <c r="C432" s="6" t="s">
        <v>1423</v>
      </c>
      <c r="D432" s="6" t="s">
        <v>40</v>
      </c>
      <c r="E432" s="6" t="s">
        <v>41</v>
      </c>
      <c r="F432" s="6">
        <v>2</v>
      </c>
      <c r="G432" s="16">
        <v>143557.69</v>
      </c>
      <c r="H432" s="27">
        <v>45440</v>
      </c>
      <c r="I432" s="6" t="s">
        <v>74</v>
      </c>
      <c r="J432" s="6" t="s">
        <v>126</v>
      </c>
      <c r="K432" s="6" t="s">
        <v>127</v>
      </c>
      <c r="L432" s="6" t="s">
        <v>44</v>
      </c>
      <c r="M432" s="6" t="s">
        <v>45</v>
      </c>
      <c r="N432" s="6">
        <v>5</v>
      </c>
      <c r="O432" s="37">
        <f t="shared" si="27"/>
        <v>287115.38</v>
      </c>
    </row>
    <row r="433" spans="1:15" x14ac:dyDescent="0.25">
      <c r="A433" s="6" t="s">
        <v>1424</v>
      </c>
      <c r="B433" s="6" t="s">
        <v>932</v>
      </c>
      <c r="C433" s="6" t="s">
        <v>1425</v>
      </c>
      <c r="D433" s="6" t="s">
        <v>59</v>
      </c>
      <c r="E433" s="6" t="s">
        <v>156</v>
      </c>
      <c r="F433" s="6">
        <v>6</v>
      </c>
      <c r="G433" s="16">
        <v>431857.34</v>
      </c>
      <c r="H433" s="27">
        <v>45902</v>
      </c>
      <c r="I433" s="6" t="s">
        <v>101</v>
      </c>
      <c r="J433" s="6" t="s">
        <v>82</v>
      </c>
      <c r="K433" s="6" t="s">
        <v>83</v>
      </c>
      <c r="L433" s="6" t="s">
        <v>62</v>
      </c>
      <c r="M433" s="6" t="s">
        <v>68</v>
      </c>
      <c r="N433" s="17"/>
      <c r="O433" s="37">
        <f t="shared" si="27"/>
        <v>2591144.04</v>
      </c>
    </row>
    <row r="434" spans="1:15" x14ac:dyDescent="0.25">
      <c r="A434" s="6" t="s">
        <v>1426</v>
      </c>
      <c r="B434" s="6" t="s">
        <v>1427</v>
      </c>
      <c r="C434" s="6" t="s">
        <v>1428</v>
      </c>
      <c r="D434" s="6" t="s">
        <v>135</v>
      </c>
      <c r="E434" s="6" t="s">
        <v>213</v>
      </c>
      <c r="F434" s="6">
        <v>2</v>
      </c>
      <c r="G434" s="16">
        <v>213153.22</v>
      </c>
      <c r="H434" s="27">
        <v>45257</v>
      </c>
      <c r="I434" s="6" t="s">
        <v>42</v>
      </c>
      <c r="J434" s="6" t="s">
        <v>61</v>
      </c>
      <c r="K434" s="6" t="s">
        <v>61</v>
      </c>
      <c r="L434" s="6" t="s">
        <v>44</v>
      </c>
      <c r="M434" s="6" t="s">
        <v>68</v>
      </c>
      <c r="N434" s="17"/>
      <c r="O434" s="37">
        <f t="shared" si="27"/>
        <v>426306.44</v>
      </c>
    </row>
    <row r="435" spans="1:15" x14ac:dyDescent="0.25">
      <c r="A435" s="6" t="s">
        <v>1429</v>
      </c>
      <c r="B435" s="6" t="s">
        <v>281</v>
      </c>
      <c r="C435" s="6" t="s">
        <v>1430</v>
      </c>
      <c r="D435" s="6" t="s">
        <v>99</v>
      </c>
      <c r="E435" s="6" t="s">
        <v>176</v>
      </c>
      <c r="F435" s="6">
        <v>5</v>
      </c>
      <c r="G435" s="16">
        <v>343425.03</v>
      </c>
      <c r="H435" s="26">
        <v>45392</v>
      </c>
      <c r="I435" s="6" t="s">
        <v>81</v>
      </c>
      <c r="J435" s="6" t="s">
        <v>61</v>
      </c>
      <c r="K435" s="6" t="s">
        <v>61</v>
      </c>
      <c r="L435" s="6" t="s">
        <v>54</v>
      </c>
      <c r="M435" s="6" t="s">
        <v>68</v>
      </c>
      <c r="N435" s="6">
        <v>5</v>
      </c>
      <c r="O435" s="37">
        <f t="shared" si="27"/>
        <v>1717125.1500000001</v>
      </c>
    </row>
    <row r="436" spans="1:15" x14ac:dyDescent="0.25">
      <c r="A436" s="6" t="s">
        <v>1431</v>
      </c>
      <c r="B436" s="6" t="s">
        <v>1432</v>
      </c>
      <c r="C436" s="6" t="s">
        <v>1433</v>
      </c>
      <c r="D436" s="6" t="s">
        <v>99</v>
      </c>
      <c r="E436" s="6" t="s">
        <v>357</v>
      </c>
      <c r="F436" s="6">
        <v>3</v>
      </c>
      <c r="G436" s="16">
        <v>397653.6</v>
      </c>
      <c r="H436" s="27">
        <v>45440</v>
      </c>
      <c r="I436" s="6" t="s">
        <v>81</v>
      </c>
      <c r="J436" s="6" t="s">
        <v>203</v>
      </c>
      <c r="K436" s="6" t="s">
        <v>204</v>
      </c>
      <c r="L436" s="6" t="s">
        <v>44</v>
      </c>
      <c r="M436" s="6" t="s">
        <v>45</v>
      </c>
      <c r="N436" s="17"/>
      <c r="O436" s="37">
        <f t="shared" si="27"/>
        <v>1192960.7999999998</v>
      </c>
    </row>
    <row r="437" spans="1:15" x14ac:dyDescent="0.25">
      <c r="A437" s="6" t="s">
        <v>1434</v>
      </c>
      <c r="B437" s="6" t="s">
        <v>1478</v>
      </c>
      <c r="C437" s="17" t="s">
        <v>1436</v>
      </c>
      <c r="D437" s="6" t="s">
        <v>99</v>
      </c>
      <c r="E437" s="6" t="s">
        <v>357</v>
      </c>
      <c r="F437" s="6">
        <v>5</v>
      </c>
      <c r="G437" s="16">
        <v>411437.18</v>
      </c>
      <c r="H437" s="27">
        <v>45928</v>
      </c>
      <c r="I437" s="6" t="s">
        <v>81</v>
      </c>
      <c r="J437" s="6" t="s">
        <v>146</v>
      </c>
      <c r="K437" s="6" t="s">
        <v>147</v>
      </c>
      <c r="L437" s="6" t="s">
        <v>44</v>
      </c>
      <c r="M437" s="6" t="s">
        <v>77</v>
      </c>
      <c r="N437" s="17"/>
      <c r="O437" s="37">
        <f t="shared" si="27"/>
        <v>2057185.9</v>
      </c>
    </row>
    <row r="438" spans="1:15" x14ac:dyDescent="0.25">
      <c r="A438" s="6" t="s">
        <v>1438</v>
      </c>
      <c r="B438" s="6" t="s">
        <v>1957</v>
      </c>
      <c r="C438" s="6" t="s">
        <v>1440</v>
      </c>
      <c r="D438" s="6" t="s">
        <v>87</v>
      </c>
      <c r="E438" s="6" t="s">
        <v>131</v>
      </c>
      <c r="F438" s="6">
        <v>5</v>
      </c>
      <c r="G438" s="16">
        <v>224022.18</v>
      </c>
      <c r="H438" s="27">
        <v>45163</v>
      </c>
      <c r="I438" s="6" t="s">
        <v>81</v>
      </c>
      <c r="J438" s="6" t="s">
        <v>152</v>
      </c>
      <c r="K438" s="6" t="s">
        <v>152</v>
      </c>
      <c r="L438" s="6" t="s">
        <v>54</v>
      </c>
      <c r="M438" s="6" t="s">
        <v>68</v>
      </c>
      <c r="N438" s="6">
        <v>1</v>
      </c>
      <c r="O438" s="37">
        <f t="shared" si="27"/>
        <v>1120110.8999999999</v>
      </c>
    </row>
    <row r="439" spans="1:15" x14ac:dyDescent="0.25">
      <c r="A439" s="6" t="s">
        <v>1441</v>
      </c>
      <c r="B439" s="6" t="s">
        <v>1442</v>
      </c>
      <c r="C439" s="6" t="s">
        <v>1443</v>
      </c>
      <c r="D439" s="6" t="s">
        <v>135</v>
      </c>
      <c r="E439" s="6" t="s">
        <v>191</v>
      </c>
      <c r="F439" s="6">
        <v>6</v>
      </c>
      <c r="G439" s="16">
        <v>216212.59</v>
      </c>
      <c r="H439" s="27">
        <v>45891</v>
      </c>
      <c r="I439" s="6" t="s">
        <v>74</v>
      </c>
      <c r="J439" s="6" t="s">
        <v>113</v>
      </c>
      <c r="K439" s="6" t="s">
        <v>114</v>
      </c>
      <c r="L439" s="6" t="s">
        <v>62</v>
      </c>
      <c r="M439" s="6" t="s">
        <v>63</v>
      </c>
      <c r="N439" s="17"/>
      <c r="O439" s="37">
        <f t="shared" si="27"/>
        <v>1297275.54</v>
      </c>
    </row>
    <row r="440" spans="1:15" x14ac:dyDescent="0.25">
      <c r="A440" s="6" t="s">
        <v>1444</v>
      </c>
      <c r="B440" s="6" t="s">
        <v>1354</v>
      </c>
      <c r="C440" s="6" t="s">
        <v>1445</v>
      </c>
      <c r="D440" s="6" t="s">
        <v>59</v>
      </c>
      <c r="E440" s="6" t="s">
        <v>156</v>
      </c>
      <c r="F440" s="6">
        <v>6</v>
      </c>
      <c r="G440" s="16">
        <v>317125.71000000002</v>
      </c>
      <c r="H440" s="27">
        <v>45675</v>
      </c>
      <c r="I440" s="6" t="s">
        <v>101</v>
      </c>
      <c r="J440" s="6" t="s">
        <v>237</v>
      </c>
      <c r="K440" s="6" t="s">
        <v>238</v>
      </c>
      <c r="L440" s="6" t="s">
        <v>62</v>
      </c>
      <c r="M440" s="6" t="s">
        <v>68</v>
      </c>
      <c r="N440" s="6">
        <v>5</v>
      </c>
      <c r="O440" s="37">
        <f t="shared" si="27"/>
        <v>1902754.2600000002</v>
      </c>
    </row>
    <row r="441" spans="1:15" x14ac:dyDescent="0.25">
      <c r="A441" s="6" t="s">
        <v>1446</v>
      </c>
      <c r="B441" s="6" t="s">
        <v>1447</v>
      </c>
      <c r="C441" s="6" t="s">
        <v>1448</v>
      </c>
      <c r="D441" s="6" t="s">
        <v>59</v>
      </c>
      <c r="E441" s="6" t="s">
        <v>60</v>
      </c>
      <c r="F441" s="6">
        <v>4</v>
      </c>
      <c r="G441" s="18">
        <v>4485211</v>
      </c>
      <c r="H441" s="26">
        <v>45601</v>
      </c>
      <c r="I441" s="6" t="s">
        <v>74</v>
      </c>
      <c r="J441" s="6" t="s">
        <v>141</v>
      </c>
      <c r="K441" s="6" t="s">
        <v>142</v>
      </c>
      <c r="L441" s="6" t="s">
        <v>62</v>
      </c>
      <c r="M441" s="6" t="s">
        <v>68</v>
      </c>
      <c r="N441" s="6">
        <v>2</v>
      </c>
      <c r="O441" s="37">
        <f t="shared" si="27"/>
        <v>17940844</v>
      </c>
    </row>
    <row r="442" spans="1:15" x14ac:dyDescent="0.25">
      <c r="A442" s="6" t="s">
        <v>1449</v>
      </c>
      <c r="B442" s="6" t="s">
        <v>1450</v>
      </c>
      <c r="C442" s="6" t="s">
        <v>1451</v>
      </c>
      <c r="D442" s="6" t="s">
        <v>59</v>
      </c>
      <c r="E442" s="6" t="s">
        <v>67</v>
      </c>
      <c r="F442" s="6">
        <v>5</v>
      </c>
      <c r="G442" s="16">
        <v>341171.71</v>
      </c>
      <c r="H442" s="27">
        <v>46008</v>
      </c>
      <c r="I442" s="6" t="s">
        <v>101</v>
      </c>
      <c r="J442" s="6" t="s">
        <v>237</v>
      </c>
      <c r="K442" s="6" t="s">
        <v>238</v>
      </c>
      <c r="L442" s="6" t="s">
        <v>54</v>
      </c>
      <c r="M442" s="6" t="s">
        <v>77</v>
      </c>
      <c r="N442" s="6">
        <v>5</v>
      </c>
      <c r="O442" s="37">
        <f t="shared" si="27"/>
        <v>1705858.55</v>
      </c>
    </row>
    <row r="443" spans="1:15" x14ac:dyDescent="0.25">
      <c r="A443" s="6" t="s">
        <v>1452</v>
      </c>
      <c r="B443" s="6" t="s">
        <v>1453</v>
      </c>
      <c r="C443" s="6" t="s">
        <v>1454</v>
      </c>
      <c r="D443" s="6" t="s">
        <v>59</v>
      </c>
      <c r="E443" s="6" t="s">
        <v>217</v>
      </c>
      <c r="F443" s="6">
        <v>5</v>
      </c>
      <c r="G443" s="16">
        <v>28103.59</v>
      </c>
      <c r="H443" s="26">
        <v>44932</v>
      </c>
      <c r="I443" s="6" t="s">
        <v>74</v>
      </c>
      <c r="J443" s="6" t="s">
        <v>61</v>
      </c>
      <c r="K443" s="6" t="s">
        <v>61</v>
      </c>
      <c r="L443" s="6" t="s">
        <v>54</v>
      </c>
      <c r="M443" s="6" t="s">
        <v>63</v>
      </c>
      <c r="N443" s="6">
        <v>3</v>
      </c>
      <c r="O443" s="37">
        <f t="shared" si="27"/>
        <v>140517.95000000001</v>
      </c>
    </row>
    <row r="444" spans="1:15" x14ac:dyDescent="0.25">
      <c r="A444" s="6" t="s">
        <v>1455</v>
      </c>
      <c r="B444" s="6" t="s">
        <v>1958</v>
      </c>
      <c r="C444" s="17"/>
      <c r="D444" s="6" t="s">
        <v>59</v>
      </c>
      <c r="E444" s="6" t="s">
        <v>217</v>
      </c>
      <c r="F444" s="6">
        <v>5</v>
      </c>
      <c r="G444" s="16">
        <v>402119.73</v>
      </c>
      <c r="H444" s="27">
        <v>45007</v>
      </c>
      <c r="I444" s="6" t="s">
        <v>81</v>
      </c>
      <c r="J444" s="6" t="s">
        <v>308</v>
      </c>
      <c r="K444" s="6" t="s">
        <v>53</v>
      </c>
      <c r="L444" s="6" t="s">
        <v>54</v>
      </c>
      <c r="M444" s="6" t="s">
        <v>45</v>
      </c>
      <c r="N444" s="6">
        <v>3</v>
      </c>
      <c r="O444" s="37">
        <f t="shared" si="27"/>
        <v>2010598.65</v>
      </c>
    </row>
    <row r="445" spans="1:15" x14ac:dyDescent="0.25">
      <c r="A445" s="6" t="s">
        <v>1457</v>
      </c>
      <c r="B445" s="6" t="s">
        <v>1458</v>
      </c>
      <c r="C445" s="6" t="s">
        <v>1459</v>
      </c>
      <c r="D445" s="6" t="s">
        <v>87</v>
      </c>
      <c r="E445" s="6" t="s">
        <v>131</v>
      </c>
      <c r="F445" s="6">
        <v>4</v>
      </c>
      <c r="G445" s="16">
        <v>384438.86</v>
      </c>
      <c r="H445" s="27">
        <v>44945</v>
      </c>
      <c r="I445" s="6" t="s">
        <v>42</v>
      </c>
      <c r="J445" s="6" t="s">
        <v>89</v>
      </c>
      <c r="K445" s="6" t="s">
        <v>90</v>
      </c>
      <c r="L445" s="6" t="s">
        <v>44</v>
      </c>
      <c r="M445" s="6" t="s">
        <v>77</v>
      </c>
      <c r="N445" s="6">
        <v>2</v>
      </c>
      <c r="O445" s="37">
        <f t="shared" si="27"/>
        <v>1537755.44</v>
      </c>
    </row>
    <row r="446" spans="1:15" x14ac:dyDescent="0.25">
      <c r="A446" s="6" t="s">
        <v>1460</v>
      </c>
      <c r="B446" s="6" t="s">
        <v>1880</v>
      </c>
      <c r="C446" s="6" t="s">
        <v>1462</v>
      </c>
      <c r="D446" s="6" t="s">
        <v>59</v>
      </c>
      <c r="E446" s="6" t="s">
        <v>156</v>
      </c>
      <c r="F446" s="6">
        <v>4</v>
      </c>
      <c r="G446" s="16">
        <v>447397.82</v>
      </c>
      <c r="H446" s="26">
        <v>45206</v>
      </c>
      <c r="I446" s="6" t="s">
        <v>51</v>
      </c>
      <c r="J446" s="6" t="s">
        <v>89</v>
      </c>
      <c r="K446" s="6" t="s">
        <v>90</v>
      </c>
      <c r="L446" s="6" t="s">
        <v>54</v>
      </c>
      <c r="M446" s="6" t="s">
        <v>55</v>
      </c>
      <c r="N446" s="6">
        <v>3</v>
      </c>
      <c r="O446" s="37">
        <f t="shared" si="27"/>
        <v>1789591.28</v>
      </c>
    </row>
    <row r="447" spans="1:15" x14ac:dyDescent="0.25">
      <c r="A447" s="6" t="s">
        <v>1463</v>
      </c>
      <c r="B447" s="6" t="s">
        <v>642</v>
      </c>
      <c r="C447" s="6" t="s">
        <v>1464</v>
      </c>
      <c r="D447" s="6" t="s">
        <v>49</v>
      </c>
      <c r="E447" s="6" t="s">
        <v>107</v>
      </c>
      <c r="F447" s="6">
        <v>3</v>
      </c>
      <c r="G447" s="16">
        <v>223134.42</v>
      </c>
      <c r="H447" s="27">
        <v>45763</v>
      </c>
      <c r="I447" s="6" t="s">
        <v>101</v>
      </c>
      <c r="J447" s="6" t="s">
        <v>237</v>
      </c>
      <c r="K447" s="6" t="s">
        <v>238</v>
      </c>
      <c r="L447" s="6" t="s">
        <v>62</v>
      </c>
      <c r="M447" s="6" t="s">
        <v>68</v>
      </c>
      <c r="N447" s="6">
        <v>5</v>
      </c>
      <c r="O447" s="37">
        <f t="shared" si="27"/>
        <v>669403.26</v>
      </c>
    </row>
    <row r="448" spans="1:15" x14ac:dyDescent="0.25">
      <c r="A448" s="6" t="s">
        <v>1465</v>
      </c>
      <c r="B448" s="6" t="s">
        <v>1959</v>
      </c>
      <c r="C448" s="6" t="s">
        <v>1467</v>
      </c>
      <c r="D448" s="6" t="s">
        <v>87</v>
      </c>
      <c r="E448" s="6" t="s">
        <v>247</v>
      </c>
      <c r="F448" s="6">
        <v>3</v>
      </c>
      <c r="G448" s="16">
        <v>86774.2</v>
      </c>
      <c r="H448" s="27">
        <v>45007</v>
      </c>
      <c r="I448" s="6" t="s">
        <v>74</v>
      </c>
      <c r="J448" s="6" t="s">
        <v>75</v>
      </c>
      <c r="K448" s="6" t="s">
        <v>76</v>
      </c>
      <c r="L448" s="6" t="s">
        <v>62</v>
      </c>
      <c r="M448" s="6" t="s">
        <v>68</v>
      </c>
      <c r="N448" s="6">
        <v>1</v>
      </c>
      <c r="O448" s="37">
        <f t="shared" si="27"/>
        <v>260322.59999999998</v>
      </c>
    </row>
    <row r="449" spans="1:15" x14ac:dyDescent="0.25">
      <c r="A449" s="6" t="s">
        <v>1468</v>
      </c>
      <c r="B449" s="6" t="s">
        <v>1469</v>
      </c>
      <c r="C449" s="6" t="s">
        <v>1470</v>
      </c>
      <c r="D449" s="6" t="s">
        <v>135</v>
      </c>
      <c r="E449" s="6" t="s">
        <v>136</v>
      </c>
      <c r="F449" s="6">
        <v>2</v>
      </c>
      <c r="G449" s="16">
        <v>170229.76000000001</v>
      </c>
      <c r="H449" s="26">
        <v>45598</v>
      </c>
      <c r="I449" s="6" t="s">
        <v>101</v>
      </c>
      <c r="J449" s="6" t="s">
        <v>126</v>
      </c>
      <c r="K449" s="6" t="s">
        <v>127</v>
      </c>
      <c r="L449" s="6" t="s">
        <v>44</v>
      </c>
      <c r="M449" s="6" t="s">
        <v>68</v>
      </c>
      <c r="N449" s="6">
        <v>1</v>
      </c>
      <c r="O449" s="37">
        <f t="shared" si="27"/>
        <v>340459.52000000002</v>
      </c>
    </row>
    <row r="450" spans="1:15" x14ac:dyDescent="0.25">
      <c r="A450" s="6" t="s">
        <v>1471</v>
      </c>
      <c r="B450" s="6" t="s">
        <v>1960</v>
      </c>
      <c r="C450" s="6" t="s">
        <v>1473</v>
      </c>
      <c r="D450" s="6" t="s">
        <v>99</v>
      </c>
      <c r="E450" s="6" t="s">
        <v>242</v>
      </c>
      <c r="F450" s="6">
        <v>5</v>
      </c>
      <c r="G450" s="16">
        <v>373673.3</v>
      </c>
      <c r="H450" s="27">
        <v>45223</v>
      </c>
      <c r="I450" s="6" t="s">
        <v>81</v>
      </c>
      <c r="J450" s="6" t="s">
        <v>308</v>
      </c>
      <c r="K450" s="6" t="s">
        <v>53</v>
      </c>
      <c r="L450" s="6" t="s">
        <v>54</v>
      </c>
      <c r="M450" s="6" t="s">
        <v>77</v>
      </c>
      <c r="N450" s="17"/>
      <c r="O450" s="37">
        <f t="shared" ref="O450:O513" si="28">F450*G450</f>
        <v>1868366.5</v>
      </c>
    </row>
    <row r="451" spans="1:15" x14ac:dyDescent="0.25">
      <c r="A451" s="6" t="s">
        <v>1474</v>
      </c>
      <c r="B451" s="6" t="s">
        <v>1475</v>
      </c>
      <c r="C451" s="6" t="s">
        <v>1476</v>
      </c>
      <c r="D451" s="6" t="s">
        <v>87</v>
      </c>
      <c r="E451" s="6" t="s">
        <v>88</v>
      </c>
      <c r="F451" s="6">
        <v>1</v>
      </c>
      <c r="G451" s="16">
        <v>280941.48</v>
      </c>
      <c r="H451" s="26">
        <v>45054</v>
      </c>
      <c r="I451" s="6" t="s">
        <v>101</v>
      </c>
      <c r="J451" s="6" t="s">
        <v>82</v>
      </c>
      <c r="K451" s="6" t="s">
        <v>83</v>
      </c>
      <c r="L451" s="6" t="s">
        <v>44</v>
      </c>
      <c r="M451" s="6" t="s">
        <v>45</v>
      </c>
      <c r="N451" s="6">
        <v>4</v>
      </c>
      <c r="O451" s="37">
        <f t="shared" si="28"/>
        <v>280941.48</v>
      </c>
    </row>
    <row r="452" spans="1:15" x14ac:dyDescent="0.25">
      <c r="A452" s="6" t="s">
        <v>1477</v>
      </c>
      <c r="B452" s="6" t="s">
        <v>1478</v>
      </c>
      <c r="C452" s="6" t="s">
        <v>1479</v>
      </c>
      <c r="D452" s="6" t="s">
        <v>40</v>
      </c>
      <c r="E452" s="6" t="s">
        <v>573</v>
      </c>
      <c r="F452" s="6">
        <v>6</v>
      </c>
      <c r="G452" s="16">
        <v>399804.12</v>
      </c>
      <c r="H452" s="26">
        <v>45485</v>
      </c>
      <c r="I452" s="6" t="s">
        <v>81</v>
      </c>
      <c r="J452" s="6" t="s">
        <v>82</v>
      </c>
      <c r="K452" s="6" t="s">
        <v>83</v>
      </c>
      <c r="L452" s="6" t="s">
        <v>54</v>
      </c>
      <c r="M452" s="6" t="s">
        <v>63</v>
      </c>
      <c r="N452" s="6">
        <v>4</v>
      </c>
      <c r="O452" s="37">
        <f t="shared" si="28"/>
        <v>2398824.7199999997</v>
      </c>
    </row>
    <row r="453" spans="1:15" x14ac:dyDescent="0.25">
      <c r="A453" s="6" t="s">
        <v>1480</v>
      </c>
      <c r="B453" s="6" t="s">
        <v>483</v>
      </c>
      <c r="C453" s="6" t="s">
        <v>1481</v>
      </c>
      <c r="D453" s="6" t="s">
        <v>87</v>
      </c>
      <c r="E453" s="6" t="s">
        <v>94</v>
      </c>
      <c r="F453" s="6">
        <v>3</v>
      </c>
      <c r="G453" s="16">
        <v>428556.23</v>
      </c>
      <c r="H453" s="27">
        <v>45581</v>
      </c>
      <c r="I453" s="6" t="s">
        <v>101</v>
      </c>
      <c r="J453" s="6" t="s">
        <v>89</v>
      </c>
      <c r="K453" s="6" t="s">
        <v>90</v>
      </c>
      <c r="L453" s="6" t="s">
        <v>62</v>
      </c>
      <c r="M453" s="6" t="s">
        <v>45</v>
      </c>
      <c r="N453" s="6">
        <v>4</v>
      </c>
      <c r="O453" s="37">
        <f t="shared" si="28"/>
        <v>1285668.69</v>
      </c>
    </row>
    <row r="454" spans="1:15" x14ac:dyDescent="0.25">
      <c r="A454" s="6" t="s">
        <v>1482</v>
      </c>
      <c r="B454" s="6" t="s">
        <v>1483</v>
      </c>
      <c r="C454" s="6" t="s">
        <v>1484</v>
      </c>
      <c r="D454" s="6" t="s">
        <v>111</v>
      </c>
      <c r="E454" s="6" t="s">
        <v>73</v>
      </c>
      <c r="F454" s="6">
        <v>3</v>
      </c>
      <c r="G454" s="16">
        <v>365815.19</v>
      </c>
      <c r="H454" s="27">
        <v>45745</v>
      </c>
      <c r="I454" s="6" t="s">
        <v>51</v>
      </c>
      <c r="J454" s="6" t="s">
        <v>146</v>
      </c>
      <c r="K454" s="6" t="s">
        <v>147</v>
      </c>
      <c r="L454" s="6" t="s">
        <v>62</v>
      </c>
      <c r="M454" s="6" t="s">
        <v>77</v>
      </c>
      <c r="N454" s="17"/>
      <c r="O454" s="37">
        <f t="shared" si="28"/>
        <v>1097445.57</v>
      </c>
    </row>
    <row r="455" spans="1:15" x14ac:dyDescent="0.25">
      <c r="A455" s="6" t="s">
        <v>1485</v>
      </c>
      <c r="B455" s="6" t="s">
        <v>1486</v>
      </c>
      <c r="C455" s="6" t="s">
        <v>1487</v>
      </c>
      <c r="D455" s="6" t="s">
        <v>49</v>
      </c>
      <c r="E455" s="6" t="s">
        <v>50</v>
      </c>
      <c r="F455" s="6">
        <v>1</v>
      </c>
      <c r="G455" s="16">
        <v>190343.51</v>
      </c>
      <c r="H455" s="27">
        <v>45928</v>
      </c>
      <c r="I455" s="6" t="s">
        <v>42</v>
      </c>
      <c r="J455" s="6" t="s">
        <v>152</v>
      </c>
      <c r="K455" s="6" t="s">
        <v>152</v>
      </c>
      <c r="L455" s="6" t="s">
        <v>62</v>
      </c>
      <c r="M455" s="6" t="s">
        <v>63</v>
      </c>
      <c r="N455" s="17"/>
      <c r="O455" s="37">
        <f t="shared" si="28"/>
        <v>190343.51</v>
      </c>
    </row>
    <row r="456" spans="1:15" x14ac:dyDescent="0.25">
      <c r="A456" s="6" t="s">
        <v>1488</v>
      </c>
      <c r="B456" s="6" t="s">
        <v>1158</v>
      </c>
      <c r="C456" s="6" t="s">
        <v>1489</v>
      </c>
      <c r="D456" s="6" t="s">
        <v>49</v>
      </c>
      <c r="E456" s="6" t="s">
        <v>151</v>
      </c>
      <c r="F456" s="6">
        <v>2</v>
      </c>
      <c r="G456" s="16">
        <v>356387.94</v>
      </c>
      <c r="H456" s="27">
        <v>45223</v>
      </c>
      <c r="I456" s="6" t="s">
        <v>42</v>
      </c>
      <c r="J456" s="6" t="s">
        <v>152</v>
      </c>
      <c r="K456" s="6" t="s">
        <v>152</v>
      </c>
      <c r="L456" s="6" t="s">
        <v>54</v>
      </c>
      <c r="M456" s="6" t="s">
        <v>45</v>
      </c>
      <c r="N456" s="17"/>
      <c r="O456" s="37">
        <f t="shared" si="28"/>
        <v>712775.88</v>
      </c>
    </row>
    <row r="457" spans="1:15" x14ac:dyDescent="0.25">
      <c r="A457" s="6" t="s">
        <v>1490</v>
      </c>
      <c r="B457" s="6" t="s">
        <v>1180</v>
      </c>
      <c r="C457" s="6" t="s">
        <v>1181</v>
      </c>
      <c r="D457" s="6" t="s">
        <v>59</v>
      </c>
      <c r="E457" s="6" t="s">
        <v>67</v>
      </c>
      <c r="F457" s="6">
        <v>1</v>
      </c>
      <c r="G457" s="16">
        <v>106354.99</v>
      </c>
      <c r="H457" s="27">
        <v>45128</v>
      </c>
      <c r="I457" s="6" t="s">
        <v>101</v>
      </c>
      <c r="J457" s="6" t="s">
        <v>61</v>
      </c>
      <c r="K457" s="6" t="s">
        <v>61</v>
      </c>
      <c r="L457" s="6" t="s">
        <v>62</v>
      </c>
      <c r="M457" s="6" t="s">
        <v>68</v>
      </c>
      <c r="N457" s="17"/>
      <c r="O457" s="37">
        <f t="shared" si="28"/>
        <v>106354.99</v>
      </c>
    </row>
    <row r="458" spans="1:15" x14ac:dyDescent="0.25">
      <c r="A458" s="6" t="s">
        <v>1491</v>
      </c>
      <c r="B458" s="6" t="s">
        <v>1492</v>
      </c>
      <c r="C458" s="6" t="s">
        <v>1493</v>
      </c>
      <c r="D458" s="6" t="s">
        <v>168</v>
      </c>
      <c r="E458" s="6" t="s">
        <v>252</v>
      </c>
      <c r="F458" s="6">
        <v>1</v>
      </c>
      <c r="G458" s="16">
        <v>33079.93</v>
      </c>
      <c r="H458" s="27">
        <v>45472</v>
      </c>
      <c r="I458" s="6" t="s">
        <v>51</v>
      </c>
      <c r="J458" s="6" t="s">
        <v>75</v>
      </c>
      <c r="K458" s="6" t="s">
        <v>76</v>
      </c>
      <c r="L458" s="6" t="s">
        <v>44</v>
      </c>
      <c r="M458" s="6" t="s">
        <v>77</v>
      </c>
      <c r="N458" s="6">
        <v>5</v>
      </c>
      <c r="O458" s="37">
        <f t="shared" si="28"/>
        <v>33079.93</v>
      </c>
    </row>
    <row r="459" spans="1:15" x14ac:dyDescent="0.25">
      <c r="A459" s="6" t="s">
        <v>1494</v>
      </c>
      <c r="B459" s="6" t="s">
        <v>1495</v>
      </c>
      <c r="C459" s="6" t="s">
        <v>1496</v>
      </c>
      <c r="D459" s="6" t="s">
        <v>49</v>
      </c>
      <c r="E459" s="6" t="s">
        <v>829</v>
      </c>
      <c r="F459" s="6">
        <v>6</v>
      </c>
      <c r="G459" s="16">
        <v>277250.3</v>
      </c>
      <c r="H459" s="26">
        <v>45604</v>
      </c>
      <c r="I459" s="6" t="s">
        <v>51</v>
      </c>
      <c r="J459" s="6" t="s">
        <v>82</v>
      </c>
      <c r="K459" s="6" t="s">
        <v>83</v>
      </c>
      <c r="L459" s="6" t="s">
        <v>62</v>
      </c>
      <c r="M459" s="6" t="s">
        <v>68</v>
      </c>
      <c r="N459" s="6">
        <v>5</v>
      </c>
      <c r="O459" s="37">
        <f t="shared" si="28"/>
        <v>1663501.7999999998</v>
      </c>
    </row>
    <row r="460" spans="1:15" x14ac:dyDescent="0.25">
      <c r="A460" s="6" t="s">
        <v>1497</v>
      </c>
      <c r="B460" s="6" t="s">
        <v>1681</v>
      </c>
      <c r="C460" s="6" t="s">
        <v>1499</v>
      </c>
      <c r="D460" s="6" t="s">
        <v>87</v>
      </c>
      <c r="E460" s="6" t="s">
        <v>94</v>
      </c>
      <c r="F460" s="6">
        <v>5</v>
      </c>
      <c r="G460" s="16">
        <v>300963.3</v>
      </c>
      <c r="H460" s="27">
        <v>45724</v>
      </c>
      <c r="I460" s="6" t="s">
        <v>101</v>
      </c>
      <c r="J460" s="6" t="s">
        <v>113</v>
      </c>
      <c r="K460" s="6" t="s">
        <v>114</v>
      </c>
      <c r="L460" s="6" t="s">
        <v>44</v>
      </c>
      <c r="M460" s="6" t="s">
        <v>63</v>
      </c>
      <c r="N460" s="17"/>
      <c r="O460" s="37">
        <f t="shared" si="28"/>
        <v>1504816.5</v>
      </c>
    </row>
    <row r="461" spans="1:15" x14ac:dyDescent="0.25">
      <c r="A461" s="6" t="s">
        <v>1500</v>
      </c>
      <c r="B461" s="6" t="s">
        <v>1501</v>
      </c>
      <c r="C461" s="6" t="s">
        <v>1502</v>
      </c>
      <c r="D461" s="6" t="s">
        <v>49</v>
      </c>
      <c r="E461" s="6" t="s">
        <v>829</v>
      </c>
      <c r="F461" s="6">
        <v>2</v>
      </c>
      <c r="G461" s="16">
        <v>185275.67</v>
      </c>
      <c r="H461" s="26">
        <v>44964</v>
      </c>
      <c r="I461" s="6" t="s">
        <v>81</v>
      </c>
      <c r="J461" s="6" t="s">
        <v>303</v>
      </c>
      <c r="K461" s="6" t="s">
        <v>304</v>
      </c>
      <c r="L461" s="6" t="s">
        <v>54</v>
      </c>
      <c r="M461" s="6" t="s">
        <v>77</v>
      </c>
      <c r="N461" s="17"/>
      <c r="O461" s="37">
        <f t="shared" si="28"/>
        <v>370551.34</v>
      </c>
    </row>
    <row r="462" spans="1:15" x14ac:dyDescent="0.25">
      <c r="A462" s="6" t="s">
        <v>1503</v>
      </c>
      <c r="B462" s="6" t="s">
        <v>1504</v>
      </c>
      <c r="C462" s="6" t="s">
        <v>1505</v>
      </c>
      <c r="D462" s="6" t="s">
        <v>111</v>
      </c>
      <c r="E462" s="6" t="s">
        <v>73</v>
      </c>
      <c r="F462" s="6">
        <v>3</v>
      </c>
      <c r="G462" s="16">
        <v>174034.92</v>
      </c>
      <c r="H462" s="27">
        <v>45737</v>
      </c>
      <c r="I462" s="6" t="s">
        <v>81</v>
      </c>
      <c r="J462" s="6" t="s">
        <v>89</v>
      </c>
      <c r="K462" s="6" t="s">
        <v>90</v>
      </c>
      <c r="L462" s="6" t="s">
        <v>44</v>
      </c>
      <c r="M462" s="6" t="s">
        <v>77</v>
      </c>
      <c r="N462" s="6">
        <v>5</v>
      </c>
      <c r="O462" s="37">
        <f t="shared" si="28"/>
        <v>522104.76</v>
      </c>
    </row>
    <row r="463" spans="1:15" x14ac:dyDescent="0.25">
      <c r="A463" s="6" t="s">
        <v>1506</v>
      </c>
      <c r="B463" s="6" t="s">
        <v>292</v>
      </c>
      <c r="C463" s="6" t="s">
        <v>293</v>
      </c>
      <c r="D463" s="6" t="s">
        <v>135</v>
      </c>
      <c r="E463" s="6" t="s">
        <v>136</v>
      </c>
      <c r="F463" s="6">
        <v>3</v>
      </c>
      <c r="G463" s="16">
        <v>434404.52</v>
      </c>
      <c r="H463" s="27">
        <v>45349</v>
      </c>
      <c r="I463" s="6" t="s">
        <v>42</v>
      </c>
      <c r="J463" s="6" t="s">
        <v>152</v>
      </c>
      <c r="K463" s="6" t="s">
        <v>152</v>
      </c>
      <c r="L463" s="6" t="s">
        <v>54</v>
      </c>
      <c r="M463" s="6" t="s">
        <v>63</v>
      </c>
      <c r="N463" s="17"/>
      <c r="O463" s="37">
        <f t="shared" si="28"/>
        <v>1303213.56</v>
      </c>
    </row>
    <row r="464" spans="1:15" x14ac:dyDescent="0.25">
      <c r="A464" s="6" t="s">
        <v>1507</v>
      </c>
      <c r="B464" s="6" t="s">
        <v>1508</v>
      </c>
      <c r="C464" s="6" t="s">
        <v>1509</v>
      </c>
      <c r="D464" s="6" t="s">
        <v>40</v>
      </c>
      <c r="E464" s="6" t="s">
        <v>317</v>
      </c>
      <c r="F464" s="6">
        <v>4</v>
      </c>
      <c r="G464" s="16">
        <v>236347.14</v>
      </c>
      <c r="H464" s="27">
        <v>45001</v>
      </c>
      <c r="I464" s="6" t="s">
        <v>81</v>
      </c>
      <c r="J464" s="6" t="s">
        <v>203</v>
      </c>
      <c r="K464" s="6" t="s">
        <v>204</v>
      </c>
      <c r="L464" s="6" t="s">
        <v>62</v>
      </c>
      <c r="M464" s="6" t="s">
        <v>77</v>
      </c>
      <c r="N464" s="17"/>
      <c r="O464" s="37">
        <f t="shared" si="28"/>
        <v>945388.56</v>
      </c>
    </row>
    <row r="465" spans="1:15" x14ac:dyDescent="0.25">
      <c r="A465" s="6" t="s">
        <v>1510</v>
      </c>
      <c r="B465" s="6" t="s">
        <v>1511</v>
      </c>
      <c r="C465" s="6" t="s">
        <v>1512</v>
      </c>
      <c r="D465" s="6" t="s">
        <v>111</v>
      </c>
      <c r="E465" s="6" t="s">
        <v>112</v>
      </c>
      <c r="F465" s="6">
        <v>1</v>
      </c>
      <c r="G465" s="16">
        <v>1740.36</v>
      </c>
      <c r="H465" s="26">
        <v>45726</v>
      </c>
      <c r="I465" s="6" t="s">
        <v>51</v>
      </c>
      <c r="J465" s="6" t="s">
        <v>61</v>
      </c>
      <c r="K465" s="6" t="s">
        <v>61</v>
      </c>
      <c r="L465" s="6" t="s">
        <v>44</v>
      </c>
      <c r="M465" s="6" t="s">
        <v>77</v>
      </c>
      <c r="N465" s="17"/>
      <c r="O465" s="37">
        <f t="shared" si="28"/>
        <v>1740.36</v>
      </c>
    </row>
    <row r="466" spans="1:15" x14ac:dyDescent="0.25">
      <c r="A466" s="6" t="s">
        <v>1513</v>
      </c>
      <c r="B466" s="6" t="s">
        <v>989</v>
      </c>
      <c r="C466" s="6" t="s">
        <v>1514</v>
      </c>
      <c r="D466" s="6" t="s">
        <v>40</v>
      </c>
      <c r="E466" s="6" t="s">
        <v>41</v>
      </c>
      <c r="F466" s="6">
        <v>3</v>
      </c>
      <c r="G466" s="16">
        <v>216049.39</v>
      </c>
      <c r="H466" s="27">
        <v>45468</v>
      </c>
      <c r="I466" s="6" t="s">
        <v>42</v>
      </c>
      <c r="J466" s="6" t="s">
        <v>203</v>
      </c>
      <c r="K466" s="6" t="s">
        <v>204</v>
      </c>
      <c r="L466" s="6" t="s">
        <v>62</v>
      </c>
      <c r="M466" s="6" t="s">
        <v>63</v>
      </c>
      <c r="N466" s="6">
        <v>3</v>
      </c>
      <c r="O466" s="37">
        <f t="shared" si="28"/>
        <v>648148.17000000004</v>
      </c>
    </row>
    <row r="467" spans="1:15" x14ac:dyDescent="0.25">
      <c r="A467" s="6" t="s">
        <v>1515</v>
      </c>
      <c r="B467" s="6" t="s">
        <v>1516</v>
      </c>
      <c r="C467" s="6" t="s">
        <v>1517</v>
      </c>
      <c r="D467" s="6" t="s">
        <v>87</v>
      </c>
      <c r="E467" s="6" t="s">
        <v>131</v>
      </c>
      <c r="F467" s="6">
        <v>1</v>
      </c>
      <c r="G467" s="16">
        <v>164556.5</v>
      </c>
      <c r="H467" s="27">
        <v>46020</v>
      </c>
      <c r="I467" s="6" t="s">
        <v>81</v>
      </c>
      <c r="J467" s="6" t="s">
        <v>82</v>
      </c>
      <c r="K467" s="6" t="s">
        <v>83</v>
      </c>
      <c r="L467" s="6" t="s">
        <v>62</v>
      </c>
      <c r="M467" s="6" t="s">
        <v>63</v>
      </c>
      <c r="N467" s="6">
        <v>3</v>
      </c>
      <c r="O467" s="37">
        <f t="shared" si="28"/>
        <v>164556.5</v>
      </c>
    </row>
    <row r="468" spans="1:15" x14ac:dyDescent="0.25">
      <c r="A468" s="6" t="s">
        <v>1518</v>
      </c>
      <c r="B468" s="6" t="s">
        <v>1519</v>
      </c>
      <c r="C468" s="17"/>
      <c r="D468" s="6" t="s">
        <v>135</v>
      </c>
      <c r="E468" s="6" t="s">
        <v>136</v>
      </c>
      <c r="F468" s="6">
        <v>2</v>
      </c>
      <c r="G468" s="16">
        <v>205778.64</v>
      </c>
      <c r="H468" s="27">
        <v>45714</v>
      </c>
      <c r="I468" s="6" t="s">
        <v>81</v>
      </c>
      <c r="J468" s="6" t="s">
        <v>43</v>
      </c>
      <c r="K468" s="6" t="s">
        <v>43</v>
      </c>
      <c r="L468" s="6" t="s">
        <v>54</v>
      </c>
      <c r="M468" s="6" t="s">
        <v>63</v>
      </c>
      <c r="N468" s="6">
        <v>2</v>
      </c>
      <c r="O468" s="37">
        <f t="shared" si="28"/>
        <v>411557.28</v>
      </c>
    </row>
    <row r="469" spans="1:15" x14ac:dyDescent="0.25">
      <c r="A469" s="6" t="s">
        <v>1520</v>
      </c>
      <c r="B469" s="6" t="s">
        <v>1521</v>
      </c>
      <c r="C469" s="6" t="s">
        <v>1522</v>
      </c>
      <c r="D469" s="6" t="s">
        <v>59</v>
      </c>
      <c r="E469" s="6" t="s">
        <v>60</v>
      </c>
      <c r="F469" s="6">
        <v>5</v>
      </c>
      <c r="G469" s="16">
        <v>225224.65</v>
      </c>
      <c r="H469" s="27">
        <v>45289</v>
      </c>
      <c r="I469" s="6" t="s">
        <v>42</v>
      </c>
      <c r="J469" s="6" t="s">
        <v>152</v>
      </c>
      <c r="K469" s="6" t="s">
        <v>152</v>
      </c>
      <c r="L469" s="6" t="s">
        <v>54</v>
      </c>
      <c r="M469" s="6" t="s">
        <v>77</v>
      </c>
      <c r="N469" s="6">
        <v>4</v>
      </c>
      <c r="O469" s="37">
        <f t="shared" si="28"/>
        <v>1126123.25</v>
      </c>
    </row>
    <row r="470" spans="1:15" x14ac:dyDescent="0.25">
      <c r="A470" s="6" t="s">
        <v>1523</v>
      </c>
      <c r="B470" s="6" t="s">
        <v>1524</v>
      </c>
      <c r="C470" s="6" t="s">
        <v>1525</v>
      </c>
      <c r="D470" s="6" t="s">
        <v>59</v>
      </c>
      <c r="E470" s="6" t="s">
        <v>67</v>
      </c>
      <c r="F470" s="6">
        <v>6</v>
      </c>
      <c r="G470" s="16">
        <v>176904.03</v>
      </c>
      <c r="H470" s="26">
        <v>45597</v>
      </c>
      <c r="I470" s="6" t="s">
        <v>101</v>
      </c>
      <c r="J470" s="6" t="s">
        <v>237</v>
      </c>
      <c r="K470" s="6" t="s">
        <v>238</v>
      </c>
      <c r="L470" s="6" t="s">
        <v>54</v>
      </c>
      <c r="M470" s="6" t="s">
        <v>68</v>
      </c>
      <c r="N470" s="6">
        <v>2</v>
      </c>
      <c r="O470" s="37">
        <f t="shared" si="28"/>
        <v>1061424.18</v>
      </c>
    </row>
    <row r="471" spans="1:15" x14ac:dyDescent="0.25">
      <c r="A471" s="6" t="s">
        <v>1526</v>
      </c>
      <c r="B471" s="6" t="s">
        <v>1527</v>
      </c>
      <c r="C471" s="6" t="s">
        <v>1528</v>
      </c>
      <c r="D471" s="6" t="s">
        <v>111</v>
      </c>
      <c r="E471" s="6" t="s">
        <v>140</v>
      </c>
      <c r="F471" s="6">
        <v>4</v>
      </c>
      <c r="G471" s="16">
        <v>233707.6</v>
      </c>
      <c r="H471" s="27">
        <v>45493</v>
      </c>
      <c r="I471" s="6" t="s">
        <v>42</v>
      </c>
      <c r="J471" s="6" t="s">
        <v>141</v>
      </c>
      <c r="K471" s="6" t="s">
        <v>142</v>
      </c>
      <c r="L471" s="6" t="s">
        <v>62</v>
      </c>
      <c r="M471" s="6" t="s">
        <v>63</v>
      </c>
      <c r="N471" s="6">
        <v>1</v>
      </c>
      <c r="O471" s="37">
        <f t="shared" si="28"/>
        <v>934830.4</v>
      </c>
    </row>
    <row r="472" spans="1:15" x14ac:dyDescent="0.25">
      <c r="A472" s="6" t="s">
        <v>1529</v>
      </c>
      <c r="B472" s="6" t="s">
        <v>1530</v>
      </c>
      <c r="C472" s="17" t="s">
        <v>1531</v>
      </c>
      <c r="D472" s="6" t="s">
        <v>87</v>
      </c>
      <c r="E472" s="6" t="s">
        <v>94</v>
      </c>
      <c r="F472" s="6">
        <v>5</v>
      </c>
      <c r="G472" s="16">
        <v>449284.69</v>
      </c>
      <c r="H472" s="26">
        <v>45842</v>
      </c>
      <c r="I472" s="6" t="s">
        <v>81</v>
      </c>
      <c r="J472" s="6" t="s">
        <v>113</v>
      </c>
      <c r="K472" s="6" t="s">
        <v>114</v>
      </c>
      <c r="L472" s="6" t="s">
        <v>54</v>
      </c>
      <c r="M472" s="6" t="s">
        <v>55</v>
      </c>
      <c r="N472" s="17"/>
      <c r="O472" s="37">
        <f t="shared" si="28"/>
        <v>2246423.4500000002</v>
      </c>
    </row>
    <row r="473" spans="1:15" x14ac:dyDescent="0.25">
      <c r="A473" s="6" t="s">
        <v>1532</v>
      </c>
      <c r="B473" s="6" t="s">
        <v>735</v>
      </c>
      <c r="C473" s="6" t="s">
        <v>736</v>
      </c>
      <c r="D473" s="6" t="s">
        <v>99</v>
      </c>
      <c r="E473" s="6" t="s">
        <v>100</v>
      </c>
      <c r="F473" s="6">
        <v>2</v>
      </c>
      <c r="G473" s="16">
        <v>139227.74</v>
      </c>
      <c r="H473" s="27">
        <v>45072</v>
      </c>
      <c r="I473" s="6" t="s">
        <v>42</v>
      </c>
      <c r="J473" s="6" t="s">
        <v>61</v>
      </c>
      <c r="K473" s="6" t="s">
        <v>61</v>
      </c>
      <c r="L473" s="6" t="s">
        <v>44</v>
      </c>
      <c r="M473" s="6" t="s">
        <v>55</v>
      </c>
      <c r="N473" s="6">
        <v>5</v>
      </c>
      <c r="O473" s="37">
        <f t="shared" si="28"/>
        <v>278455.48</v>
      </c>
    </row>
    <row r="474" spans="1:15" x14ac:dyDescent="0.25">
      <c r="A474" s="6" t="s">
        <v>1533</v>
      </c>
      <c r="B474" s="6" t="s">
        <v>1118</v>
      </c>
      <c r="C474" s="6" t="s">
        <v>1119</v>
      </c>
      <c r="D474" s="6" t="s">
        <v>135</v>
      </c>
      <c r="E474" s="6" t="s">
        <v>335</v>
      </c>
      <c r="F474" s="6">
        <v>4</v>
      </c>
      <c r="G474" s="16">
        <v>318124.34000000003</v>
      </c>
      <c r="H474" s="27">
        <v>45230</v>
      </c>
      <c r="I474" s="6" t="s">
        <v>42</v>
      </c>
      <c r="J474" s="6" t="s">
        <v>146</v>
      </c>
      <c r="K474" s="6" t="s">
        <v>147</v>
      </c>
      <c r="L474" s="6" t="s">
        <v>54</v>
      </c>
      <c r="M474" s="6" t="s">
        <v>68</v>
      </c>
      <c r="N474" s="17"/>
      <c r="O474" s="37">
        <f t="shared" si="28"/>
        <v>1272497.3600000001</v>
      </c>
    </row>
    <row r="475" spans="1:15" x14ac:dyDescent="0.25">
      <c r="A475" s="6" t="s">
        <v>1534</v>
      </c>
      <c r="B475" s="6" t="s">
        <v>1450</v>
      </c>
      <c r="C475" s="6" t="s">
        <v>1451</v>
      </c>
      <c r="D475" s="6" t="s">
        <v>111</v>
      </c>
      <c r="E475" s="6" t="s">
        <v>140</v>
      </c>
      <c r="F475" s="6">
        <v>6</v>
      </c>
      <c r="G475" s="16">
        <v>63092.24</v>
      </c>
      <c r="H475" s="27">
        <v>45777</v>
      </c>
      <c r="I475" s="6" t="s">
        <v>51</v>
      </c>
      <c r="J475" s="6" t="s">
        <v>75</v>
      </c>
      <c r="K475" s="6" t="s">
        <v>76</v>
      </c>
      <c r="L475" s="6" t="s">
        <v>62</v>
      </c>
      <c r="M475" s="6" t="s">
        <v>68</v>
      </c>
      <c r="N475" s="17"/>
      <c r="O475" s="37">
        <f t="shared" si="28"/>
        <v>378553.44</v>
      </c>
    </row>
    <row r="476" spans="1:15" x14ac:dyDescent="0.25">
      <c r="A476" s="6" t="s">
        <v>1535</v>
      </c>
      <c r="B476" s="6" t="s">
        <v>1536</v>
      </c>
      <c r="C476" s="6" t="s">
        <v>1537</v>
      </c>
      <c r="D476" s="6" t="s">
        <v>168</v>
      </c>
      <c r="E476" s="6" t="s">
        <v>256</v>
      </c>
      <c r="F476" s="6">
        <v>2</v>
      </c>
      <c r="G476" s="16">
        <v>449019.12</v>
      </c>
      <c r="H476" s="26">
        <v>45942</v>
      </c>
      <c r="I476" s="6" t="s">
        <v>51</v>
      </c>
      <c r="J476" s="6" t="s">
        <v>113</v>
      </c>
      <c r="K476" s="6" t="s">
        <v>114</v>
      </c>
      <c r="L476" s="6" t="s">
        <v>44</v>
      </c>
      <c r="M476" s="6" t="s">
        <v>45</v>
      </c>
      <c r="N476" s="6">
        <v>2</v>
      </c>
      <c r="O476" s="37">
        <f t="shared" si="28"/>
        <v>898038.24</v>
      </c>
    </row>
    <row r="477" spans="1:15" x14ac:dyDescent="0.25">
      <c r="A477" s="6" t="s">
        <v>1538</v>
      </c>
      <c r="B477" s="6" t="s">
        <v>1961</v>
      </c>
      <c r="C477" s="6" t="s">
        <v>1540</v>
      </c>
      <c r="D477" s="6" t="s">
        <v>135</v>
      </c>
      <c r="E477" s="6" t="s">
        <v>136</v>
      </c>
      <c r="F477" s="6">
        <v>6</v>
      </c>
      <c r="G477" s="16">
        <v>101266.16</v>
      </c>
      <c r="H477" s="27">
        <v>45033</v>
      </c>
      <c r="I477" s="6" t="s">
        <v>42</v>
      </c>
      <c r="J477" s="6" t="s">
        <v>303</v>
      </c>
      <c r="K477" s="6" t="s">
        <v>304</v>
      </c>
      <c r="L477" s="6" t="s">
        <v>54</v>
      </c>
      <c r="M477" s="6" t="s">
        <v>77</v>
      </c>
      <c r="N477" s="6">
        <v>2</v>
      </c>
      <c r="O477" s="37">
        <f t="shared" si="28"/>
        <v>607596.96</v>
      </c>
    </row>
    <row r="478" spans="1:15" x14ac:dyDescent="0.25">
      <c r="A478" s="6" t="s">
        <v>1541</v>
      </c>
      <c r="B478" s="6" t="s">
        <v>1331</v>
      </c>
      <c r="C478" s="6" t="s">
        <v>1332</v>
      </c>
      <c r="D478" s="6" t="s">
        <v>59</v>
      </c>
      <c r="E478" s="6" t="s">
        <v>217</v>
      </c>
      <c r="F478" s="6">
        <v>2</v>
      </c>
      <c r="G478" s="16">
        <v>88578.48</v>
      </c>
      <c r="H478" s="26">
        <v>45969</v>
      </c>
      <c r="I478" s="6" t="s">
        <v>42</v>
      </c>
      <c r="J478" s="6" t="s">
        <v>43</v>
      </c>
      <c r="K478" s="6" t="s">
        <v>43</v>
      </c>
      <c r="L478" s="6" t="s">
        <v>54</v>
      </c>
      <c r="M478" s="6" t="s">
        <v>45</v>
      </c>
      <c r="N478" s="6">
        <v>5</v>
      </c>
      <c r="O478" s="37">
        <f t="shared" si="28"/>
        <v>177156.96</v>
      </c>
    </row>
    <row r="479" spans="1:15" x14ac:dyDescent="0.25">
      <c r="A479" s="6" t="s">
        <v>1542</v>
      </c>
      <c r="B479" s="6" t="s">
        <v>1543</v>
      </c>
      <c r="C479" s="6" t="s">
        <v>1544</v>
      </c>
      <c r="D479" s="6" t="s">
        <v>49</v>
      </c>
      <c r="E479" s="6" t="s">
        <v>151</v>
      </c>
      <c r="F479" s="6">
        <v>3</v>
      </c>
      <c r="G479" s="16">
        <v>345229.23</v>
      </c>
      <c r="H479" s="26">
        <v>45721</v>
      </c>
      <c r="I479" s="6" t="s">
        <v>51</v>
      </c>
      <c r="J479" s="6" t="s">
        <v>237</v>
      </c>
      <c r="K479" s="6" t="s">
        <v>238</v>
      </c>
      <c r="L479" s="6" t="s">
        <v>62</v>
      </c>
      <c r="M479" s="6" t="s">
        <v>55</v>
      </c>
      <c r="N479" s="6">
        <v>3</v>
      </c>
      <c r="O479" s="37">
        <f t="shared" si="28"/>
        <v>1035687.69</v>
      </c>
    </row>
    <row r="480" spans="1:15" x14ac:dyDescent="0.25">
      <c r="A480" s="6" t="s">
        <v>1545</v>
      </c>
      <c r="B480" s="6" t="s">
        <v>1546</v>
      </c>
      <c r="C480" s="6" t="s">
        <v>1547</v>
      </c>
      <c r="D480" s="6" t="s">
        <v>40</v>
      </c>
      <c r="E480" s="6" t="s">
        <v>326</v>
      </c>
      <c r="F480" s="6">
        <v>3</v>
      </c>
      <c r="G480" s="16">
        <v>387558.65</v>
      </c>
      <c r="H480" s="27">
        <v>45434</v>
      </c>
      <c r="I480" s="6" t="s">
        <v>51</v>
      </c>
      <c r="J480" s="6" t="s">
        <v>203</v>
      </c>
      <c r="K480" s="6" t="s">
        <v>204</v>
      </c>
      <c r="L480" s="6" t="s">
        <v>44</v>
      </c>
      <c r="M480" s="6" t="s">
        <v>55</v>
      </c>
      <c r="N480" s="6">
        <v>2</v>
      </c>
      <c r="O480" s="37">
        <f t="shared" si="28"/>
        <v>1162675.9500000002</v>
      </c>
    </row>
    <row r="481" spans="1:15" x14ac:dyDescent="0.25">
      <c r="A481" s="6" t="s">
        <v>1548</v>
      </c>
      <c r="B481" s="6" t="s">
        <v>1549</v>
      </c>
      <c r="C481" s="6" t="s">
        <v>1550</v>
      </c>
      <c r="D481" s="6" t="s">
        <v>135</v>
      </c>
      <c r="E481" s="6" t="s">
        <v>335</v>
      </c>
      <c r="F481" s="6">
        <v>1</v>
      </c>
      <c r="G481" s="16">
        <v>303368.38</v>
      </c>
      <c r="H481" s="27">
        <v>45276</v>
      </c>
      <c r="I481" s="6" t="s">
        <v>101</v>
      </c>
      <c r="J481" s="6" t="s">
        <v>237</v>
      </c>
      <c r="K481" s="6" t="s">
        <v>238</v>
      </c>
      <c r="L481" s="6" t="s">
        <v>44</v>
      </c>
      <c r="M481" s="6" t="s">
        <v>77</v>
      </c>
      <c r="N481" s="6">
        <v>2</v>
      </c>
      <c r="O481" s="37">
        <f t="shared" si="28"/>
        <v>303368.38</v>
      </c>
    </row>
    <row r="482" spans="1:15" x14ac:dyDescent="0.25">
      <c r="A482" s="6" t="s">
        <v>1551</v>
      </c>
      <c r="B482" s="6" t="s">
        <v>220</v>
      </c>
      <c r="C482" s="6" t="s">
        <v>310</v>
      </c>
      <c r="D482" s="6" t="s">
        <v>40</v>
      </c>
      <c r="E482" s="6" t="s">
        <v>573</v>
      </c>
      <c r="F482" s="6">
        <v>1</v>
      </c>
      <c r="G482" s="16">
        <v>326800.83</v>
      </c>
      <c r="H482" s="27">
        <v>45776</v>
      </c>
      <c r="I482" s="6" t="s">
        <v>51</v>
      </c>
      <c r="J482" s="6" t="s">
        <v>187</v>
      </c>
      <c r="K482" s="6" t="s">
        <v>187</v>
      </c>
      <c r="L482" s="6" t="s">
        <v>54</v>
      </c>
      <c r="M482" s="6" t="s">
        <v>45</v>
      </c>
      <c r="N482" s="6">
        <v>3</v>
      </c>
      <c r="O482" s="37">
        <f t="shared" si="28"/>
        <v>326800.83</v>
      </c>
    </row>
    <row r="483" spans="1:15" x14ac:dyDescent="0.25">
      <c r="A483" s="6" t="s">
        <v>1552</v>
      </c>
      <c r="B483" s="6" t="s">
        <v>859</v>
      </c>
      <c r="C483" s="6" t="s">
        <v>860</v>
      </c>
      <c r="D483" s="6" t="s">
        <v>135</v>
      </c>
      <c r="E483" s="6" t="s">
        <v>213</v>
      </c>
      <c r="F483" s="6">
        <v>6</v>
      </c>
      <c r="G483" s="16">
        <v>55070.19</v>
      </c>
      <c r="H483" s="26">
        <v>45150</v>
      </c>
      <c r="I483" s="6" t="s">
        <v>51</v>
      </c>
      <c r="J483" s="6" t="s">
        <v>113</v>
      </c>
      <c r="K483" s="6" t="s">
        <v>114</v>
      </c>
      <c r="L483" s="6" t="s">
        <v>54</v>
      </c>
      <c r="M483" s="6" t="s">
        <v>77</v>
      </c>
      <c r="N483" s="6">
        <v>3</v>
      </c>
      <c r="O483" s="37">
        <f t="shared" si="28"/>
        <v>330421.14</v>
      </c>
    </row>
    <row r="484" spans="1:15" x14ac:dyDescent="0.25">
      <c r="A484" s="6" t="s">
        <v>1553</v>
      </c>
      <c r="B484" s="6" t="s">
        <v>1962</v>
      </c>
      <c r="C484" s="6" t="s">
        <v>1555</v>
      </c>
      <c r="D484" s="6" t="s">
        <v>40</v>
      </c>
      <c r="E484" s="6" t="s">
        <v>41</v>
      </c>
      <c r="F484" s="6">
        <v>3</v>
      </c>
      <c r="G484" s="16">
        <v>393267.37</v>
      </c>
      <c r="H484" s="26">
        <v>45963</v>
      </c>
      <c r="I484" s="6" t="s">
        <v>81</v>
      </c>
      <c r="J484" s="6" t="s">
        <v>203</v>
      </c>
      <c r="K484" s="6" t="s">
        <v>204</v>
      </c>
      <c r="L484" s="6" t="s">
        <v>54</v>
      </c>
      <c r="M484" s="6" t="s">
        <v>63</v>
      </c>
      <c r="N484" s="17"/>
      <c r="O484" s="37">
        <f t="shared" si="28"/>
        <v>1179802.1099999999</v>
      </c>
    </row>
    <row r="485" spans="1:15" x14ac:dyDescent="0.25">
      <c r="A485" s="6" t="s">
        <v>1556</v>
      </c>
      <c r="B485" s="6" t="s">
        <v>1963</v>
      </c>
      <c r="C485" s="6" t="s">
        <v>1558</v>
      </c>
      <c r="D485" s="6" t="s">
        <v>135</v>
      </c>
      <c r="E485" s="6" t="s">
        <v>213</v>
      </c>
      <c r="F485" s="6">
        <v>4</v>
      </c>
      <c r="G485" s="16">
        <v>238263.94</v>
      </c>
      <c r="H485" s="27">
        <v>45555</v>
      </c>
      <c r="I485" s="6" t="s">
        <v>42</v>
      </c>
      <c r="J485" s="6" t="s">
        <v>141</v>
      </c>
      <c r="K485" s="6" t="s">
        <v>142</v>
      </c>
      <c r="L485" s="6" t="s">
        <v>62</v>
      </c>
      <c r="M485" s="6" t="s">
        <v>68</v>
      </c>
      <c r="N485" s="6">
        <v>1</v>
      </c>
      <c r="O485" s="37">
        <f t="shared" si="28"/>
        <v>953055.76</v>
      </c>
    </row>
    <row r="486" spans="1:15" x14ac:dyDescent="0.25">
      <c r="A486" s="6" t="s">
        <v>1559</v>
      </c>
      <c r="B486" s="6" t="s">
        <v>1964</v>
      </c>
      <c r="C486" s="6" t="s">
        <v>1561</v>
      </c>
      <c r="D486" s="6" t="s">
        <v>40</v>
      </c>
      <c r="E486" s="6" t="s">
        <v>317</v>
      </c>
      <c r="F486" s="6">
        <v>4</v>
      </c>
      <c r="G486" s="16">
        <v>23616.03</v>
      </c>
      <c r="H486" s="27">
        <v>45926</v>
      </c>
      <c r="I486" s="6" t="s">
        <v>81</v>
      </c>
      <c r="J486" s="6" t="s">
        <v>141</v>
      </c>
      <c r="K486" s="6" t="s">
        <v>142</v>
      </c>
      <c r="L486" s="6" t="s">
        <v>44</v>
      </c>
      <c r="M486" s="6" t="s">
        <v>63</v>
      </c>
      <c r="N486" s="6">
        <v>2</v>
      </c>
      <c r="O486" s="37">
        <f t="shared" si="28"/>
        <v>94464.12</v>
      </c>
    </row>
    <row r="487" spans="1:15" x14ac:dyDescent="0.25">
      <c r="A487" s="6" t="s">
        <v>1562</v>
      </c>
      <c r="B487" s="6" t="s">
        <v>1563</v>
      </c>
      <c r="C487" s="17"/>
      <c r="D487" s="6" t="s">
        <v>59</v>
      </c>
      <c r="E487" s="6" t="s">
        <v>156</v>
      </c>
      <c r="F487" s="6">
        <v>4</v>
      </c>
      <c r="G487" s="16">
        <v>182421.98</v>
      </c>
      <c r="H487" s="27">
        <v>46014</v>
      </c>
      <c r="I487" s="6" t="s">
        <v>101</v>
      </c>
      <c r="J487" s="6" t="s">
        <v>82</v>
      </c>
      <c r="K487" s="6" t="s">
        <v>83</v>
      </c>
      <c r="L487" s="6" t="s">
        <v>54</v>
      </c>
      <c r="M487" s="6" t="s">
        <v>68</v>
      </c>
      <c r="N487" s="17"/>
      <c r="O487" s="37">
        <f t="shared" si="28"/>
        <v>729687.92</v>
      </c>
    </row>
    <row r="488" spans="1:15" x14ac:dyDescent="0.25">
      <c r="A488" s="6" t="s">
        <v>1564</v>
      </c>
      <c r="B488" s="6" t="s">
        <v>1565</v>
      </c>
      <c r="C488" s="6" t="s">
        <v>1566</v>
      </c>
      <c r="D488" s="6" t="s">
        <v>135</v>
      </c>
      <c r="E488" s="6" t="s">
        <v>459</v>
      </c>
      <c r="F488" s="6">
        <v>3</v>
      </c>
      <c r="G488" s="16">
        <v>380179.91</v>
      </c>
      <c r="H488" s="26">
        <v>45632</v>
      </c>
      <c r="I488" s="6" t="s">
        <v>51</v>
      </c>
      <c r="J488" s="6" t="s">
        <v>152</v>
      </c>
      <c r="K488" s="6" t="s">
        <v>152</v>
      </c>
      <c r="L488" s="6" t="s">
        <v>62</v>
      </c>
      <c r="M488" s="6" t="s">
        <v>68</v>
      </c>
      <c r="N488" s="6">
        <v>2</v>
      </c>
      <c r="O488" s="37">
        <f t="shared" si="28"/>
        <v>1140539.73</v>
      </c>
    </row>
    <row r="489" spans="1:15" x14ac:dyDescent="0.25">
      <c r="A489" s="6" t="s">
        <v>1568</v>
      </c>
      <c r="B489" s="6" t="s">
        <v>1895</v>
      </c>
      <c r="C489" s="6" t="s">
        <v>374</v>
      </c>
      <c r="D489" s="6" t="s">
        <v>40</v>
      </c>
      <c r="E489" s="6" t="s">
        <v>573</v>
      </c>
      <c r="F489" s="6">
        <v>1</v>
      </c>
      <c r="G489" s="16">
        <v>188901.06</v>
      </c>
      <c r="H489" s="27">
        <v>45956</v>
      </c>
      <c r="I489" s="6" t="s">
        <v>74</v>
      </c>
      <c r="J489" s="6" t="s">
        <v>43</v>
      </c>
      <c r="K489" s="6" t="s">
        <v>43</v>
      </c>
      <c r="L489" s="6" t="s">
        <v>54</v>
      </c>
      <c r="M489" s="6" t="s">
        <v>68</v>
      </c>
      <c r="N489" s="17"/>
      <c r="O489" s="37">
        <f t="shared" si="28"/>
        <v>188901.06</v>
      </c>
    </row>
    <row r="490" spans="1:15" x14ac:dyDescent="0.25">
      <c r="A490" s="6" t="s">
        <v>1570</v>
      </c>
      <c r="B490" s="6" t="s">
        <v>1965</v>
      </c>
      <c r="C490" s="6" t="s">
        <v>1572</v>
      </c>
      <c r="D490" s="6" t="s">
        <v>111</v>
      </c>
      <c r="E490" s="6" t="s">
        <v>140</v>
      </c>
      <c r="F490" s="6">
        <v>1</v>
      </c>
      <c r="G490" s="16">
        <v>120718.31</v>
      </c>
      <c r="H490" s="27">
        <v>45315</v>
      </c>
      <c r="I490" s="6" t="s">
        <v>42</v>
      </c>
      <c r="J490" s="6" t="s">
        <v>141</v>
      </c>
      <c r="K490" s="6" t="s">
        <v>142</v>
      </c>
      <c r="L490" s="6" t="s">
        <v>54</v>
      </c>
      <c r="M490" s="6" t="s">
        <v>63</v>
      </c>
      <c r="N490" s="17"/>
      <c r="O490" s="37">
        <f t="shared" si="28"/>
        <v>120718.31</v>
      </c>
    </row>
    <row r="491" spans="1:15" x14ac:dyDescent="0.25">
      <c r="A491" s="6" t="s">
        <v>1573</v>
      </c>
      <c r="B491" s="6" t="s">
        <v>1574</v>
      </c>
      <c r="C491" s="6" t="s">
        <v>1575</v>
      </c>
      <c r="D491" s="6" t="s">
        <v>135</v>
      </c>
      <c r="E491" s="6" t="s">
        <v>335</v>
      </c>
      <c r="F491" s="6">
        <v>3</v>
      </c>
      <c r="G491" s="16">
        <v>320454.09000000003</v>
      </c>
      <c r="H491" s="27">
        <v>45853</v>
      </c>
      <c r="I491" s="6" t="s">
        <v>81</v>
      </c>
      <c r="J491" s="6" t="s">
        <v>82</v>
      </c>
      <c r="K491" s="6" t="s">
        <v>83</v>
      </c>
      <c r="L491" s="6" t="s">
        <v>62</v>
      </c>
      <c r="M491" s="6" t="s">
        <v>77</v>
      </c>
      <c r="N491" s="17"/>
      <c r="O491" s="37">
        <f t="shared" si="28"/>
        <v>961362.27</v>
      </c>
    </row>
    <row r="492" spans="1:15" x14ac:dyDescent="0.25">
      <c r="A492" s="6" t="s">
        <v>1576</v>
      </c>
      <c r="B492" s="6" t="s">
        <v>1577</v>
      </c>
      <c r="C492" s="6" t="s">
        <v>1578</v>
      </c>
      <c r="D492" s="6" t="s">
        <v>87</v>
      </c>
      <c r="E492" s="6" t="s">
        <v>94</v>
      </c>
      <c r="F492" s="6">
        <v>6</v>
      </c>
      <c r="G492" s="16">
        <v>139645.57</v>
      </c>
      <c r="H492" s="27">
        <v>45862</v>
      </c>
      <c r="I492" s="6" t="s">
        <v>101</v>
      </c>
      <c r="J492" s="6" t="s">
        <v>75</v>
      </c>
      <c r="K492" s="6" t="s">
        <v>76</v>
      </c>
      <c r="L492" s="6" t="s">
        <v>54</v>
      </c>
      <c r="M492" s="6" t="s">
        <v>68</v>
      </c>
      <c r="N492" s="17"/>
      <c r="O492" s="37">
        <f t="shared" si="28"/>
        <v>837873.42</v>
      </c>
    </row>
    <row r="493" spans="1:15" x14ac:dyDescent="0.25">
      <c r="A493" s="6" t="s">
        <v>1579</v>
      </c>
      <c r="B493" s="6" t="s">
        <v>1580</v>
      </c>
      <c r="C493" s="6" t="s">
        <v>1581</v>
      </c>
      <c r="D493" s="6" t="s">
        <v>135</v>
      </c>
      <c r="E493" s="6" t="s">
        <v>468</v>
      </c>
      <c r="F493" s="6">
        <v>4</v>
      </c>
      <c r="G493" s="16">
        <v>369391.52</v>
      </c>
      <c r="H493" s="27">
        <v>44971</v>
      </c>
      <c r="I493" s="6" t="s">
        <v>42</v>
      </c>
      <c r="J493" s="6" t="s">
        <v>303</v>
      </c>
      <c r="K493" s="6" t="s">
        <v>304</v>
      </c>
      <c r="L493" s="6" t="s">
        <v>44</v>
      </c>
      <c r="M493" s="6" t="s">
        <v>63</v>
      </c>
      <c r="N493" s="6">
        <v>2</v>
      </c>
      <c r="O493" s="37">
        <f t="shared" si="28"/>
        <v>1477566.08</v>
      </c>
    </row>
    <row r="494" spans="1:15" x14ac:dyDescent="0.25">
      <c r="A494" s="6" t="s">
        <v>1582</v>
      </c>
      <c r="B494" s="6" t="s">
        <v>1309</v>
      </c>
      <c r="C494" s="6" t="s">
        <v>1583</v>
      </c>
      <c r="D494" s="6" t="s">
        <v>99</v>
      </c>
      <c r="E494" s="6" t="s">
        <v>242</v>
      </c>
      <c r="F494" s="6">
        <v>6</v>
      </c>
      <c r="G494" s="16">
        <v>81249</v>
      </c>
      <c r="H494" s="26">
        <v>45752</v>
      </c>
      <c r="I494" s="6" t="s">
        <v>81</v>
      </c>
      <c r="J494" s="6" t="s">
        <v>126</v>
      </c>
      <c r="K494" s="6" t="s">
        <v>127</v>
      </c>
      <c r="L494" s="6" t="s">
        <v>62</v>
      </c>
      <c r="M494" s="6" t="s">
        <v>77</v>
      </c>
      <c r="N494" s="17"/>
      <c r="O494" s="37">
        <f t="shared" si="28"/>
        <v>487494</v>
      </c>
    </row>
    <row r="495" spans="1:15" x14ac:dyDescent="0.25">
      <c r="A495" s="6" t="s">
        <v>1584</v>
      </c>
      <c r="B495" s="6" t="s">
        <v>1585</v>
      </c>
      <c r="C495" s="6" t="s">
        <v>1586</v>
      </c>
      <c r="D495" s="6" t="s">
        <v>87</v>
      </c>
      <c r="E495" s="6" t="s">
        <v>247</v>
      </c>
      <c r="F495" s="6">
        <v>4</v>
      </c>
      <c r="G495" s="16">
        <v>164459.1</v>
      </c>
      <c r="H495" s="27">
        <v>45853</v>
      </c>
      <c r="I495" s="6" t="s">
        <v>101</v>
      </c>
      <c r="J495" s="6" t="s">
        <v>89</v>
      </c>
      <c r="K495" s="6" t="s">
        <v>90</v>
      </c>
      <c r="L495" s="6" t="s">
        <v>44</v>
      </c>
      <c r="M495" s="6" t="s">
        <v>45</v>
      </c>
      <c r="N495" s="6">
        <v>5</v>
      </c>
      <c r="O495" s="37">
        <f t="shared" si="28"/>
        <v>657836.4</v>
      </c>
    </row>
    <row r="496" spans="1:15" x14ac:dyDescent="0.25">
      <c r="A496" s="6" t="s">
        <v>1587</v>
      </c>
      <c r="B496" s="6" t="s">
        <v>1588</v>
      </c>
      <c r="C496" s="6" t="s">
        <v>1589</v>
      </c>
      <c r="D496" s="6" t="s">
        <v>40</v>
      </c>
      <c r="E496" s="6" t="s">
        <v>317</v>
      </c>
      <c r="F496" s="6">
        <v>6</v>
      </c>
      <c r="G496" s="16">
        <v>19544.41</v>
      </c>
      <c r="H496" s="26">
        <v>45820</v>
      </c>
      <c r="I496" s="6" t="s">
        <v>42</v>
      </c>
      <c r="J496" s="6" t="s">
        <v>303</v>
      </c>
      <c r="K496" s="6" t="s">
        <v>304</v>
      </c>
      <c r="L496" s="6" t="s">
        <v>44</v>
      </c>
      <c r="M496" s="6" t="s">
        <v>63</v>
      </c>
      <c r="N496" s="6">
        <v>4</v>
      </c>
      <c r="O496" s="37">
        <f t="shared" si="28"/>
        <v>117266.45999999999</v>
      </c>
    </row>
    <row r="497" spans="1:15" x14ac:dyDescent="0.25">
      <c r="A497" s="6" t="s">
        <v>1590</v>
      </c>
      <c r="B497" s="6" t="s">
        <v>1591</v>
      </c>
      <c r="C497" s="6" t="s">
        <v>1592</v>
      </c>
      <c r="D497" s="6" t="s">
        <v>87</v>
      </c>
      <c r="E497" s="6" t="s">
        <v>88</v>
      </c>
      <c r="F497" s="6">
        <v>2</v>
      </c>
      <c r="G497" s="16">
        <v>33145.279999999999</v>
      </c>
      <c r="H497" s="26">
        <v>44969</v>
      </c>
      <c r="I497" s="6" t="s">
        <v>42</v>
      </c>
      <c r="J497" s="6" t="s">
        <v>126</v>
      </c>
      <c r="K497" s="6" t="s">
        <v>127</v>
      </c>
      <c r="L497" s="6" t="s">
        <v>62</v>
      </c>
      <c r="M497" s="6" t="s">
        <v>55</v>
      </c>
      <c r="N497" s="6">
        <v>1</v>
      </c>
      <c r="O497" s="37">
        <f t="shared" si="28"/>
        <v>66290.559999999998</v>
      </c>
    </row>
    <row r="498" spans="1:15" x14ac:dyDescent="0.25">
      <c r="A498" s="6" t="s">
        <v>1593</v>
      </c>
      <c r="B498" s="6" t="s">
        <v>1594</v>
      </c>
      <c r="C498" s="6" t="s">
        <v>1595</v>
      </c>
      <c r="D498" s="6" t="s">
        <v>49</v>
      </c>
      <c r="E498" s="6" t="s">
        <v>829</v>
      </c>
      <c r="F498" s="6">
        <v>6</v>
      </c>
      <c r="G498" s="16">
        <v>433170.15</v>
      </c>
      <c r="H498" s="26">
        <v>45261</v>
      </c>
      <c r="I498" s="6" t="s">
        <v>42</v>
      </c>
      <c r="J498" s="6" t="s">
        <v>141</v>
      </c>
      <c r="K498" s="6" t="s">
        <v>142</v>
      </c>
      <c r="L498" s="6" t="s">
        <v>62</v>
      </c>
      <c r="M498" s="6" t="s">
        <v>63</v>
      </c>
      <c r="N498" s="6">
        <v>1</v>
      </c>
      <c r="O498" s="37">
        <f t="shared" si="28"/>
        <v>2599020.9000000004</v>
      </c>
    </row>
    <row r="499" spans="1:15" x14ac:dyDescent="0.25">
      <c r="A499" s="6" t="s">
        <v>1596</v>
      </c>
      <c r="B499" s="6" t="s">
        <v>1597</v>
      </c>
      <c r="C499" s="6" t="s">
        <v>1598</v>
      </c>
      <c r="D499" s="6" t="s">
        <v>59</v>
      </c>
      <c r="E499" s="6" t="s">
        <v>156</v>
      </c>
      <c r="F499" s="6">
        <v>3</v>
      </c>
      <c r="G499" s="16">
        <v>444687.48</v>
      </c>
      <c r="H499" s="26">
        <v>45391</v>
      </c>
      <c r="I499" s="6" t="s">
        <v>42</v>
      </c>
      <c r="J499" s="6" t="s">
        <v>203</v>
      </c>
      <c r="K499" s="6" t="s">
        <v>204</v>
      </c>
      <c r="L499" s="6" t="s">
        <v>44</v>
      </c>
      <c r="M499" s="6" t="s">
        <v>77</v>
      </c>
      <c r="N499" s="6">
        <v>5</v>
      </c>
      <c r="O499" s="37">
        <f t="shared" si="28"/>
        <v>1334062.44</v>
      </c>
    </row>
    <row r="500" spans="1:15" x14ac:dyDescent="0.25">
      <c r="A500" s="6" t="s">
        <v>1599</v>
      </c>
      <c r="B500" s="6" t="s">
        <v>1253</v>
      </c>
      <c r="C500" s="17" t="s">
        <v>1600</v>
      </c>
      <c r="D500" s="6" t="s">
        <v>59</v>
      </c>
      <c r="E500" s="6" t="s">
        <v>67</v>
      </c>
      <c r="F500" s="6">
        <v>6</v>
      </c>
      <c r="G500" s="16">
        <v>439878.09</v>
      </c>
      <c r="H500" s="27">
        <v>45744</v>
      </c>
      <c r="I500" s="6" t="s">
        <v>42</v>
      </c>
      <c r="J500" s="6" t="s">
        <v>75</v>
      </c>
      <c r="K500" s="6" t="s">
        <v>76</v>
      </c>
      <c r="L500" s="6" t="s">
        <v>62</v>
      </c>
      <c r="M500" s="6" t="s">
        <v>77</v>
      </c>
      <c r="N500" s="6">
        <v>3</v>
      </c>
      <c r="O500" s="37">
        <f t="shared" si="28"/>
        <v>2639268.54</v>
      </c>
    </row>
    <row r="501" spans="1:15" x14ac:dyDescent="0.25">
      <c r="A501" s="6" t="s">
        <v>1601</v>
      </c>
      <c r="B501" s="6" t="s">
        <v>1602</v>
      </c>
      <c r="C501" s="6" t="s">
        <v>1603</v>
      </c>
      <c r="D501" s="6" t="s">
        <v>87</v>
      </c>
      <c r="E501" s="6" t="s">
        <v>88</v>
      </c>
      <c r="F501" s="6">
        <v>2</v>
      </c>
      <c r="G501" s="16">
        <v>70422.05</v>
      </c>
      <c r="H501" s="27">
        <v>45638</v>
      </c>
      <c r="I501" s="6" t="s">
        <v>74</v>
      </c>
      <c r="J501" s="6" t="s">
        <v>82</v>
      </c>
      <c r="K501" s="6" t="s">
        <v>83</v>
      </c>
      <c r="L501" s="6" t="s">
        <v>54</v>
      </c>
      <c r="M501" s="6" t="s">
        <v>55</v>
      </c>
      <c r="N501" s="6">
        <v>1</v>
      </c>
      <c r="O501" s="37">
        <f t="shared" si="28"/>
        <v>140844.1</v>
      </c>
    </row>
    <row r="502" spans="1:15" x14ac:dyDescent="0.25">
      <c r="A502" s="6" t="s">
        <v>1604</v>
      </c>
      <c r="B502" s="6" t="s">
        <v>1955</v>
      </c>
      <c r="C502" s="6" t="s">
        <v>1409</v>
      </c>
      <c r="D502" s="6" t="s">
        <v>135</v>
      </c>
      <c r="E502" s="6" t="s">
        <v>136</v>
      </c>
      <c r="F502" s="6">
        <v>4</v>
      </c>
      <c r="G502" s="16">
        <v>236685.93</v>
      </c>
      <c r="H502" s="26">
        <v>45664</v>
      </c>
      <c r="I502" s="6" t="s">
        <v>81</v>
      </c>
      <c r="J502" s="6" t="s">
        <v>308</v>
      </c>
      <c r="K502" s="6" t="s">
        <v>53</v>
      </c>
      <c r="L502" s="6" t="s">
        <v>54</v>
      </c>
      <c r="M502" s="6" t="s">
        <v>55</v>
      </c>
      <c r="N502" s="6">
        <v>3</v>
      </c>
      <c r="O502" s="37">
        <f t="shared" si="28"/>
        <v>946743.72</v>
      </c>
    </row>
    <row r="503" spans="1:15" x14ac:dyDescent="0.25">
      <c r="A503" s="6" t="s">
        <v>1606</v>
      </c>
      <c r="B503" s="6" t="s">
        <v>1966</v>
      </c>
      <c r="C503" s="6" t="s">
        <v>1608</v>
      </c>
      <c r="D503" s="6" t="s">
        <v>135</v>
      </c>
      <c r="E503" s="6" t="s">
        <v>191</v>
      </c>
      <c r="F503" s="6">
        <v>3</v>
      </c>
      <c r="G503" s="16">
        <v>284653.56</v>
      </c>
      <c r="H503" s="27">
        <v>45622</v>
      </c>
      <c r="I503" s="6" t="s">
        <v>42</v>
      </c>
      <c r="J503" s="6" t="s">
        <v>61</v>
      </c>
      <c r="K503" s="6" t="s">
        <v>61</v>
      </c>
      <c r="L503" s="6" t="s">
        <v>54</v>
      </c>
      <c r="M503" s="6" t="s">
        <v>68</v>
      </c>
      <c r="N503" s="6">
        <v>3</v>
      </c>
      <c r="O503" s="37">
        <f t="shared" si="28"/>
        <v>853960.67999999993</v>
      </c>
    </row>
    <row r="504" spans="1:15" x14ac:dyDescent="0.25">
      <c r="A504" s="6" t="s">
        <v>1609</v>
      </c>
      <c r="B504" s="6" t="s">
        <v>1967</v>
      </c>
      <c r="C504" s="6" t="s">
        <v>1611</v>
      </c>
      <c r="D504" s="6" t="s">
        <v>49</v>
      </c>
      <c r="E504" s="6" t="s">
        <v>829</v>
      </c>
      <c r="F504" s="6">
        <v>3</v>
      </c>
      <c r="G504" s="16">
        <v>380977.52</v>
      </c>
      <c r="H504" s="27">
        <v>45831</v>
      </c>
      <c r="I504" s="6" t="s">
        <v>74</v>
      </c>
      <c r="J504" s="6" t="s">
        <v>82</v>
      </c>
      <c r="K504" s="6" t="s">
        <v>83</v>
      </c>
      <c r="L504" s="6" t="s">
        <v>54</v>
      </c>
      <c r="M504" s="6" t="s">
        <v>77</v>
      </c>
      <c r="N504" s="17"/>
      <c r="O504" s="37">
        <f t="shared" si="28"/>
        <v>1142932.56</v>
      </c>
    </row>
    <row r="505" spans="1:15" x14ac:dyDescent="0.25">
      <c r="A505" s="6" t="s">
        <v>1612</v>
      </c>
      <c r="B505" s="6" t="s">
        <v>329</v>
      </c>
      <c r="C505" s="6" t="s">
        <v>330</v>
      </c>
      <c r="D505" s="6" t="s">
        <v>40</v>
      </c>
      <c r="E505" s="6" t="s">
        <v>202</v>
      </c>
      <c r="F505" s="6">
        <v>3</v>
      </c>
      <c r="G505" s="16">
        <v>310337.09999999998</v>
      </c>
      <c r="H505" s="26">
        <v>44931</v>
      </c>
      <c r="I505" s="6" t="s">
        <v>51</v>
      </c>
      <c r="J505" s="6" t="s">
        <v>237</v>
      </c>
      <c r="K505" s="6" t="s">
        <v>238</v>
      </c>
      <c r="L505" s="6" t="s">
        <v>44</v>
      </c>
      <c r="M505" s="6" t="s">
        <v>68</v>
      </c>
      <c r="N505" s="17"/>
      <c r="O505" s="37">
        <f t="shared" si="28"/>
        <v>931011.29999999993</v>
      </c>
    </row>
    <row r="506" spans="1:15" x14ac:dyDescent="0.25">
      <c r="A506" s="6" t="s">
        <v>1614</v>
      </c>
      <c r="B506" s="6" t="s">
        <v>1782</v>
      </c>
      <c r="C506" s="6" t="s">
        <v>1616</v>
      </c>
      <c r="D506" s="6" t="s">
        <v>49</v>
      </c>
      <c r="E506" s="6" t="s">
        <v>279</v>
      </c>
      <c r="F506" s="6">
        <v>3</v>
      </c>
      <c r="G506" s="16">
        <v>181165.78</v>
      </c>
      <c r="H506" s="26">
        <v>45753</v>
      </c>
      <c r="I506" s="6" t="s">
        <v>42</v>
      </c>
      <c r="J506" s="6" t="s">
        <v>308</v>
      </c>
      <c r="K506" s="6" t="s">
        <v>53</v>
      </c>
      <c r="L506" s="6" t="s">
        <v>44</v>
      </c>
      <c r="M506" s="6" t="s">
        <v>68</v>
      </c>
      <c r="N506" s="6">
        <v>4</v>
      </c>
      <c r="O506" s="37">
        <f t="shared" si="28"/>
        <v>543497.34</v>
      </c>
    </row>
    <row r="507" spans="1:15" x14ac:dyDescent="0.25">
      <c r="A507" s="6" t="s">
        <v>1618</v>
      </c>
      <c r="B507" s="6" t="s">
        <v>1619</v>
      </c>
      <c r="C507" s="6" t="s">
        <v>1620</v>
      </c>
      <c r="D507" s="6" t="s">
        <v>59</v>
      </c>
      <c r="E507" s="6" t="s">
        <v>156</v>
      </c>
      <c r="F507" s="6">
        <v>1</v>
      </c>
      <c r="G507" s="16">
        <v>12233.26</v>
      </c>
      <c r="H507" s="26">
        <v>45540</v>
      </c>
      <c r="I507" s="6" t="s">
        <v>101</v>
      </c>
      <c r="J507" s="6" t="s">
        <v>141</v>
      </c>
      <c r="K507" s="6" t="s">
        <v>142</v>
      </c>
      <c r="L507" s="6" t="s">
        <v>62</v>
      </c>
      <c r="M507" s="6" t="s">
        <v>63</v>
      </c>
      <c r="N507" s="6">
        <v>5</v>
      </c>
      <c r="O507" s="37">
        <f t="shared" si="28"/>
        <v>12233.26</v>
      </c>
    </row>
    <row r="508" spans="1:15" x14ac:dyDescent="0.25">
      <c r="A508" s="6" t="s">
        <v>1621</v>
      </c>
      <c r="B508" s="6" t="s">
        <v>1622</v>
      </c>
      <c r="C508" s="6" t="s">
        <v>1623</v>
      </c>
      <c r="D508" s="6" t="s">
        <v>59</v>
      </c>
      <c r="E508" s="6" t="s">
        <v>217</v>
      </c>
      <c r="F508" s="6">
        <v>1</v>
      </c>
      <c r="G508" s="16">
        <v>442097.28</v>
      </c>
      <c r="H508" s="26">
        <v>45415</v>
      </c>
      <c r="I508" s="6" t="s">
        <v>101</v>
      </c>
      <c r="J508" s="6" t="s">
        <v>146</v>
      </c>
      <c r="K508" s="6" t="s">
        <v>147</v>
      </c>
      <c r="L508" s="6" t="s">
        <v>54</v>
      </c>
      <c r="M508" s="6" t="s">
        <v>77</v>
      </c>
      <c r="N508" s="6">
        <v>1</v>
      </c>
      <c r="O508" s="37">
        <f t="shared" si="28"/>
        <v>442097.28</v>
      </c>
    </row>
    <row r="509" spans="1:15" x14ac:dyDescent="0.25">
      <c r="A509" s="6" t="s">
        <v>1624</v>
      </c>
      <c r="B509" s="6" t="s">
        <v>1625</v>
      </c>
      <c r="C509" s="6" t="s">
        <v>1626</v>
      </c>
      <c r="D509" s="6" t="s">
        <v>87</v>
      </c>
      <c r="E509" s="6" t="s">
        <v>131</v>
      </c>
      <c r="F509" s="6">
        <v>2</v>
      </c>
      <c r="G509" s="16">
        <v>427823.99</v>
      </c>
      <c r="H509" s="26">
        <v>45147</v>
      </c>
      <c r="I509" s="6" t="s">
        <v>74</v>
      </c>
      <c r="J509" s="6" t="s">
        <v>141</v>
      </c>
      <c r="K509" s="6" t="s">
        <v>142</v>
      </c>
      <c r="L509" s="6" t="s">
        <v>54</v>
      </c>
      <c r="M509" s="6" t="s">
        <v>63</v>
      </c>
      <c r="N509" s="17"/>
      <c r="O509" s="37">
        <f t="shared" si="28"/>
        <v>855647.98</v>
      </c>
    </row>
    <row r="510" spans="1:15" x14ac:dyDescent="0.25">
      <c r="A510" s="6" t="s">
        <v>1627</v>
      </c>
      <c r="B510" s="6" t="s">
        <v>1628</v>
      </c>
      <c r="C510" s="6" t="s">
        <v>1629</v>
      </c>
      <c r="D510" s="6" t="s">
        <v>87</v>
      </c>
      <c r="E510" s="6" t="s">
        <v>247</v>
      </c>
      <c r="F510" s="6">
        <v>5</v>
      </c>
      <c r="G510" s="16">
        <v>334794.61</v>
      </c>
      <c r="H510" s="27">
        <v>45308</v>
      </c>
      <c r="I510" s="6" t="s">
        <v>74</v>
      </c>
      <c r="J510" s="6" t="s">
        <v>303</v>
      </c>
      <c r="K510" s="6" t="s">
        <v>304</v>
      </c>
      <c r="L510" s="6" t="s">
        <v>62</v>
      </c>
      <c r="M510" s="6" t="s">
        <v>63</v>
      </c>
      <c r="N510" s="6">
        <v>4</v>
      </c>
      <c r="O510" s="37">
        <f t="shared" si="28"/>
        <v>1673973.0499999998</v>
      </c>
    </row>
    <row r="511" spans="1:15" x14ac:dyDescent="0.25">
      <c r="A511" s="6" t="s">
        <v>1630</v>
      </c>
      <c r="B511" s="6" t="s">
        <v>720</v>
      </c>
      <c r="C511" s="6" t="s">
        <v>1631</v>
      </c>
      <c r="D511" s="6" t="s">
        <v>111</v>
      </c>
      <c r="E511" s="6" t="s">
        <v>73</v>
      </c>
      <c r="F511" s="6">
        <v>5</v>
      </c>
      <c r="G511" s="16">
        <v>404168.39</v>
      </c>
      <c r="H511" s="27">
        <v>45884</v>
      </c>
      <c r="I511" s="6" t="s">
        <v>81</v>
      </c>
      <c r="J511" s="6" t="s">
        <v>43</v>
      </c>
      <c r="K511" s="6" t="s">
        <v>43</v>
      </c>
      <c r="L511" s="6" t="s">
        <v>62</v>
      </c>
      <c r="M511" s="6" t="s">
        <v>63</v>
      </c>
      <c r="N511" s="6">
        <v>5</v>
      </c>
      <c r="O511" s="37">
        <f t="shared" si="28"/>
        <v>2020841.9500000002</v>
      </c>
    </row>
    <row r="512" spans="1:15" x14ac:dyDescent="0.25">
      <c r="A512" s="6" t="s">
        <v>1632</v>
      </c>
      <c r="B512" s="6" t="s">
        <v>1633</v>
      </c>
      <c r="C512" s="6" t="s">
        <v>1634</v>
      </c>
      <c r="D512" s="6" t="s">
        <v>59</v>
      </c>
      <c r="E512" s="6" t="s">
        <v>156</v>
      </c>
      <c r="F512" s="6">
        <v>3</v>
      </c>
      <c r="G512" s="16">
        <v>407166.66</v>
      </c>
      <c r="H512" s="26">
        <v>45541</v>
      </c>
      <c r="I512" s="6" t="s">
        <v>51</v>
      </c>
      <c r="J512" s="6" t="s">
        <v>308</v>
      </c>
      <c r="K512" s="6" t="s">
        <v>53</v>
      </c>
      <c r="L512" s="6" t="s">
        <v>44</v>
      </c>
      <c r="M512" s="6" t="s">
        <v>45</v>
      </c>
      <c r="N512" s="6">
        <v>5</v>
      </c>
      <c r="O512" s="37">
        <f t="shared" si="28"/>
        <v>1221499.98</v>
      </c>
    </row>
    <row r="513" spans="1:15" x14ac:dyDescent="0.25">
      <c r="A513" s="6" t="s">
        <v>1635</v>
      </c>
      <c r="B513" s="6" t="s">
        <v>162</v>
      </c>
      <c r="C513" s="6" t="s">
        <v>163</v>
      </c>
      <c r="D513" s="6" t="s">
        <v>59</v>
      </c>
      <c r="E513" s="6" t="s">
        <v>156</v>
      </c>
      <c r="F513" s="6">
        <v>2</v>
      </c>
      <c r="G513" s="16">
        <v>349380.33</v>
      </c>
      <c r="H513" s="27">
        <v>45436</v>
      </c>
      <c r="I513" s="6" t="s">
        <v>74</v>
      </c>
      <c r="J513" s="6" t="s">
        <v>187</v>
      </c>
      <c r="K513" s="6" t="s">
        <v>187</v>
      </c>
      <c r="L513" s="6" t="s">
        <v>54</v>
      </c>
      <c r="M513" s="6" t="s">
        <v>68</v>
      </c>
      <c r="N513" s="6">
        <v>4</v>
      </c>
      <c r="O513" s="37">
        <f t="shared" si="28"/>
        <v>698760.66</v>
      </c>
    </row>
    <row r="514" spans="1:15" x14ac:dyDescent="0.25">
      <c r="A514" s="6" t="s">
        <v>1636</v>
      </c>
      <c r="B514" s="6" t="s">
        <v>1637</v>
      </c>
      <c r="C514" s="6" t="s">
        <v>1638</v>
      </c>
      <c r="D514" s="6" t="s">
        <v>135</v>
      </c>
      <c r="E514" s="6" t="s">
        <v>468</v>
      </c>
      <c r="F514" s="6">
        <v>2</v>
      </c>
      <c r="G514" s="16">
        <v>280169.03999999998</v>
      </c>
      <c r="H514" s="27">
        <v>45161</v>
      </c>
      <c r="I514" s="6" t="s">
        <v>42</v>
      </c>
      <c r="J514" s="6" t="s">
        <v>187</v>
      </c>
      <c r="K514" s="6" t="s">
        <v>187</v>
      </c>
      <c r="L514" s="6" t="s">
        <v>54</v>
      </c>
      <c r="M514" s="6" t="s">
        <v>63</v>
      </c>
      <c r="N514" s="6">
        <v>1</v>
      </c>
      <c r="O514" s="37">
        <f t="shared" ref="O514:O577" si="29">F514*G514</f>
        <v>560338.07999999996</v>
      </c>
    </row>
    <row r="515" spans="1:15" x14ac:dyDescent="0.25">
      <c r="A515" s="6" t="s">
        <v>1639</v>
      </c>
      <c r="B515" s="6" t="s">
        <v>1524</v>
      </c>
      <c r="C515" s="6" t="s">
        <v>1640</v>
      </c>
      <c r="D515" s="6" t="s">
        <v>59</v>
      </c>
      <c r="E515" s="6" t="s">
        <v>67</v>
      </c>
      <c r="F515" s="6">
        <v>6</v>
      </c>
      <c r="G515" s="16">
        <v>241458.34</v>
      </c>
      <c r="H515" s="26">
        <v>45632</v>
      </c>
      <c r="I515" s="6" t="s">
        <v>81</v>
      </c>
      <c r="J515" s="6" t="s">
        <v>75</v>
      </c>
      <c r="K515" s="6" t="s">
        <v>76</v>
      </c>
      <c r="L515" s="6" t="s">
        <v>62</v>
      </c>
      <c r="M515" s="6" t="s">
        <v>55</v>
      </c>
      <c r="N515" s="6">
        <v>1</v>
      </c>
      <c r="O515" s="37">
        <f t="shared" si="29"/>
        <v>1448750.04</v>
      </c>
    </row>
    <row r="516" spans="1:15" x14ac:dyDescent="0.25">
      <c r="A516" s="6" t="s">
        <v>1641</v>
      </c>
      <c r="B516" s="6" t="s">
        <v>1642</v>
      </c>
      <c r="C516" s="6" t="s">
        <v>1643</v>
      </c>
      <c r="D516" s="6" t="s">
        <v>111</v>
      </c>
      <c r="E516" s="6" t="s">
        <v>73</v>
      </c>
      <c r="F516" s="6">
        <v>5</v>
      </c>
      <c r="G516" s="16">
        <v>197477.57</v>
      </c>
      <c r="H516" s="27">
        <v>45164</v>
      </c>
      <c r="I516" s="6" t="s">
        <v>42</v>
      </c>
      <c r="J516" s="6" t="s">
        <v>43</v>
      </c>
      <c r="K516" s="6" t="s">
        <v>43</v>
      </c>
      <c r="L516" s="6" t="s">
        <v>62</v>
      </c>
      <c r="M516" s="6" t="s">
        <v>63</v>
      </c>
      <c r="N516" s="17"/>
      <c r="O516" s="37">
        <f t="shared" si="29"/>
        <v>987387.85000000009</v>
      </c>
    </row>
    <row r="517" spans="1:15" x14ac:dyDescent="0.25">
      <c r="A517" s="6" t="s">
        <v>1644</v>
      </c>
      <c r="B517" s="6" t="s">
        <v>1645</v>
      </c>
      <c r="C517" s="6" t="s">
        <v>1646</v>
      </c>
      <c r="D517" s="6" t="s">
        <v>59</v>
      </c>
      <c r="E517" s="6" t="s">
        <v>60</v>
      </c>
      <c r="F517" s="6">
        <v>5</v>
      </c>
      <c r="G517" s="16">
        <v>340764.75</v>
      </c>
      <c r="H517" s="27">
        <v>45175</v>
      </c>
      <c r="I517" s="6" t="s">
        <v>42</v>
      </c>
      <c r="J517" s="6" t="s">
        <v>75</v>
      </c>
      <c r="K517" s="6" t="s">
        <v>76</v>
      </c>
      <c r="L517" s="6" t="s">
        <v>62</v>
      </c>
      <c r="M517" s="6" t="s">
        <v>63</v>
      </c>
      <c r="N517" s="6">
        <v>1</v>
      </c>
      <c r="O517" s="37">
        <f t="shared" si="29"/>
        <v>1703823.75</v>
      </c>
    </row>
    <row r="518" spans="1:15" x14ac:dyDescent="0.25">
      <c r="A518" s="6" t="s">
        <v>1647</v>
      </c>
      <c r="B518" s="6" t="s">
        <v>324</v>
      </c>
      <c r="C518" s="6" t="s">
        <v>1648</v>
      </c>
      <c r="D518" s="6" t="s">
        <v>87</v>
      </c>
      <c r="E518" s="6" t="s">
        <v>88</v>
      </c>
      <c r="F518" s="6">
        <v>5</v>
      </c>
      <c r="G518" s="16">
        <v>357653.64</v>
      </c>
      <c r="H518" s="27">
        <v>45711</v>
      </c>
      <c r="I518" s="6" t="s">
        <v>81</v>
      </c>
      <c r="J518" s="6" t="s">
        <v>187</v>
      </c>
      <c r="K518" s="6" t="s">
        <v>187</v>
      </c>
      <c r="L518" s="6" t="s">
        <v>44</v>
      </c>
      <c r="M518" s="6" t="s">
        <v>77</v>
      </c>
      <c r="N518" s="6">
        <v>4</v>
      </c>
      <c r="O518" s="37">
        <f t="shared" si="29"/>
        <v>1788268.2000000002</v>
      </c>
    </row>
    <row r="519" spans="1:15" x14ac:dyDescent="0.25">
      <c r="A519" s="6" t="s">
        <v>1649</v>
      </c>
      <c r="B519" s="6" t="s">
        <v>1968</v>
      </c>
      <c r="C519" s="6" t="s">
        <v>1651</v>
      </c>
      <c r="D519" s="6" t="s">
        <v>168</v>
      </c>
      <c r="E519" s="6" t="s">
        <v>261</v>
      </c>
      <c r="F519" s="6">
        <v>3</v>
      </c>
      <c r="G519" s="16">
        <v>183187.29</v>
      </c>
      <c r="H519" s="27">
        <v>45614</v>
      </c>
      <c r="I519" s="6" t="s">
        <v>42</v>
      </c>
      <c r="J519" s="6" t="s">
        <v>152</v>
      </c>
      <c r="K519" s="6" t="s">
        <v>152</v>
      </c>
      <c r="L519" s="6" t="s">
        <v>54</v>
      </c>
      <c r="M519" s="6" t="s">
        <v>68</v>
      </c>
      <c r="N519" s="17"/>
      <c r="O519" s="37">
        <f t="shared" si="29"/>
        <v>549561.87</v>
      </c>
    </row>
    <row r="520" spans="1:15" x14ac:dyDescent="0.25">
      <c r="A520" s="6" t="s">
        <v>1652</v>
      </c>
      <c r="B520" s="6" t="s">
        <v>1653</v>
      </c>
      <c r="C520" s="6" t="s">
        <v>1654</v>
      </c>
      <c r="D520" s="6" t="s">
        <v>99</v>
      </c>
      <c r="E520" s="6" t="s">
        <v>100</v>
      </c>
      <c r="F520" s="6">
        <v>6</v>
      </c>
      <c r="G520" s="16">
        <v>175174.95</v>
      </c>
      <c r="H520" s="27">
        <v>44977</v>
      </c>
      <c r="I520" s="6" t="s">
        <v>51</v>
      </c>
      <c r="J520" s="6" t="s">
        <v>61</v>
      </c>
      <c r="K520" s="6" t="s">
        <v>61</v>
      </c>
      <c r="L520" s="6" t="s">
        <v>54</v>
      </c>
      <c r="M520" s="6" t="s">
        <v>63</v>
      </c>
      <c r="N520" s="6">
        <v>1</v>
      </c>
      <c r="O520" s="37">
        <f t="shared" si="29"/>
        <v>1051049.7000000002</v>
      </c>
    </row>
    <row r="521" spans="1:15" x14ac:dyDescent="0.25">
      <c r="A521" s="6" t="s">
        <v>1655</v>
      </c>
      <c r="B521" s="6" t="s">
        <v>1265</v>
      </c>
      <c r="C521" s="6" t="s">
        <v>1656</v>
      </c>
      <c r="D521" s="6" t="s">
        <v>168</v>
      </c>
      <c r="E521" s="6" t="s">
        <v>371</v>
      </c>
      <c r="F521" s="6">
        <v>4</v>
      </c>
      <c r="G521" s="16">
        <v>354791.26</v>
      </c>
      <c r="H521" s="26">
        <v>45723</v>
      </c>
      <c r="I521" s="6" t="s">
        <v>51</v>
      </c>
      <c r="J521" s="6" t="s">
        <v>152</v>
      </c>
      <c r="K521" s="6" t="s">
        <v>152</v>
      </c>
      <c r="L521" s="6" t="s">
        <v>44</v>
      </c>
      <c r="M521" s="6" t="s">
        <v>55</v>
      </c>
      <c r="N521" s="6">
        <v>4</v>
      </c>
      <c r="O521" s="37">
        <f t="shared" si="29"/>
        <v>1419165.04</v>
      </c>
    </row>
    <row r="522" spans="1:15" x14ac:dyDescent="0.25">
      <c r="A522" s="6" t="s">
        <v>1657</v>
      </c>
      <c r="B522" s="6" t="s">
        <v>1658</v>
      </c>
      <c r="C522" s="6" t="s">
        <v>1659</v>
      </c>
      <c r="D522" s="6" t="s">
        <v>135</v>
      </c>
      <c r="E522" s="6" t="s">
        <v>468</v>
      </c>
      <c r="F522" s="6">
        <v>1</v>
      </c>
      <c r="G522" s="16">
        <v>234753.24</v>
      </c>
      <c r="H522" s="26">
        <v>45483</v>
      </c>
      <c r="I522" s="6" t="s">
        <v>51</v>
      </c>
      <c r="J522" s="6" t="s">
        <v>43</v>
      </c>
      <c r="K522" s="6" t="s">
        <v>43</v>
      </c>
      <c r="L522" s="6" t="s">
        <v>62</v>
      </c>
      <c r="M522" s="6" t="s">
        <v>63</v>
      </c>
      <c r="N522" s="6">
        <v>1</v>
      </c>
      <c r="O522" s="37">
        <f t="shared" si="29"/>
        <v>234753.24</v>
      </c>
    </row>
    <row r="523" spans="1:15" x14ac:dyDescent="0.25">
      <c r="A523" s="6" t="s">
        <v>1660</v>
      </c>
      <c r="B523" s="6" t="s">
        <v>1661</v>
      </c>
      <c r="C523" s="17"/>
      <c r="D523" s="6" t="s">
        <v>168</v>
      </c>
      <c r="E523" s="6" t="s">
        <v>371</v>
      </c>
      <c r="F523" s="6">
        <v>1</v>
      </c>
      <c r="G523" s="16">
        <v>182906.39</v>
      </c>
      <c r="H523" s="26">
        <v>45692</v>
      </c>
      <c r="I523" s="6" t="s">
        <v>101</v>
      </c>
      <c r="J523" s="6" t="s">
        <v>203</v>
      </c>
      <c r="K523" s="6" t="s">
        <v>204</v>
      </c>
      <c r="L523" s="6" t="s">
        <v>62</v>
      </c>
      <c r="M523" s="6" t="s">
        <v>77</v>
      </c>
      <c r="N523" s="6">
        <v>5</v>
      </c>
      <c r="O523" s="37">
        <f t="shared" si="29"/>
        <v>182906.39</v>
      </c>
    </row>
    <row r="524" spans="1:15" x14ac:dyDescent="0.25">
      <c r="A524" s="6" t="s">
        <v>1662</v>
      </c>
      <c r="B524" s="6" t="s">
        <v>1663</v>
      </c>
      <c r="C524" s="6" t="s">
        <v>1664</v>
      </c>
      <c r="D524" s="6" t="s">
        <v>135</v>
      </c>
      <c r="E524" s="6" t="s">
        <v>459</v>
      </c>
      <c r="F524" s="6">
        <v>4</v>
      </c>
      <c r="G524" s="16">
        <v>279224.90000000002</v>
      </c>
      <c r="H524" s="27">
        <v>45065</v>
      </c>
      <c r="I524" s="6" t="s">
        <v>42</v>
      </c>
      <c r="J524" s="6" t="s">
        <v>126</v>
      </c>
      <c r="K524" s="6" t="s">
        <v>127</v>
      </c>
      <c r="L524" s="6" t="s">
        <v>54</v>
      </c>
      <c r="M524" s="6" t="s">
        <v>63</v>
      </c>
      <c r="N524" s="6">
        <v>3</v>
      </c>
      <c r="O524" s="37">
        <f t="shared" si="29"/>
        <v>1116899.6000000001</v>
      </c>
    </row>
    <row r="525" spans="1:15" x14ac:dyDescent="0.25">
      <c r="A525" s="6" t="s">
        <v>1665</v>
      </c>
      <c r="B525" s="6" t="s">
        <v>1969</v>
      </c>
      <c r="C525" s="6" t="s">
        <v>1667</v>
      </c>
      <c r="D525" s="6" t="s">
        <v>59</v>
      </c>
      <c r="E525" s="6" t="s">
        <v>156</v>
      </c>
      <c r="F525" s="6">
        <v>2</v>
      </c>
      <c r="G525" s="16">
        <v>178931.62</v>
      </c>
      <c r="H525" s="27">
        <v>45512</v>
      </c>
      <c r="I525" s="6" t="s">
        <v>74</v>
      </c>
      <c r="J525" s="6" t="s">
        <v>303</v>
      </c>
      <c r="K525" s="6" t="s">
        <v>304</v>
      </c>
      <c r="L525" s="6" t="s">
        <v>54</v>
      </c>
      <c r="M525" s="6" t="s">
        <v>63</v>
      </c>
      <c r="N525" s="6">
        <v>2</v>
      </c>
      <c r="O525" s="37">
        <f t="shared" si="29"/>
        <v>357863.24</v>
      </c>
    </row>
    <row r="526" spans="1:15" x14ac:dyDescent="0.25">
      <c r="A526" s="6" t="s">
        <v>1668</v>
      </c>
      <c r="B526" s="6" t="s">
        <v>1669</v>
      </c>
      <c r="C526" s="6" t="s">
        <v>1670</v>
      </c>
      <c r="D526" s="6" t="s">
        <v>111</v>
      </c>
      <c r="E526" s="6" t="s">
        <v>73</v>
      </c>
      <c r="F526" s="6">
        <v>1</v>
      </c>
      <c r="G526" s="16">
        <v>228756.44</v>
      </c>
      <c r="H526" s="27">
        <v>45575</v>
      </c>
      <c r="I526" s="6" t="s">
        <v>42</v>
      </c>
      <c r="J526" s="6" t="s">
        <v>303</v>
      </c>
      <c r="K526" s="6" t="s">
        <v>304</v>
      </c>
      <c r="L526" s="6" t="s">
        <v>44</v>
      </c>
      <c r="M526" s="6" t="s">
        <v>45</v>
      </c>
      <c r="N526" s="6">
        <v>4</v>
      </c>
      <c r="O526" s="37">
        <f t="shared" si="29"/>
        <v>228756.44</v>
      </c>
    </row>
    <row r="527" spans="1:15" x14ac:dyDescent="0.25">
      <c r="A527" s="6" t="s">
        <v>1671</v>
      </c>
      <c r="B527" s="6" t="s">
        <v>1672</v>
      </c>
      <c r="C527" s="6" t="s">
        <v>1673</v>
      </c>
      <c r="D527" s="6" t="s">
        <v>87</v>
      </c>
      <c r="E527" s="6" t="s">
        <v>131</v>
      </c>
      <c r="F527" s="6">
        <v>5</v>
      </c>
      <c r="G527" s="16">
        <v>191528.28</v>
      </c>
      <c r="H527" s="26">
        <v>45056</v>
      </c>
      <c r="I527" s="6" t="s">
        <v>74</v>
      </c>
      <c r="J527" s="6" t="s">
        <v>303</v>
      </c>
      <c r="K527" s="6" t="s">
        <v>304</v>
      </c>
      <c r="L527" s="6" t="s">
        <v>62</v>
      </c>
      <c r="M527" s="6" t="s">
        <v>55</v>
      </c>
      <c r="N527" s="6">
        <v>4</v>
      </c>
      <c r="O527" s="37">
        <f t="shared" si="29"/>
        <v>957641.4</v>
      </c>
    </row>
    <row r="528" spans="1:15" x14ac:dyDescent="0.25">
      <c r="A528" s="6" t="s">
        <v>1674</v>
      </c>
      <c r="B528" s="6" t="s">
        <v>1675</v>
      </c>
      <c r="C528" s="6" t="s">
        <v>1676</v>
      </c>
      <c r="D528" s="6" t="s">
        <v>87</v>
      </c>
      <c r="E528" s="6" t="s">
        <v>247</v>
      </c>
      <c r="F528" s="6">
        <v>6</v>
      </c>
      <c r="G528" s="16">
        <v>260497.45</v>
      </c>
      <c r="H528" s="27">
        <v>45490</v>
      </c>
      <c r="I528" s="6" t="s">
        <v>42</v>
      </c>
      <c r="J528" s="6" t="s">
        <v>237</v>
      </c>
      <c r="K528" s="6" t="s">
        <v>238</v>
      </c>
      <c r="L528" s="6" t="s">
        <v>62</v>
      </c>
      <c r="M528" s="6" t="s">
        <v>63</v>
      </c>
      <c r="N528" s="17"/>
      <c r="O528" s="37">
        <f t="shared" si="29"/>
        <v>1562984.7000000002</v>
      </c>
    </row>
    <row r="529" spans="1:15" x14ac:dyDescent="0.25">
      <c r="A529" s="6" t="s">
        <v>1677</v>
      </c>
      <c r="B529" s="6" t="s">
        <v>1678</v>
      </c>
      <c r="C529" s="17" t="s">
        <v>1679</v>
      </c>
      <c r="D529" s="6" t="s">
        <v>99</v>
      </c>
      <c r="E529" s="6" t="s">
        <v>100</v>
      </c>
      <c r="F529" s="6">
        <v>2</v>
      </c>
      <c r="G529" s="16">
        <v>154255.85</v>
      </c>
      <c r="H529" s="27">
        <v>45655</v>
      </c>
      <c r="I529" s="6" t="s">
        <v>74</v>
      </c>
      <c r="J529" s="6" t="s">
        <v>308</v>
      </c>
      <c r="K529" s="6" t="s">
        <v>53</v>
      </c>
      <c r="L529" s="6" t="s">
        <v>44</v>
      </c>
      <c r="M529" s="6" t="s">
        <v>63</v>
      </c>
      <c r="N529" s="17"/>
      <c r="O529" s="37">
        <f t="shared" si="29"/>
        <v>308511.7</v>
      </c>
    </row>
    <row r="530" spans="1:15" x14ac:dyDescent="0.25">
      <c r="A530" s="6" t="s">
        <v>1680</v>
      </c>
      <c r="B530" s="6" t="s">
        <v>1681</v>
      </c>
      <c r="C530" s="6" t="s">
        <v>1682</v>
      </c>
      <c r="D530" s="6" t="s">
        <v>49</v>
      </c>
      <c r="E530" s="6" t="s">
        <v>829</v>
      </c>
      <c r="F530" s="6">
        <v>6</v>
      </c>
      <c r="G530" s="16">
        <v>440284.47</v>
      </c>
      <c r="H530" s="27">
        <v>45527</v>
      </c>
      <c r="I530" s="6" t="s">
        <v>74</v>
      </c>
      <c r="J530" s="6" t="s">
        <v>113</v>
      </c>
      <c r="K530" s="6" t="s">
        <v>114</v>
      </c>
      <c r="L530" s="6" t="s">
        <v>44</v>
      </c>
      <c r="M530" s="6" t="s">
        <v>55</v>
      </c>
      <c r="N530" s="6">
        <v>5</v>
      </c>
      <c r="O530" s="37">
        <f t="shared" si="29"/>
        <v>2641706.8199999998</v>
      </c>
    </row>
    <row r="531" spans="1:15" x14ac:dyDescent="0.25">
      <c r="A531" s="6" t="s">
        <v>1683</v>
      </c>
      <c r="B531" s="6" t="s">
        <v>1684</v>
      </c>
      <c r="C531" s="6" t="s">
        <v>627</v>
      </c>
      <c r="D531" s="6" t="s">
        <v>87</v>
      </c>
      <c r="E531" s="6" t="s">
        <v>94</v>
      </c>
      <c r="F531" s="6">
        <v>2</v>
      </c>
      <c r="G531" s="16">
        <v>345743.99</v>
      </c>
      <c r="H531" s="26">
        <v>45811</v>
      </c>
      <c r="I531" s="6" t="s">
        <v>42</v>
      </c>
      <c r="J531" s="6" t="s">
        <v>141</v>
      </c>
      <c r="K531" s="6" t="s">
        <v>142</v>
      </c>
      <c r="L531" s="6" t="s">
        <v>44</v>
      </c>
      <c r="M531" s="6" t="s">
        <v>45</v>
      </c>
      <c r="N531" s="17"/>
      <c r="O531" s="37">
        <f t="shared" si="29"/>
        <v>691487.98</v>
      </c>
    </row>
    <row r="532" spans="1:15" x14ac:dyDescent="0.25">
      <c r="A532" s="6" t="s">
        <v>1685</v>
      </c>
      <c r="B532" s="6" t="s">
        <v>1686</v>
      </c>
      <c r="C532" s="6" t="s">
        <v>1687</v>
      </c>
      <c r="D532" s="6" t="s">
        <v>87</v>
      </c>
      <c r="E532" s="6" t="s">
        <v>131</v>
      </c>
      <c r="F532" s="6">
        <v>6</v>
      </c>
      <c r="G532" s="16">
        <v>123697.52</v>
      </c>
      <c r="H532" s="26">
        <v>44932</v>
      </c>
      <c r="I532" s="6" t="s">
        <v>74</v>
      </c>
      <c r="J532" s="6" t="s">
        <v>75</v>
      </c>
      <c r="K532" s="6" t="s">
        <v>76</v>
      </c>
      <c r="L532" s="6" t="s">
        <v>44</v>
      </c>
      <c r="M532" s="6" t="s">
        <v>63</v>
      </c>
      <c r="N532" s="6">
        <v>5</v>
      </c>
      <c r="O532" s="37">
        <f t="shared" si="29"/>
        <v>742185.12</v>
      </c>
    </row>
    <row r="533" spans="1:15" x14ac:dyDescent="0.25">
      <c r="A533" s="6" t="s">
        <v>1688</v>
      </c>
      <c r="B533" s="6" t="s">
        <v>1689</v>
      </c>
      <c r="C533" s="6" t="s">
        <v>1690</v>
      </c>
      <c r="D533" s="6" t="s">
        <v>59</v>
      </c>
      <c r="E533" s="6" t="s">
        <v>217</v>
      </c>
      <c r="F533" s="6">
        <v>3</v>
      </c>
      <c r="G533" s="16">
        <v>226860.05</v>
      </c>
      <c r="H533" s="26">
        <v>45393</v>
      </c>
      <c r="I533" s="6" t="s">
        <v>74</v>
      </c>
      <c r="J533" s="6" t="s">
        <v>43</v>
      </c>
      <c r="K533" s="6" t="s">
        <v>43</v>
      </c>
      <c r="L533" s="6" t="s">
        <v>44</v>
      </c>
      <c r="M533" s="6" t="s">
        <v>77</v>
      </c>
      <c r="N533" s="17"/>
      <c r="O533" s="37">
        <f t="shared" si="29"/>
        <v>680580.14999999991</v>
      </c>
    </row>
    <row r="534" spans="1:15" x14ac:dyDescent="0.25">
      <c r="A534" s="6" t="s">
        <v>1691</v>
      </c>
      <c r="B534" s="6" t="s">
        <v>1692</v>
      </c>
      <c r="C534" s="6" t="s">
        <v>1693</v>
      </c>
      <c r="D534" s="6" t="s">
        <v>99</v>
      </c>
      <c r="E534" s="6" t="s">
        <v>100</v>
      </c>
      <c r="F534" s="6">
        <v>3</v>
      </c>
      <c r="G534" s="16">
        <v>203105.07</v>
      </c>
      <c r="H534" s="27">
        <v>45258</v>
      </c>
      <c r="I534" s="6" t="s">
        <v>81</v>
      </c>
      <c r="J534" s="6" t="s">
        <v>126</v>
      </c>
      <c r="K534" s="6" t="s">
        <v>127</v>
      </c>
      <c r="L534" s="6" t="s">
        <v>54</v>
      </c>
      <c r="M534" s="6" t="s">
        <v>77</v>
      </c>
      <c r="N534" s="17"/>
      <c r="O534" s="37">
        <f t="shared" si="29"/>
        <v>609315.21</v>
      </c>
    </row>
    <row r="535" spans="1:15" x14ac:dyDescent="0.25">
      <c r="A535" s="6" t="s">
        <v>1694</v>
      </c>
      <c r="B535" s="6" t="s">
        <v>1695</v>
      </c>
      <c r="C535" s="17"/>
      <c r="D535" s="6" t="s">
        <v>49</v>
      </c>
      <c r="E535" s="6" t="s">
        <v>50</v>
      </c>
      <c r="F535" s="6">
        <v>1</v>
      </c>
      <c r="G535" s="16">
        <v>206020.33</v>
      </c>
      <c r="H535" s="27">
        <v>45769</v>
      </c>
      <c r="I535" s="6" t="s">
        <v>51</v>
      </c>
      <c r="J535" s="6" t="s">
        <v>126</v>
      </c>
      <c r="K535" s="6" t="s">
        <v>127</v>
      </c>
      <c r="L535" s="6" t="s">
        <v>62</v>
      </c>
      <c r="M535" s="6" t="s">
        <v>77</v>
      </c>
      <c r="N535" s="6">
        <v>5</v>
      </c>
      <c r="O535" s="37">
        <f t="shared" si="29"/>
        <v>206020.33</v>
      </c>
    </row>
    <row r="536" spans="1:15" x14ac:dyDescent="0.25">
      <c r="A536" s="6" t="s">
        <v>1696</v>
      </c>
      <c r="B536" s="6" t="s">
        <v>1970</v>
      </c>
      <c r="C536" s="6" t="s">
        <v>1698</v>
      </c>
      <c r="D536" s="6" t="s">
        <v>49</v>
      </c>
      <c r="E536" s="6" t="s">
        <v>151</v>
      </c>
      <c r="F536" s="6">
        <v>6</v>
      </c>
      <c r="G536" s="18">
        <v>3550038</v>
      </c>
      <c r="H536" s="26">
        <v>45359</v>
      </c>
      <c r="I536" s="6" t="s">
        <v>101</v>
      </c>
      <c r="J536" s="6" t="s">
        <v>152</v>
      </c>
      <c r="K536" s="6" t="s">
        <v>152</v>
      </c>
      <c r="L536" s="6" t="s">
        <v>54</v>
      </c>
      <c r="M536" s="6" t="s">
        <v>77</v>
      </c>
      <c r="N536" s="6">
        <v>5</v>
      </c>
      <c r="O536" s="37">
        <f t="shared" si="29"/>
        <v>21300228</v>
      </c>
    </row>
    <row r="537" spans="1:15" x14ac:dyDescent="0.25">
      <c r="A537" s="6" t="s">
        <v>1699</v>
      </c>
      <c r="B537" s="6" t="s">
        <v>1700</v>
      </c>
      <c r="C537" s="6" t="s">
        <v>1701</v>
      </c>
      <c r="D537" s="6" t="s">
        <v>59</v>
      </c>
      <c r="E537" s="6" t="s">
        <v>67</v>
      </c>
      <c r="F537" s="6">
        <v>6</v>
      </c>
      <c r="G537" s="16">
        <v>355301.97</v>
      </c>
      <c r="H537" s="26">
        <v>45817</v>
      </c>
      <c r="I537" s="6" t="s">
        <v>101</v>
      </c>
      <c r="J537" s="6" t="s">
        <v>203</v>
      </c>
      <c r="K537" s="6" t="s">
        <v>204</v>
      </c>
      <c r="L537" s="6" t="s">
        <v>44</v>
      </c>
      <c r="M537" s="6" t="s">
        <v>45</v>
      </c>
      <c r="N537" s="17"/>
      <c r="O537" s="37">
        <f t="shared" si="29"/>
        <v>2131811.8199999998</v>
      </c>
    </row>
    <row r="538" spans="1:15" x14ac:dyDescent="0.25">
      <c r="A538" s="6" t="s">
        <v>1702</v>
      </c>
      <c r="B538" s="6" t="s">
        <v>1703</v>
      </c>
      <c r="C538" s="6" t="s">
        <v>1704</v>
      </c>
      <c r="D538" s="6" t="s">
        <v>49</v>
      </c>
      <c r="E538" s="6" t="s">
        <v>829</v>
      </c>
      <c r="F538" s="6">
        <v>6</v>
      </c>
      <c r="G538" s="16">
        <v>368843.81</v>
      </c>
      <c r="H538" s="27">
        <v>45124</v>
      </c>
      <c r="I538" s="6" t="s">
        <v>101</v>
      </c>
      <c r="J538" s="6" t="s">
        <v>126</v>
      </c>
      <c r="K538" s="6" t="s">
        <v>127</v>
      </c>
      <c r="L538" s="6" t="s">
        <v>54</v>
      </c>
      <c r="M538" s="6" t="s">
        <v>68</v>
      </c>
      <c r="N538" s="6">
        <v>1</v>
      </c>
      <c r="O538" s="37">
        <f t="shared" si="29"/>
        <v>2213062.86</v>
      </c>
    </row>
    <row r="539" spans="1:15" x14ac:dyDescent="0.25">
      <c r="A539" s="6" t="s">
        <v>1705</v>
      </c>
      <c r="B539" s="6" t="s">
        <v>1706</v>
      </c>
      <c r="C539" s="6" t="s">
        <v>1707</v>
      </c>
      <c r="D539" s="6" t="s">
        <v>135</v>
      </c>
      <c r="E539" s="6" t="s">
        <v>468</v>
      </c>
      <c r="F539" s="6">
        <v>4</v>
      </c>
      <c r="G539" s="16">
        <v>400290.92</v>
      </c>
      <c r="H539" s="27">
        <v>45657</v>
      </c>
      <c r="I539" s="6" t="s">
        <v>74</v>
      </c>
      <c r="J539" s="6" t="s">
        <v>43</v>
      </c>
      <c r="K539" s="6" t="s">
        <v>43</v>
      </c>
      <c r="L539" s="6" t="s">
        <v>44</v>
      </c>
      <c r="M539" s="6" t="s">
        <v>77</v>
      </c>
      <c r="N539" s="17"/>
      <c r="O539" s="37">
        <f t="shared" si="29"/>
        <v>1601163.68</v>
      </c>
    </row>
    <row r="540" spans="1:15" x14ac:dyDescent="0.25">
      <c r="A540" s="6" t="s">
        <v>1708</v>
      </c>
      <c r="B540" s="6" t="s">
        <v>1709</v>
      </c>
      <c r="C540" s="6" t="s">
        <v>1710</v>
      </c>
      <c r="D540" s="6" t="s">
        <v>87</v>
      </c>
      <c r="E540" s="6" t="s">
        <v>88</v>
      </c>
      <c r="F540" s="6">
        <v>6</v>
      </c>
      <c r="G540" s="16">
        <v>433205.92</v>
      </c>
      <c r="H540" s="27">
        <v>45639</v>
      </c>
      <c r="I540" s="6" t="s">
        <v>74</v>
      </c>
      <c r="J540" s="6" t="s">
        <v>203</v>
      </c>
      <c r="K540" s="6" t="s">
        <v>204</v>
      </c>
      <c r="L540" s="6" t="s">
        <v>54</v>
      </c>
      <c r="M540" s="6" t="s">
        <v>68</v>
      </c>
      <c r="N540" s="17"/>
      <c r="O540" s="37">
        <f t="shared" si="29"/>
        <v>2599235.52</v>
      </c>
    </row>
    <row r="541" spans="1:15" x14ac:dyDescent="0.25">
      <c r="A541" s="6" t="s">
        <v>1711</v>
      </c>
      <c r="B541" s="6" t="s">
        <v>1712</v>
      </c>
      <c r="C541" s="6" t="s">
        <v>1713</v>
      </c>
      <c r="D541" s="6" t="s">
        <v>99</v>
      </c>
      <c r="E541" s="6" t="s">
        <v>357</v>
      </c>
      <c r="F541" s="6">
        <v>1</v>
      </c>
      <c r="G541" s="16">
        <v>86725.63</v>
      </c>
      <c r="H541" s="27">
        <v>45585</v>
      </c>
      <c r="I541" s="6" t="s">
        <v>74</v>
      </c>
      <c r="J541" s="6" t="s">
        <v>113</v>
      </c>
      <c r="K541" s="6" t="s">
        <v>114</v>
      </c>
      <c r="L541" s="6" t="s">
        <v>44</v>
      </c>
      <c r="M541" s="6" t="s">
        <v>45</v>
      </c>
      <c r="N541" s="6">
        <v>3</v>
      </c>
      <c r="O541" s="37">
        <f t="shared" si="29"/>
        <v>86725.63</v>
      </c>
    </row>
    <row r="542" spans="1:15" x14ac:dyDescent="0.25">
      <c r="A542" s="6" t="s">
        <v>1714</v>
      </c>
      <c r="B542" s="6" t="s">
        <v>1715</v>
      </c>
      <c r="C542" s="6" t="s">
        <v>1716</v>
      </c>
      <c r="D542" s="6" t="s">
        <v>40</v>
      </c>
      <c r="E542" s="6" t="s">
        <v>573</v>
      </c>
      <c r="F542" s="6">
        <v>6</v>
      </c>
      <c r="G542" s="16">
        <v>442758.21</v>
      </c>
      <c r="H542" s="27">
        <v>45163</v>
      </c>
      <c r="I542" s="6" t="s">
        <v>81</v>
      </c>
      <c r="J542" s="6" t="s">
        <v>303</v>
      </c>
      <c r="K542" s="6" t="s">
        <v>304</v>
      </c>
      <c r="L542" s="6" t="s">
        <v>62</v>
      </c>
      <c r="M542" s="6" t="s">
        <v>63</v>
      </c>
      <c r="N542" s="6">
        <v>2</v>
      </c>
      <c r="O542" s="37">
        <f t="shared" si="29"/>
        <v>2656549.2600000002</v>
      </c>
    </row>
    <row r="543" spans="1:15" x14ac:dyDescent="0.25">
      <c r="A543" s="6" t="s">
        <v>1717</v>
      </c>
      <c r="B543" s="6" t="s">
        <v>1933</v>
      </c>
      <c r="C543" s="6" t="s">
        <v>1002</v>
      </c>
      <c r="D543" s="6" t="s">
        <v>40</v>
      </c>
      <c r="E543" s="6" t="s">
        <v>202</v>
      </c>
      <c r="F543" s="6">
        <v>3</v>
      </c>
      <c r="G543" s="16">
        <v>165474.46</v>
      </c>
      <c r="H543" s="27">
        <v>45990</v>
      </c>
      <c r="I543" s="6" t="s">
        <v>81</v>
      </c>
      <c r="J543" s="6" t="s">
        <v>308</v>
      </c>
      <c r="K543" s="6" t="s">
        <v>53</v>
      </c>
      <c r="L543" s="6" t="s">
        <v>54</v>
      </c>
      <c r="M543" s="6" t="s">
        <v>45</v>
      </c>
      <c r="N543" s="6">
        <v>5</v>
      </c>
      <c r="O543" s="37">
        <f t="shared" si="29"/>
        <v>496423.38</v>
      </c>
    </row>
    <row r="544" spans="1:15" x14ac:dyDescent="0.25">
      <c r="A544" s="6" t="s">
        <v>1718</v>
      </c>
      <c r="B544" s="6" t="s">
        <v>1719</v>
      </c>
      <c r="C544" s="17" t="s">
        <v>1720</v>
      </c>
      <c r="D544" s="6" t="s">
        <v>87</v>
      </c>
      <c r="E544" s="6" t="s">
        <v>247</v>
      </c>
      <c r="F544" s="6">
        <v>1</v>
      </c>
      <c r="G544" s="16">
        <v>312304.14</v>
      </c>
      <c r="H544" s="27">
        <v>45588</v>
      </c>
      <c r="I544" s="6" t="s">
        <v>74</v>
      </c>
      <c r="J544" s="6" t="s">
        <v>43</v>
      </c>
      <c r="K544" s="6" t="s">
        <v>43</v>
      </c>
      <c r="L544" s="6" t="s">
        <v>44</v>
      </c>
      <c r="M544" s="6" t="s">
        <v>63</v>
      </c>
      <c r="N544" s="6">
        <v>4</v>
      </c>
      <c r="O544" s="37">
        <f t="shared" si="29"/>
        <v>312304.14</v>
      </c>
    </row>
    <row r="545" spans="1:15" x14ac:dyDescent="0.25">
      <c r="A545" s="6" t="s">
        <v>1721</v>
      </c>
      <c r="B545" s="6" t="s">
        <v>174</v>
      </c>
      <c r="C545" s="6" t="s">
        <v>1722</v>
      </c>
      <c r="D545" s="6" t="s">
        <v>111</v>
      </c>
      <c r="E545" s="6" t="s">
        <v>140</v>
      </c>
      <c r="F545" s="6">
        <v>3</v>
      </c>
      <c r="G545" s="16">
        <v>271022.45</v>
      </c>
      <c r="H545" s="26">
        <v>45419</v>
      </c>
      <c r="I545" s="6" t="s">
        <v>74</v>
      </c>
      <c r="J545" s="6" t="s">
        <v>82</v>
      </c>
      <c r="K545" s="6" t="s">
        <v>83</v>
      </c>
      <c r="L545" s="6" t="s">
        <v>54</v>
      </c>
      <c r="M545" s="6" t="s">
        <v>63</v>
      </c>
      <c r="N545" s="6">
        <v>2</v>
      </c>
      <c r="O545" s="37">
        <f t="shared" si="29"/>
        <v>813067.35000000009</v>
      </c>
    </row>
    <row r="546" spans="1:15" x14ac:dyDescent="0.25">
      <c r="A546" s="6" t="s">
        <v>1723</v>
      </c>
      <c r="B546" s="6" t="s">
        <v>1724</v>
      </c>
      <c r="C546" s="6" t="s">
        <v>1725</v>
      </c>
      <c r="D546" s="6" t="s">
        <v>168</v>
      </c>
      <c r="E546" s="6" t="s">
        <v>371</v>
      </c>
      <c r="F546" s="6">
        <v>1</v>
      </c>
      <c r="G546" s="16">
        <v>215708.7</v>
      </c>
      <c r="H546" s="27">
        <v>45083</v>
      </c>
      <c r="I546" s="6" t="s">
        <v>81</v>
      </c>
      <c r="J546" s="6" t="s">
        <v>203</v>
      </c>
      <c r="K546" s="6" t="s">
        <v>204</v>
      </c>
      <c r="L546" s="6" t="s">
        <v>62</v>
      </c>
      <c r="M546" s="6" t="s">
        <v>55</v>
      </c>
      <c r="N546" s="6">
        <v>1</v>
      </c>
      <c r="O546" s="37">
        <f t="shared" si="29"/>
        <v>215708.7</v>
      </c>
    </row>
    <row r="547" spans="1:15" x14ac:dyDescent="0.25">
      <c r="A547" s="6" t="s">
        <v>1726</v>
      </c>
      <c r="B547" s="6" t="s">
        <v>1727</v>
      </c>
      <c r="C547" s="6" t="s">
        <v>1728</v>
      </c>
      <c r="D547" s="6" t="s">
        <v>135</v>
      </c>
      <c r="E547" s="6" t="s">
        <v>468</v>
      </c>
      <c r="F547" s="6">
        <v>3</v>
      </c>
      <c r="G547" s="16">
        <v>409937.39</v>
      </c>
      <c r="H547" s="26">
        <v>45970</v>
      </c>
      <c r="I547" s="6" t="s">
        <v>81</v>
      </c>
      <c r="J547" s="6" t="s">
        <v>113</v>
      </c>
      <c r="K547" s="6" t="s">
        <v>114</v>
      </c>
      <c r="L547" s="6" t="s">
        <v>44</v>
      </c>
      <c r="M547" s="6" t="s">
        <v>55</v>
      </c>
      <c r="N547" s="6">
        <v>4</v>
      </c>
      <c r="O547" s="37">
        <f t="shared" si="29"/>
        <v>1229812.17</v>
      </c>
    </row>
    <row r="548" spans="1:15" x14ac:dyDescent="0.25">
      <c r="A548" s="6" t="s">
        <v>1729</v>
      </c>
      <c r="B548" s="6" t="s">
        <v>1971</v>
      </c>
      <c r="C548" s="6" t="s">
        <v>1731</v>
      </c>
      <c r="D548" s="6" t="s">
        <v>135</v>
      </c>
      <c r="E548" s="6" t="s">
        <v>191</v>
      </c>
      <c r="F548" s="6">
        <v>1</v>
      </c>
      <c r="G548" s="16">
        <v>158617.68</v>
      </c>
      <c r="H548" s="27">
        <v>45835</v>
      </c>
      <c r="I548" s="6" t="s">
        <v>74</v>
      </c>
      <c r="J548" s="6" t="s">
        <v>203</v>
      </c>
      <c r="K548" s="6" t="s">
        <v>204</v>
      </c>
      <c r="L548" s="6" t="s">
        <v>54</v>
      </c>
      <c r="M548" s="6" t="s">
        <v>77</v>
      </c>
      <c r="N548" s="17"/>
      <c r="O548" s="37">
        <f t="shared" si="29"/>
        <v>158617.68</v>
      </c>
    </row>
    <row r="549" spans="1:15" x14ac:dyDescent="0.25">
      <c r="A549" s="6" t="s">
        <v>1732</v>
      </c>
      <c r="B549" s="6" t="s">
        <v>1972</v>
      </c>
      <c r="C549" s="17"/>
      <c r="D549" s="6" t="s">
        <v>40</v>
      </c>
      <c r="E549" s="6" t="s">
        <v>326</v>
      </c>
      <c r="F549" s="6">
        <v>1</v>
      </c>
      <c r="G549" s="16">
        <v>14946.09</v>
      </c>
      <c r="H549" s="27">
        <v>45890</v>
      </c>
      <c r="I549" s="6" t="s">
        <v>74</v>
      </c>
      <c r="J549" s="6" t="s">
        <v>82</v>
      </c>
      <c r="K549" s="6" t="s">
        <v>83</v>
      </c>
      <c r="L549" s="6" t="s">
        <v>62</v>
      </c>
      <c r="M549" s="6" t="s">
        <v>63</v>
      </c>
      <c r="N549" s="17"/>
      <c r="O549" s="37">
        <f t="shared" si="29"/>
        <v>14946.09</v>
      </c>
    </row>
    <row r="550" spans="1:15" x14ac:dyDescent="0.25">
      <c r="A550" s="6" t="s">
        <v>1734</v>
      </c>
      <c r="B550" s="6" t="s">
        <v>1735</v>
      </c>
      <c r="C550" s="6" t="s">
        <v>1736</v>
      </c>
      <c r="D550" s="6" t="s">
        <v>40</v>
      </c>
      <c r="E550" s="6" t="s">
        <v>41</v>
      </c>
      <c r="F550" s="6">
        <v>2</v>
      </c>
      <c r="G550" s="16">
        <v>385852.73</v>
      </c>
      <c r="H550" s="26">
        <v>45302</v>
      </c>
      <c r="I550" s="6" t="s">
        <v>42</v>
      </c>
      <c r="J550" s="6" t="s">
        <v>89</v>
      </c>
      <c r="K550" s="6" t="s">
        <v>90</v>
      </c>
      <c r="L550" s="6" t="s">
        <v>44</v>
      </c>
      <c r="M550" s="6" t="s">
        <v>68</v>
      </c>
      <c r="N550" s="6">
        <v>5</v>
      </c>
      <c r="O550" s="37">
        <f t="shared" si="29"/>
        <v>771705.46</v>
      </c>
    </row>
    <row r="551" spans="1:15" x14ac:dyDescent="0.25">
      <c r="A551" s="6" t="s">
        <v>1737</v>
      </c>
      <c r="B551" s="6" t="s">
        <v>1738</v>
      </c>
      <c r="C551" s="6" t="s">
        <v>1739</v>
      </c>
      <c r="D551" s="6" t="s">
        <v>111</v>
      </c>
      <c r="E551" s="6" t="s">
        <v>112</v>
      </c>
      <c r="F551" s="6">
        <v>1</v>
      </c>
      <c r="G551" s="16">
        <v>109574.52</v>
      </c>
      <c r="H551" s="26">
        <v>45477</v>
      </c>
      <c r="I551" s="6" t="s">
        <v>101</v>
      </c>
      <c r="J551" s="6" t="s">
        <v>43</v>
      </c>
      <c r="K551" s="6" t="s">
        <v>43</v>
      </c>
      <c r="L551" s="6" t="s">
        <v>44</v>
      </c>
      <c r="M551" s="6" t="s">
        <v>77</v>
      </c>
      <c r="N551" s="6">
        <v>1</v>
      </c>
      <c r="O551" s="37">
        <f t="shared" si="29"/>
        <v>109574.52</v>
      </c>
    </row>
    <row r="552" spans="1:15" x14ac:dyDescent="0.25">
      <c r="A552" s="6" t="s">
        <v>1740</v>
      </c>
      <c r="B552" s="6" t="s">
        <v>1450</v>
      </c>
      <c r="C552" s="6" t="s">
        <v>1741</v>
      </c>
      <c r="D552" s="6" t="s">
        <v>135</v>
      </c>
      <c r="E552" s="6" t="s">
        <v>136</v>
      </c>
      <c r="F552" s="6">
        <v>4</v>
      </c>
      <c r="G552" s="16">
        <v>219319.27</v>
      </c>
      <c r="H552" s="27">
        <v>45923</v>
      </c>
      <c r="I552" s="6" t="s">
        <v>51</v>
      </c>
      <c r="J552" s="6" t="s">
        <v>43</v>
      </c>
      <c r="K552" s="6" t="s">
        <v>43</v>
      </c>
      <c r="L552" s="6" t="s">
        <v>62</v>
      </c>
      <c r="M552" s="6" t="s">
        <v>63</v>
      </c>
      <c r="N552" s="17"/>
      <c r="O552" s="37">
        <f t="shared" si="29"/>
        <v>877277.08</v>
      </c>
    </row>
    <row r="553" spans="1:15" x14ac:dyDescent="0.25">
      <c r="A553" s="6" t="s">
        <v>1742</v>
      </c>
      <c r="B553" s="6" t="s">
        <v>1743</v>
      </c>
      <c r="C553" s="6" t="s">
        <v>1744</v>
      </c>
      <c r="D553" s="6" t="s">
        <v>135</v>
      </c>
      <c r="E553" s="6" t="s">
        <v>213</v>
      </c>
      <c r="F553" s="6">
        <v>2</v>
      </c>
      <c r="G553" s="16">
        <v>277985.61</v>
      </c>
      <c r="H553" s="27">
        <v>45908</v>
      </c>
      <c r="I553" s="6" t="s">
        <v>101</v>
      </c>
      <c r="J553" s="6" t="s">
        <v>152</v>
      </c>
      <c r="K553" s="6" t="s">
        <v>152</v>
      </c>
      <c r="L553" s="6" t="s">
        <v>62</v>
      </c>
      <c r="M553" s="6" t="s">
        <v>45</v>
      </c>
      <c r="N553" s="6">
        <v>3</v>
      </c>
      <c r="O553" s="37">
        <f t="shared" si="29"/>
        <v>555971.22</v>
      </c>
    </row>
    <row r="554" spans="1:15" x14ac:dyDescent="0.25">
      <c r="A554" s="6" t="s">
        <v>1745</v>
      </c>
      <c r="B554" s="6" t="s">
        <v>431</v>
      </c>
      <c r="C554" s="6" t="s">
        <v>1747</v>
      </c>
      <c r="D554" s="6" t="s">
        <v>135</v>
      </c>
      <c r="E554" s="6" t="s">
        <v>468</v>
      </c>
      <c r="F554" s="6">
        <v>1</v>
      </c>
      <c r="G554" s="16">
        <v>376662.8</v>
      </c>
      <c r="H554" s="27">
        <v>45714</v>
      </c>
      <c r="I554" s="6" t="s">
        <v>101</v>
      </c>
      <c r="J554" s="6" t="s">
        <v>146</v>
      </c>
      <c r="K554" s="6" t="s">
        <v>147</v>
      </c>
      <c r="L554" s="6" t="s">
        <v>54</v>
      </c>
      <c r="M554" s="6" t="s">
        <v>68</v>
      </c>
      <c r="N554" s="6">
        <v>1</v>
      </c>
      <c r="O554" s="37">
        <f t="shared" si="29"/>
        <v>376662.8</v>
      </c>
    </row>
    <row r="555" spans="1:15" x14ac:dyDescent="0.25">
      <c r="A555" s="6" t="s">
        <v>1748</v>
      </c>
      <c r="B555" s="6" t="s">
        <v>1973</v>
      </c>
      <c r="C555" s="6" t="s">
        <v>1750</v>
      </c>
      <c r="D555" s="6" t="s">
        <v>135</v>
      </c>
      <c r="E555" s="6" t="s">
        <v>136</v>
      </c>
      <c r="F555" s="6">
        <v>1</v>
      </c>
      <c r="G555" s="16">
        <v>58332.08</v>
      </c>
      <c r="H555" s="26">
        <v>45847</v>
      </c>
      <c r="I555" s="6" t="s">
        <v>101</v>
      </c>
      <c r="J555" s="6" t="s">
        <v>152</v>
      </c>
      <c r="K555" s="6" t="s">
        <v>152</v>
      </c>
      <c r="L555" s="6" t="s">
        <v>44</v>
      </c>
      <c r="M555" s="6" t="s">
        <v>68</v>
      </c>
      <c r="N555" s="6">
        <v>4</v>
      </c>
      <c r="O555" s="37">
        <f t="shared" si="29"/>
        <v>58332.08</v>
      </c>
    </row>
    <row r="556" spans="1:15" x14ac:dyDescent="0.25">
      <c r="A556" s="6" t="s">
        <v>1751</v>
      </c>
      <c r="B556" s="6" t="s">
        <v>1752</v>
      </c>
      <c r="C556" s="6" t="s">
        <v>1753</v>
      </c>
      <c r="D556" s="6" t="s">
        <v>59</v>
      </c>
      <c r="E556" s="6" t="s">
        <v>67</v>
      </c>
      <c r="F556" s="6">
        <v>1</v>
      </c>
      <c r="G556" s="18">
        <v>10806364.75</v>
      </c>
      <c r="H556" s="26">
        <v>45848</v>
      </c>
      <c r="I556" s="6" t="s">
        <v>81</v>
      </c>
      <c r="J556" s="6" t="s">
        <v>75</v>
      </c>
      <c r="K556" s="6" t="s">
        <v>76</v>
      </c>
      <c r="L556" s="6" t="s">
        <v>62</v>
      </c>
      <c r="M556" s="6" t="s">
        <v>55</v>
      </c>
      <c r="N556" s="17"/>
      <c r="O556" s="37">
        <f t="shared" si="29"/>
        <v>10806364.75</v>
      </c>
    </row>
    <row r="557" spans="1:15" x14ac:dyDescent="0.25">
      <c r="A557" s="6" t="s">
        <v>1754</v>
      </c>
      <c r="B557" s="6" t="s">
        <v>1755</v>
      </c>
      <c r="C557" s="6" t="s">
        <v>1756</v>
      </c>
      <c r="D557" s="6" t="s">
        <v>40</v>
      </c>
      <c r="E557" s="6" t="s">
        <v>202</v>
      </c>
      <c r="F557" s="6">
        <v>5</v>
      </c>
      <c r="G557" s="16">
        <v>190794.42</v>
      </c>
      <c r="H557" s="27">
        <v>45884</v>
      </c>
      <c r="I557" s="6" t="s">
        <v>51</v>
      </c>
      <c r="J557" s="6" t="s">
        <v>89</v>
      </c>
      <c r="K557" s="6" t="s">
        <v>90</v>
      </c>
      <c r="L557" s="6" t="s">
        <v>44</v>
      </c>
      <c r="M557" s="6" t="s">
        <v>45</v>
      </c>
      <c r="N557" s="6">
        <v>5</v>
      </c>
      <c r="O557" s="37">
        <f t="shared" si="29"/>
        <v>953972.10000000009</v>
      </c>
    </row>
    <row r="558" spans="1:15" x14ac:dyDescent="0.25">
      <c r="A558" s="6" t="s">
        <v>1757</v>
      </c>
      <c r="B558" s="6" t="s">
        <v>1974</v>
      </c>
      <c r="C558" s="6" t="s">
        <v>1759</v>
      </c>
      <c r="D558" s="6" t="s">
        <v>87</v>
      </c>
      <c r="E558" s="6" t="s">
        <v>88</v>
      </c>
      <c r="F558" s="6">
        <v>5</v>
      </c>
      <c r="G558" s="16">
        <v>253565.08</v>
      </c>
      <c r="H558" s="27">
        <v>45403</v>
      </c>
      <c r="I558" s="6" t="s">
        <v>51</v>
      </c>
      <c r="J558" s="6" t="s">
        <v>141</v>
      </c>
      <c r="K558" s="6" t="s">
        <v>142</v>
      </c>
      <c r="L558" s="6" t="s">
        <v>54</v>
      </c>
      <c r="M558" s="6" t="s">
        <v>68</v>
      </c>
      <c r="N558" s="6">
        <v>1</v>
      </c>
      <c r="O558" s="37">
        <f t="shared" si="29"/>
        <v>1267825.3999999999</v>
      </c>
    </row>
    <row r="559" spans="1:15" x14ac:dyDescent="0.25">
      <c r="A559" s="6" t="s">
        <v>1760</v>
      </c>
      <c r="B559" s="6" t="s">
        <v>1761</v>
      </c>
      <c r="C559" s="6" t="s">
        <v>1762</v>
      </c>
      <c r="D559" s="6" t="s">
        <v>99</v>
      </c>
      <c r="E559" s="6" t="s">
        <v>176</v>
      </c>
      <c r="F559" s="6">
        <v>3</v>
      </c>
      <c r="G559" s="16">
        <v>330893.56</v>
      </c>
      <c r="H559" s="27">
        <v>45886</v>
      </c>
      <c r="I559" s="6" t="s">
        <v>42</v>
      </c>
      <c r="J559" s="6" t="s">
        <v>303</v>
      </c>
      <c r="K559" s="6" t="s">
        <v>304</v>
      </c>
      <c r="L559" s="6" t="s">
        <v>44</v>
      </c>
      <c r="M559" s="6" t="s">
        <v>55</v>
      </c>
      <c r="N559" s="6">
        <v>3</v>
      </c>
      <c r="O559" s="37">
        <f t="shared" si="29"/>
        <v>992680.67999999993</v>
      </c>
    </row>
    <row r="560" spans="1:15" x14ac:dyDescent="0.25">
      <c r="A560" s="6" t="s">
        <v>1763</v>
      </c>
      <c r="B560" s="6" t="s">
        <v>1764</v>
      </c>
      <c r="C560" s="6" t="s">
        <v>1765</v>
      </c>
      <c r="D560" s="6" t="s">
        <v>59</v>
      </c>
      <c r="E560" s="6" t="s">
        <v>60</v>
      </c>
      <c r="F560" s="6">
        <v>6</v>
      </c>
      <c r="G560" s="16">
        <v>208425.36</v>
      </c>
      <c r="H560" s="27">
        <v>44954</v>
      </c>
      <c r="I560" s="6" t="s">
        <v>101</v>
      </c>
      <c r="J560" s="6" t="s">
        <v>303</v>
      </c>
      <c r="K560" s="6" t="s">
        <v>304</v>
      </c>
      <c r="L560" s="6" t="s">
        <v>62</v>
      </c>
      <c r="M560" s="6" t="s">
        <v>77</v>
      </c>
      <c r="N560" s="6">
        <v>1</v>
      </c>
      <c r="O560" s="37">
        <f t="shared" si="29"/>
        <v>1250552.1599999999</v>
      </c>
    </row>
    <row r="561" spans="1:15" x14ac:dyDescent="0.25">
      <c r="A561" s="6" t="s">
        <v>1766</v>
      </c>
      <c r="B561" s="6" t="s">
        <v>1767</v>
      </c>
      <c r="C561" s="6" t="s">
        <v>1768</v>
      </c>
      <c r="D561" s="6" t="s">
        <v>111</v>
      </c>
      <c r="E561" s="6" t="s">
        <v>73</v>
      </c>
      <c r="F561" s="6">
        <v>2</v>
      </c>
      <c r="G561" s="16">
        <v>97446.77</v>
      </c>
      <c r="H561" s="26">
        <v>45420</v>
      </c>
      <c r="I561" s="6" t="s">
        <v>81</v>
      </c>
      <c r="J561" s="6" t="s">
        <v>146</v>
      </c>
      <c r="K561" s="6" t="s">
        <v>147</v>
      </c>
      <c r="L561" s="6" t="s">
        <v>62</v>
      </c>
      <c r="M561" s="6" t="s">
        <v>77</v>
      </c>
      <c r="N561" s="6">
        <v>3</v>
      </c>
      <c r="O561" s="37">
        <f t="shared" si="29"/>
        <v>194893.54</v>
      </c>
    </row>
    <row r="562" spans="1:15" x14ac:dyDescent="0.25">
      <c r="A562" s="6" t="s">
        <v>1769</v>
      </c>
      <c r="B562" s="6" t="s">
        <v>1975</v>
      </c>
      <c r="C562" s="6" t="s">
        <v>1771</v>
      </c>
      <c r="D562" s="6" t="s">
        <v>59</v>
      </c>
      <c r="E562" s="6" t="s">
        <v>60</v>
      </c>
      <c r="F562" s="6">
        <v>3</v>
      </c>
      <c r="G562" s="16">
        <v>328008.3</v>
      </c>
      <c r="H562" s="26">
        <v>45973</v>
      </c>
      <c r="I562" s="6" t="s">
        <v>101</v>
      </c>
      <c r="J562" s="6" t="s">
        <v>113</v>
      </c>
      <c r="K562" s="6" t="s">
        <v>114</v>
      </c>
      <c r="L562" s="6" t="s">
        <v>44</v>
      </c>
      <c r="M562" s="6" t="s">
        <v>55</v>
      </c>
      <c r="N562" s="17"/>
      <c r="O562" s="37">
        <f t="shared" si="29"/>
        <v>984024.89999999991</v>
      </c>
    </row>
    <row r="563" spans="1:15" x14ac:dyDescent="0.25">
      <c r="A563" s="6" t="s">
        <v>1772</v>
      </c>
      <c r="B563" s="6" t="s">
        <v>1773</v>
      </c>
      <c r="C563" s="6" t="s">
        <v>1774</v>
      </c>
      <c r="D563" s="6" t="s">
        <v>168</v>
      </c>
      <c r="E563" s="6" t="s">
        <v>252</v>
      </c>
      <c r="F563" s="6">
        <v>4</v>
      </c>
      <c r="G563" s="16">
        <v>105343.25</v>
      </c>
      <c r="H563" s="26">
        <v>45935</v>
      </c>
      <c r="I563" s="6" t="s">
        <v>101</v>
      </c>
      <c r="J563" s="6" t="s">
        <v>146</v>
      </c>
      <c r="K563" s="6" t="s">
        <v>147</v>
      </c>
      <c r="L563" s="6" t="s">
        <v>54</v>
      </c>
      <c r="M563" s="6" t="s">
        <v>77</v>
      </c>
      <c r="N563" s="17"/>
      <c r="O563" s="37">
        <f t="shared" si="29"/>
        <v>421373</v>
      </c>
    </row>
    <row r="564" spans="1:15" x14ac:dyDescent="0.25">
      <c r="A564" s="6" t="s">
        <v>1775</v>
      </c>
      <c r="B564" s="6" t="s">
        <v>1776</v>
      </c>
      <c r="C564" s="6" t="s">
        <v>1777</v>
      </c>
      <c r="D564" s="6" t="s">
        <v>59</v>
      </c>
      <c r="E564" s="6" t="s">
        <v>67</v>
      </c>
      <c r="F564" s="6">
        <v>1</v>
      </c>
      <c r="G564" s="16">
        <v>155211.14000000001</v>
      </c>
      <c r="H564" s="26">
        <v>45268</v>
      </c>
      <c r="I564" s="6" t="s">
        <v>42</v>
      </c>
      <c r="J564" s="6" t="s">
        <v>82</v>
      </c>
      <c r="K564" s="6" t="s">
        <v>83</v>
      </c>
      <c r="L564" s="6" t="s">
        <v>44</v>
      </c>
      <c r="M564" s="6" t="s">
        <v>55</v>
      </c>
      <c r="N564" s="6">
        <v>5</v>
      </c>
      <c r="O564" s="37">
        <f t="shared" si="29"/>
        <v>155211.14000000001</v>
      </c>
    </row>
    <row r="565" spans="1:15" x14ac:dyDescent="0.25">
      <c r="A565" s="6" t="s">
        <v>1778</v>
      </c>
      <c r="B565" s="6" t="s">
        <v>1779</v>
      </c>
      <c r="C565" s="6" t="s">
        <v>1780</v>
      </c>
      <c r="D565" s="6" t="s">
        <v>40</v>
      </c>
      <c r="E565" s="6" t="s">
        <v>202</v>
      </c>
      <c r="F565" s="6">
        <v>2</v>
      </c>
      <c r="G565" s="16">
        <v>5474.3</v>
      </c>
      <c r="H565" s="26">
        <v>45358</v>
      </c>
      <c r="I565" s="6" t="s">
        <v>42</v>
      </c>
      <c r="J565" s="6" t="s">
        <v>303</v>
      </c>
      <c r="K565" s="6" t="s">
        <v>304</v>
      </c>
      <c r="L565" s="6" t="s">
        <v>44</v>
      </c>
      <c r="M565" s="6" t="s">
        <v>68</v>
      </c>
      <c r="N565" s="17"/>
      <c r="O565" s="37">
        <f t="shared" si="29"/>
        <v>10948.6</v>
      </c>
    </row>
    <row r="566" spans="1:15" x14ac:dyDescent="0.25">
      <c r="A566" s="6" t="s">
        <v>1781</v>
      </c>
      <c r="B566" s="6" t="s">
        <v>1782</v>
      </c>
      <c r="C566" s="6" t="s">
        <v>1783</v>
      </c>
      <c r="D566" s="6" t="s">
        <v>168</v>
      </c>
      <c r="E566" s="6" t="s">
        <v>371</v>
      </c>
      <c r="F566" s="6">
        <v>5</v>
      </c>
      <c r="G566" s="16">
        <v>171731.07</v>
      </c>
      <c r="H566" s="27">
        <v>45773</v>
      </c>
      <c r="I566" s="6" t="s">
        <v>101</v>
      </c>
      <c r="J566" s="6" t="s">
        <v>146</v>
      </c>
      <c r="K566" s="6" t="s">
        <v>147</v>
      </c>
      <c r="L566" s="6" t="s">
        <v>54</v>
      </c>
      <c r="M566" s="6" t="s">
        <v>63</v>
      </c>
      <c r="N566" s="6">
        <v>4</v>
      </c>
      <c r="O566" s="37">
        <f t="shared" si="29"/>
        <v>858655.35000000009</v>
      </c>
    </row>
    <row r="567" spans="1:15" x14ac:dyDescent="0.25">
      <c r="A567" s="6" t="s">
        <v>1784</v>
      </c>
      <c r="B567" s="6" t="s">
        <v>1976</v>
      </c>
      <c r="C567" s="6" t="s">
        <v>1786</v>
      </c>
      <c r="D567" s="6" t="s">
        <v>40</v>
      </c>
      <c r="E567" s="6" t="s">
        <v>41</v>
      </c>
      <c r="F567" s="6">
        <v>6</v>
      </c>
      <c r="G567" s="16">
        <v>319202.62</v>
      </c>
      <c r="H567" s="26">
        <v>45271</v>
      </c>
      <c r="I567" s="6" t="s">
        <v>74</v>
      </c>
      <c r="J567" s="6" t="s">
        <v>43</v>
      </c>
      <c r="K567" s="6" t="s">
        <v>43</v>
      </c>
      <c r="L567" s="6" t="s">
        <v>44</v>
      </c>
      <c r="M567" s="6" t="s">
        <v>55</v>
      </c>
      <c r="N567" s="6">
        <v>5</v>
      </c>
      <c r="O567" s="37">
        <f t="shared" si="29"/>
        <v>1915215.72</v>
      </c>
    </row>
    <row r="568" spans="1:15" x14ac:dyDescent="0.25">
      <c r="A568" s="6" t="s">
        <v>1787</v>
      </c>
      <c r="B568" s="6" t="s">
        <v>329</v>
      </c>
      <c r="C568" s="6" t="s">
        <v>330</v>
      </c>
      <c r="D568" s="6" t="s">
        <v>111</v>
      </c>
      <c r="E568" s="6" t="s">
        <v>73</v>
      </c>
      <c r="F568" s="6">
        <v>5</v>
      </c>
      <c r="G568" s="16">
        <v>79128.83</v>
      </c>
      <c r="H568" s="27">
        <v>45838</v>
      </c>
      <c r="I568" s="6" t="s">
        <v>74</v>
      </c>
      <c r="J568" s="6" t="s">
        <v>113</v>
      </c>
      <c r="K568" s="6" t="s">
        <v>114</v>
      </c>
      <c r="L568" s="6" t="s">
        <v>54</v>
      </c>
      <c r="M568" s="6" t="s">
        <v>63</v>
      </c>
      <c r="N568" s="6">
        <v>4</v>
      </c>
      <c r="O568" s="37">
        <f t="shared" si="29"/>
        <v>395644.15</v>
      </c>
    </row>
    <row r="569" spans="1:15" x14ac:dyDescent="0.25">
      <c r="A569" s="6" t="s">
        <v>1788</v>
      </c>
      <c r="B569" s="6" t="s">
        <v>1977</v>
      </c>
      <c r="C569" s="6" t="s">
        <v>1790</v>
      </c>
      <c r="D569" s="6" t="s">
        <v>111</v>
      </c>
      <c r="E569" s="6" t="s">
        <v>73</v>
      </c>
      <c r="F569" s="6">
        <v>3</v>
      </c>
      <c r="G569" s="16">
        <v>282613.71999999997</v>
      </c>
      <c r="H569" s="26">
        <v>45720</v>
      </c>
      <c r="I569" s="6" t="s">
        <v>101</v>
      </c>
      <c r="J569" s="6" t="s">
        <v>146</v>
      </c>
      <c r="K569" s="6" t="s">
        <v>147</v>
      </c>
      <c r="L569" s="6" t="s">
        <v>62</v>
      </c>
      <c r="M569" s="6" t="s">
        <v>68</v>
      </c>
      <c r="N569" s="6">
        <v>1</v>
      </c>
      <c r="O569" s="37">
        <f t="shared" si="29"/>
        <v>847841.15999999992</v>
      </c>
    </row>
    <row r="570" spans="1:15" x14ac:dyDescent="0.25">
      <c r="A570" s="6" t="s">
        <v>1791</v>
      </c>
      <c r="B570" s="6" t="s">
        <v>1447</v>
      </c>
      <c r="C570" s="6" t="s">
        <v>1792</v>
      </c>
      <c r="D570" s="6" t="s">
        <v>49</v>
      </c>
      <c r="E570" s="6" t="s">
        <v>107</v>
      </c>
      <c r="F570" s="6">
        <v>2</v>
      </c>
      <c r="G570" s="16">
        <v>185732.63</v>
      </c>
      <c r="H570" s="26">
        <v>45971</v>
      </c>
      <c r="I570" s="6" t="s">
        <v>42</v>
      </c>
      <c r="J570" s="6" t="s">
        <v>187</v>
      </c>
      <c r="K570" s="6" t="s">
        <v>187</v>
      </c>
      <c r="L570" s="6" t="s">
        <v>44</v>
      </c>
      <c r="M570" s="6" t="s">
        <v>45</v>
      </c>
      <c r="N570" s="6">
        <v>1</v>
      </c>
      <c r="O570" s="37">
        <f t="shared" si="29"/>
        <v>371465.26</v>
      </c>
    </row>
    <row r="571" spans="1:15" x14ac:dyDescent="0.25">
      <c r="A571" s="6" t="s">
        <v>1793</v>
      </c>
      <c r="B571" s="6" t="s">
        <v>1121</v>
      </c>
      <c r="C571" s="6" t="s">
        <v>1122</v>
      </c>
      <c r="D571" s="6" t="s">
        <v>59</v>
      </c>
      <c r="E571" s="6" t="s">
        <v>60</v>
      </c>
      <c r="F571" s="6">
        <v>1</v>
      </c>
      <c r="G571" s="16">
        <v>26640.42</v>
      </c>
      <c r="H571" s="26">
        <v>44968</v>
      </c>
      <c r="I571" s="6" t="s">
        <v>42</v>
      </c>
      <c r="J571" s="6" t="s">
        <v>152</v>
      </c>
      <c r="K571" s="6" t="s">
        <v>152</v>
      </c>
      <c r="L571" s="6" t="s">
        <v>54</v>
      </c>
      <c r="M571" s="6" t="s">
        <v>68</v>
      </c>
      <c r="N571" s="6">
        <v>4</v>
      </c>
      <c r="O571" s="37">
        <f t="shared" si="29"/>
        <v>26640.42</v>
      </c>
    </row>
    <row r="572" spans="1:15" x14ac:dyDescent="0.25">
      <c r="A572" s="6" t="s">
        <v>1794</v>
      </c>
      <c r="B572" s="6" t="s">
        <v>1795</v>
      </c>
      <c r="C572" s="17"/>
      <c r="D572" s="6" t="s">
        <v>111</v>
      </c>
      <c r="E572" s="6" t="s">
        <v>73</v>
      </c>
      <c r="F572" s="6">
        <v>2</v>
      </c>
      <c r="G572" s="16">
        <v>244044.42</v>
      </c>
      <c r="H572" s="27">
        <v>45456</v>
      </c>
      <c r="I572" s="6" t="s">
        <v>51</v>
      </c>
      <c r="J572" s="6" t="s">
        <v>303</v>
      </c>
      <c r="K572" s="6" t="s">
        <v>304</v>
      </c>
      <c r="L572" s="6" t="s">
        <v>44</v>
      </c>
      <c r="M572" s="6" t="s">
        <v>77</v>
      </c>
      <c r="N572" s="17"/>
      <c r="O572" s="37">
        <f t="shared" si="29"/>
        <v>488088.84</v>
      </c>
    </row>
    <row r="573" spans="1:15" x14ac:dyDescent="0.25">
      <c r="A573" s="6" t="s">
        <v>1796</v>
      </c>
      <c r="B573" s="6" t="s">
        <v>1978</v>
      </c>
      <c r="C573" s="6" t="s">
        <v>1798</v>
      </c>
      <c r="D573" s="6" t="s">
        <v>111</v>
      </c>
      <c r="E573" s="6" t="s">
        <v>73</v>
      </c>
      <c r="F573" s="6">
        <v>1</v>
      </c>
      <c r="G573" s="16">
        <v>192858.81</v>
      </c>
      <c r="H573" s="27">
        <v>45531</v>
      </c>
      <c r="I573" s="6" t="s">
        <v>81</v>
      </c>
      <c r="J573" s="6" t="s">
        <v>146</v>
      </c>
      <c r="K573" s="6" t="s">
        <v>147</v>
      </c>
      <c r="L573" s="6" t="s">
        <v>54</v>
      </c>
      <c r="M573" s="6" t="s">
        <v>45</v>
      </c>
      <c r="N573" s="17"/>
      <c r="O573" s="37">
        <f t="shared" si="29"/>
        <v>192858.81</v>
      </c>
    </row>
    <row r="574" spans="1:15" x14ac:dyDescent="0.25">
      <c r="A574" s="6" t="s">
        <v>1799</v>
      </c>
      <c r="B574" s="6" t="s">
        <v>1979</v>
      </c>
      <c r="C574" s="6" t="s">
        <v>1801</v>
      </c>
      <c r="D574" s="6" t="s">
        <v>59</v>
      </c>
      <c r="E574" s="6" t="s">
        <v>60</v>
      </c>
      <c r="F574" s="6">
        <v>3</v>
      </c>
      <c r="G574" s="16">
        <v>278782.65000000002</v>
      </c>
      <c r="H574" s="27">
        <v>45689</v>
      </c>
      <c r="I574" s="6" t="s">
        <v>51</v>
      </c>
      <c r="J574" s="6" t="s">
        <v>82</v>
      </c>
      <c r="K574" s="6" t="s">
        <v>83</v>
      </c>
      <c r="L574" s="6" t="s">
        <v>62</v>
      </c>
      <c r="M574" s="6" t="s">
        <v>77</v>
      </c>
      <c r="N574" s="17"/>
      <c r="O574" s="37">
        <f t="shared" si="29"/>
        <v>836347.95000000007</v>
      </c>
    </row>
    <row r="575" spans="1:15" x14ac:dyDescent="0.25">
      <c r="A575" s="6" t="s">
        <v>1802</v>
      </c>
      <c r="B575" s="6" t="s">
        <v>1803</v>
      </c>
      <c r="C575" s="6" t="s">
        <v>1804</v>
      </c>
      <c r="D575" s="6" t="s">
        <v>99</v>
      </c>
      <c r="E575" s="6" t="s">
        <v>357</v>
      </c>
      <c r="F575" s="6">
        <v>5</v>
      </c>
      <c r="G575" s="16">
        <v>109961.25</v>
      </c>
      <c r="H575" s="26">
        <v>45933</v>
      </c>
      <c r="I575" s="6" t="s">
        <v>42</v>
      </c>
      <c r="J575" s="6" t="s">
        <v>89</v>
      </c>
      <c r="K575" s="6" t="s">
        <v>90</v>
      </c>
      <c r="L575" s="6" t="s">
        <v>62</v>
      </c>
      <c r="M575" s="6" t="s">
        <v>63</v>
      </c>
      <c r="N575" s="6">
        <v>2</v>
      </c>
      <c r="O575" s="37">
        <f t="shared" si="29"/>
        <v>549806.25</v>
      </c>
    </row>
    <row r="576" spans="1:15" x14ac:dyDescent="0.25">
      <c r="A576" s="6" t="s">
        <v>1805</v>
      </c>
      <c r="B576" s="6" t="s">
        <v>535</v>
      </c>
      <c r="C576" s="6" t="s">
        <v>1806</v>
      </c>
      <c r="D576" s="6" t="s">
        <v>40</v>
      </c>
      <c r="E576" s="6" t="s">
        <v>573</v>
      </c>
      <c r="F576" s="6">
        <v>3</v>
      </c>
      <c r="G576" s="16">
        <v>329071.89</v>
      </c>
      <c r="H576" s="27">
        <v>45291</v>
      </c>
      <c r="I576" s="6" t="s">
        <v>51</v>
      </c>
      <c r="J576" s="6" t="s">
        <v>82</v>
      </c>
      <c r="K576" s="6" t="s">
        <v>83</v>
      </c>
      <c r="L576" s="6" t="s">
        <v>44</v>
      </c>
      <c r="M576" s="6" t="s">
        <v>77</v>
      </c>
      <c r="N576" s="6">
        <v>5</v>
      </c>
      <c r="O576" s="37">
        <f t="shared" si="29"/>
        <v>987215.67</v>
      </c>
    </row>
    <row r="577" spans="1:15" x14ac:dyDescent="0.25">
      <c r="A577" s="6" t="s">
        <v>1807</v>
      </c>
      <c r="B577" s="6" t="s">
        <v>1808</v>
      </c>
      <c r="C577" s="6" t="s">
        <v>1809</v>
      </c>
      <c r="D577" s="6" t="s">
        <v>87</v>
      </c>
      <c r="E577" s="6" t="s">
        <v>94</v>
      </c>
      <c r="F577" s="6">
        <v>2</v>
      </c>
      <c r="G577" s="16">
        <v>219174.05</v>
      </c>
      <c r="H577" s="27">
        <v>45250</v>
      </c>
      <c r="I577" s="6" t="s">
        <v>101</v>
      </c>
      <c r="J577" s="6" t="s">
        <v>126</v>
      </c>
      <c r="K577" s="6" t="s">
        <v>127</v>
      </c>
      <c r="L577" s="6" t="s">
        <v>62</v>
      </c>
      <c r="M577" s="6" t="s">
        <v>68</v>
      </c>
      <c r="N577" s="17"/>
      <c r="O577" s="37">
        <f t="shared" si="29"/>
        <v>438348.1</v>
      </c>
    </row>
    <row r="578" spans="1:15" x14ac:dyDescent="0.25">
      <c r="A578" s="6" t="s">
        <v>1810</v>
      </c>
      <c r="B578" s="6" t="s">
        <v>434</v>
      </c>
      <c r="C578" s="6" t="s">
        <v>1811</v>
      </c>
      <c r="D578" s="6" t="s">
        <v>135</v>
      </c>
      <c r="E578" s="6" t="s">
        <v>459</v>
      </c>
      <c r="F578" s="6">
        <v>3</v>
      </c>
      <c r="G578" s="18">
        <v>3419703.5</v>
      </c>
      <c r="H578" s="27">
        <v>45112</v>
      </c>
      <c r="I578" s="6" t="s">
        <v>81</v>
      </c>
      <c r="J578" s="6" t="s">
        <v>141</v>
      </c>
      <c r="K578" s="6" t="s">
        <v>142</v>
      </c>
      <c r="L578" s="6" t="s">
        <v>54</v>
      </c>
      <c r="M578" s="6" t="s">
        <v>63</v>
      </c>
      <c r="N578" s="17"/>
      <c r="O578" s="37">
        <f t="shared" ref="O578:O601" si="30">F578*G578</f>
        <v>10259110.5</v>
      </c>
    </row>
    <row r="579" spans="1:15" x14ac:dyDescent="0.25">
      <c r="A579" s="6" t="s">
        <v>1812</v>
      </c>
      <c r="B579" s="6" t="s">
        <v>1813</v>
      </c>
      <c r="C579" s="6" t="s">
        <v>1814</v>
      </c>
      <c r="D579" s="6" t="s">
        <v>111</v>
      </c>
      <c r="E579" s="6" t="s">
        <v>112</v>
      </c>
      <c r="F579" s="6">
        <v>4</v>
      </c>
      <c r="G579" s="16">
        <v>337026.05</v>
      </c>
      <c r="H579" s="27">
        <v>45246</v>
      </c>
      <c r="I579" s="6" t="s">
        <v>81</v>
      </c>
      <c r="J579" s="6" t="s">
        <v>43</v>
      </c>
      <c r="K579" s="6" t="s">
        <v>43</v>
      </c>
      <c r="L579" s="6" t="s">
        <v>44</v>
      </c>
      <c r="M579" s="6" t="s">
        <v>68</v>
      </c>
      <c r="N579" s="6">
        <v>1</v>
      </c>
      <c r="O579" s="37">
        <f t="shared" si="30"/>
        <v>1348104.2</v>
      </c>
    </row>
    <row r="580" spans="1:15" x14ac:dyDescent="0.25">
      <c r="A580" s="6" t="s">
        <v>1815</v>
      </c>
      <c r="B580" s="6" t="s">
        <v>461</v>
      </c>
      <c r="C580" s="6" t="s">
        <v>1816</v>
      </c>
      <c r="D580" s="6" t="s">
        <v>40</v>
      </c>
      <c r="E580" s="6" t="s">
        <v>202</v>
      </c>
      <c r="F580" s="6">
        <v>6</v>
      </c>
      <c r="G580" s="16">
        <v>116072.17</v>
      </c>
      <c r="H580" s="26">
        <v>45542</v>
      </c>
      <c r="I580" s="6" t="s">
        <v>51</v>
      </c>
      <c r="J580" s="6" t="s">
        <v>89</v>
      </c>
      <c r="K580" s="6" t="s">
        <v>90</v>
      </c>
      <c r="L580" s="6" t="s">
        <v>54</v>
      </c>
      <c r="M580" s="6" t="s">
        <v>45</v>
      </c>
      <c r="N580" s="17"/>
      <c r="O580" s="37">
        <f t="shared" si="30"/>
        <v>696433.02</v>
      </c>
    </row>
    <row r="581" spans="1:15" x14ac:dyDescent="0.25">
      <c r="A581" s="6" t="s">
        <v>1817</v>
      </c>
      <c r="B581" s="6" t="s">
        <v>1089</v>
      </c>
      <c r="C581" s="6" t="s">
        <v>1090</v>
      </c>
      <c r="D581" s="6" t="s">
        <v>135</v>
      </c>
      <c r="E581" s="6" t="s">
        <v>468</v>
      </c>
      <c r="F581" s="6">
        <v>2</v>
      </c>
      <c r="G581" s="16">
        <v>46812.85</v>
      </c>
      <c r="H581" s="26">
        <v>45358</v>
      </c>
      <c r="I581" s="6" t="s">
        <v>42</v>
      </c>
      <c r="J581" s="6" t="s">
        <v>308</v>
      </c>
      <c r="K581" s="6" t="s">
        <v>53</v>
      </c>
      <c r="L581" s="6" t="s">
        <v>62</v>
      </c>
      <c r="M581" s="6" t="s">
        <v>45</v>
      </c>
      <c r="N581" s="17"/>
      <c r="O581" s="37">
        <f t="shared" si="30"/>
        <v>93625.7</v>
      </c>
    </row>
    <row r="582" spans="1:15" x14ac:dyDescent="0.25">
      <c r="A582" s="6" t="s">
        <v>1819</v>
      </c>
      <c r="B582" s="6" t="s">
        <v>1773</v>
      </c>
      <c r="C582" s="6" t="s">
        <v>1820</v>
      </c>
      <c r="D582" s="6" t="s">
        <v>99</v>
      </c>
      <c r="E582" s="6" t="s">
        <v>357</v>
      </c>
      <c r="F582" s="6">
        <v>4</v>
      </c>
      <c r="G582" s="16">
        <v>289299.96000000002</v>
      </c>
      <c r="H582" s="26">
        <v>44931</v>
      </c>
      <c r="I582" s="6" t="s">
        <v>101</v>
      </c>
      <c r="J582" s="6" t="s">
        <v>203</v>
      </c>
      <c r="K582" s="6" t="s">
        <v>204</v>
      </c>
      <c r="L582" s="6" t="s">
        <v>44</v>
      </c>
      <c r="M582" s="6" t="s">
        <v>77</v>
      </c>
      <c r="N582" s="6">
        <v>1</v>
      </c>
      <c r="O582" s="37">
        <f t="shared" si="30"/>
        <v>1157199.8400000001</v>
      </c>
    </row>
    <row r="583" spans="1:15" x14ac:dyDescent="0.25">
      <c r="A583" s="6" t="s">
        <v>1821</v>
      </c>
      <c r="B583" s="6" t="s">
        <v>1822</v>
      </c>
      <c r="C583" s="6" t="s">
        <v>1823</v>
      </c>
      <c r="D583" s="6" t="s">
        <v>59</v>
      </c>
      <c r="E583" s="6" t="s">
        <v>217</v>
      </c>
      <c r="F583" s="6">
        <v>5</v>
      </c>
      <c r="G583" s="16">
        <v>337423.55</v>
      </c>
      <c r="H583" s="26">
        <v>45820</v>
      </c>
      <c r="I583" s="6" t="s">
        <v>51</v>
      </c>
      <c r="J583" s="6" t="s">
        <v>82</v>
      </c>
      <c r="K583" s="6" t="s">
        <v>83</v>
      </c>
      <c r="L583" s="6" t="s">
        <v>54</v>
      </c>
      <c r="M583" s="6" t="s">
        <v>68</v>
      </c>
      <c r="N583" s="6">
        <v>3</v>
      </c>
      <c r="O583" s="37">
        <f t="shared" si="30"/>
        <v>1687117.75</v>
      </c>
    </row>
    <row r="584" spans="1:15" x14ac:dyDescent="0.25">
      <c r="A584" s="6" t="s">
        <v>1824</v>
      </c>
      <c r="B584" s="6" t="s">
        <v>244</v>
      </c>
      <c r="C584" s="6" t="s">
        <v>1826</v>
      </c>
      <c r="D584" s="6" t="s">
        <v>87</v>
      </c>
      <c r="E584" s="6" t="s">
        <v>88</v>
      </c>
      <c r="F584" s="6">
        <v>1</v>
      </c>
      <c r="G584" s="16">
        <v>380916.19</v>
      </c>
      <c r="H584" s="27">
        <v>44983</v>
      </c>
      <c r="I584" s="6" t="s">
        <v>51</v>
      </c>
      <c r="J584" s="6" t="s">
        <v>43</v>
      </c>
      <c r="K584" s="6" t="s">
        <v>43</v>
      </c>
      <c r="L584" s="6" t="s">
        <v>44</v>
      </c>
      <c r="M584" s="6" t="s">
        <v>55</v>
      </c>
      <c r="N584" s="6">
        <v>4</v>
      </c>
      <c r="O584" s="37">
        <f t="shared" si="30"/>
        <v>380916.19</v>
      </c>
    </row>
    <row r="585" spans="1:15" x14ac:dyDescent="0.25">
      <c r="A585" s="6" t="s">
        <v>1827</v>
      </c>
      <c r="B585" s="6" t="s">
        <v>1681</v>
      </c>
      <c r="C585" s="6" t="s">
        <v>1682</v>
      </c>
      <c r="D585" s="6" t="s">
        <v>49</v>
      </c>
      <c r="E585" s="6" t="s">
        <v>279</v>
      </c>
      <c r="F585" s="6">
        <v>4</v>
      </c>
      <c r="G585" s="16">
        <v>428228.64</v>
      </c>
      <c r="H585" s="26">
        <v>45725</v>
      </c>
      <c r="I585" s="6" t="s">
        <v>51</v>
      </c>
      <c r="J585" s="6" t="s">
        <v>113</v>
      </c>
      <c r="K585" s="6" t="s">
        <v>114</v>
      </c>
      <c r="L585" s="6" t="s">
        <v>44</v>
      </c>
      <c r="M585" s="6" t="s">
        <v>77</v>
      </c>
      <c r="N585" s="6">
        <v>1</v>
      </c>
      <c r="O585" s="37">
        <f t="shared" si="30"/>
        <v>1712914.56</v>
      </c>
    </row>
    <row r="586" spans="1:15" x14ac:dyDescent="0.25">
      <c r="A586" s="6" t="s">
        <v>1830</v>
      </c>
      <c r="B586" s="6" t="s">
        <v>1831</v>
      </c>
      <c r="C586" s="6" t="s">
        <v>1832</v>
      </c>
      <c r="D586" s="6" t="s">
        <v>59</v>
      </c>
      <c r="E586" s="6" t="s">
        <v>156</v>
      </c>
      <c r="F586" s="6">
        <v>4</v>
      </c>
      <c r="G586" s="16">
        <v>288140.2</v>
      </c>
      <c r="H586" s="26">
        <v>45300</v>
      </c>
      <c r="I586" s="6" t="s">
        <v>81</v>
      </c>
      <c r="J586" s="6" t="s">
        <v>308</v>
      </c>
      <c r="K586" s="6" t="s">
        <v>53</v>
      </c>
      <c r="L586" s="6" t="s">
        <v>54</v>
      </c>
      <c r="M586" s="6" t="s">
        <v>45</v>
      </c>
      <c r="N586" s="6">
        <v>1</v>
      </c>
      <c r="O586" s="37">
        <f t="shared" si="30"/>
        <v>1152560.8</v>
      </c>
    </row>
    <row r="587" spans="1:15" x14ac:dyDescent="0.25">
      <c r="A587" s="6" t="s">
        <v>1833</v>
      </c>
      <c r="B587" s="6" t="s">
        <v>1980</v>
      </c>
      <c r="C587" s="6" t="s">
        <v>1835</v>
      </c>
      <c r="D587" s="6" t="s">
        <v>135</v>
      </c>
      <c r="E587" s="6" t="s">
        <v>191</v>
      </c>
      <c r="F587" s="6">
        <v>1</v>
      </c>
      <c r="G587" s="16">
        <v>27138.62</v>
      </c>
      <c r="H587" s="27">
        <v>45408</v>
      </c>
      <c r="I587" s="6" t="s">
        <v>81</v>
      </c>
      <c r="J587" s="6" t="s">
        <v>303</v>
      </c>
      <c r="K587" s="6" t="s">
        <v>304</v>
      </c>
      <c r="L587" s="6" t="s">
        <v>44</v>
      </c>
      <c r="M587" s="6" t="s">
        <v>77</v>
      </c>
      <c r="N587" s="17"/>
      <c r="O587" s="37">
        <f t="shared" si="30"/>
        <v>27138.62</v>
      </c>
    </row>
    <row r="588" spans="1:15" x14ac:dyDescent="0.25">
      <c r="A588" s="6" t="s">
        <v>1836</v>
      </c>
      <c r="B588" s="6" t="s">
        <v>1837</v>
      </c>
      <c r="C588" s="6" t="s">
        <v>1838</v>
      </c>
      <c r="D588" s="6" t="s">
        <v>168</v>
      </c>
      <c r="E588" s="6" t="s">
        <v>371</v>
      </c>
      <c r="F588" s="6">
        <v>4</v>
      </c>
      <c r="G588" s="16">
        <v>175558.15</v>
      </c>
      <c r="H588" s="27">
        <v>45009</v>
      </c>
      <c r="I588" s="6" t="s">
        <v>74</v>
      </c>
      <c r="J588" s="6" t="s">
        <v>308</v>
      </c>
      <c r="K588" s="6" t="s">
        <v>53</v>
      </c>
      <c r="L588" s="6" t="s">
        <v>44</v>
      </c>
      <c r="M588" s="6" t="s">
        <v>68</v>
      </c>
      <c r="N588" s="6">
        <v>4</v>
      </c>
      <c r="O588" s="37">
        <f t="shared" si="30"/>
        <v>702232.6</v>
      </c>
    </row>
    <row r="589" spans="1:15" x14ac:dyDescent="0.25">
      <c r="A589" s="6" t="s">
        <v>1839</v>
      </c>
      <c r="B589" s="6" t="s">
        <v>1840</v>
      </c>
      <c r="C589" s="6" t="s">
        <v>1841</v>
      </c>
      <c r="D589" s="6" t="s">
        <v>49</v>
      </c>
      <c r="E589" s="6" t="s">
        <v>107</v>
      </c>
      <c r="F589" s="6">
        <v>6</v>
      </c>
      <c r="G589" s="16">
        <v>240859.77</v>
      </c>
      <c r="H589" s="27">
        <v>45282</v>
      </c>
      <c r="I589" s="6" t="s">
        <v>81</v>
      </c>
      <c r="J589" s="6" t="s">
        <v>113</v>
      </c>
      <c r="K589" s="6" t="s">
        <v>114</v>
      </c>
      <c r="L589" s="6" t="s">
        <v>44</v>
      </c>
      <c r="M589" s="6" t="s">
        <v>45</v>
      </c>
      <c r="N589" s="17"/>
      <c r="O589" s="37">
        <f t="shared" si="30"/>
        <v>1445158.6199999999</v>
      </c>
    </row>
    <row r="590" spans="1:15" x14ac:dyDescent="0.25">
      <c r="A590" s="6" t="s">
        <v>1842</v>
      </c>
      <c r="B590" s="6" t="s">
        <v>1843</v>
      </c>
      <c r="C590" s="6" t="s">
        <v>1844</v>
      </c>
      <c r="D590" s="6" t="s">
        <v>59</v>
      </c>
      <c r="E590" s="6" t="s">
        <v>156</v>
      </c>
      <c r="F590" s="6">
        <v>2</v>
      </c>
      <c r="G590" s="16">
        <v>140329.73000000001</v>
      </c>
      <c r="H590" s="27">
        <v>45066</v>
      </c>
      <c r="I590" s="6" t="s">
        <v>51</v>
      </c>
      <c r="J590" s="6" t="s">
        <v>75</v>
      </c>
      <c r="K590" s="6" t="s">
        <v>76</v>
      </c>
      <c r="L590" s="6" t="s">
        <v>54</v>
      </c>
      <c r="M590" s="6" t="s">
        <v>68</v>
      </c>
      <c r="N590" s="17"/>
      <c r="O590" s="37">
        <f t="shared" si="30"/>
        <v>280659.46000000002</v>
      </c>
    </row>
    <row r="591" spans="1:15" x14ac:dyDescent="0.25">
      <c r="A591" s="6" t="s">
        <v>1845</v>
      </c>
      <c r="B591" s="6" t="s">
        <v>1846</v>
      </c>
      <c r="C591" s="6" t="s">
        <v>1847</v>
      </c>
      <c r="D591" s="6" t="s">
        <v>40</v>
      </c>
      <c r="E591" s="6" t="s">
        <v>573</v>
      </c>
      <c r="F591" s="6">
        <v>6</v>
      </c>
      <c r="G591" s="18">
        <v>3576739.75</v>
      </c>
      <c r="H591" s="27">
        <v>45465</v>
      </c>
      <c r="I591" s="6" t="s">
        <v>74</v>
      </c>
      <c r="J591" s="6" t="s">
        <v>126</v>
      </c>
      <c r="K591" s="6" t="s">
        <v>127</v>
      </c>
      <c r="L591" s="6" t="s">
        <v>62</v>
      </c>
      <c r="M591" s="6" t="s">
        <v>45</v>
      </c>
      <c r="N591" s="6">
        <v>2</v>
      </c>
      <c r="O591" s="37">
        <f t="shared" si="30"/>
        <v>21460438.5</v>
      </c>
    </row>
    <row r="592" spans="1:15" x14ac:dyDescent="0.25">
      <c r="A592" s="6" t="s">
        <v>1848</v>
      </c>
      <c r="B592" s="6" t="s">
        <v>1849</v>
      </c>
      <c r="C592" s="6" t="s">
        <v>1850</v>
      </c>
      <c r="D592" s="6" t="s">
        <v>59</v>
      </c>
      <c r="E592" s="6" t="s">
        <v>217</v>
      </c>
      <c r="F592" s="6">
        <v>2</v>
      </c>
      <c r="G592" s="16">
        <v>364094.63</v>
      </c>
      <c r="H592" s="27">
        <v>45581</v>
      </c>
      <c r="I592" s="6" t="s">
        <v>101</v>
      </c>
      <c r="J592" s="6" t="s">
        <v>82</v>
      </c>
      <c r="K592" s="6" t="s">
        <v>83</v>
      </c>
      <c r="L592" s="6" t="s">
        <v>44</v>
      </c>
      <c r="M592" s="6" t="s">
        <v>55</v>
      </c>
      <c r="N592" s="6">
        <v>5</v>
      </c>
      <c r="O592" s="37">
        <f t="shared" si="30"/>
        <v>728189.26</v>
      </c>
    </row>
    <row r="593" spans="1:15" x14ac:dyDescent="0.25">
      <c r="A593" s="6" t="s">
        <v>1851</v>
      </c>
      <c r="B593" s="6" t="s">
        <v>1852</v>
      </c>
      <c r="C593" s="6" t="s">
        <v>1853</v>
      </c>
      <c r="D593" s="6" t="s">
        <v>168</v>
      </c>
      <c r="E593" s="6" t="s">
        <v>252</v>
      </c>
      <c r="F593" s="6">
        <v>3</v>
      </c>
      <c r="G593" s="16">
        <v>394976.83</v>
      </c>
      <c r="H593" s="26">
        <v>45717</v>
      </c>
      <c r="I593" s="6" t="s">
        <v>81</v>
      </c>
      <c r="J593" s="6" t="s">
        <v>187</v>
      </c>
      <c r="K593" s="6" t="s">
        <v>187</v>
      </c>
      <c r="L593" s="6" t="s">
        <v>62</v>
      </c>
      <c r="M593" s="6" t="s">
        <v>68</v>
      </c>
      <c r="N593" s="6">
        <v>4</v>
      </c>
      <c r="O593" s="37">
        <f t="shared" si="30"/>
        <v>1184930.49</v>
      </c>
    </row>
    <row r="594" spans="1:15" x14ac:dyDescent="0.25">
      <c r="A594" s="6" t="s">
        <v>1854</v>
      </c>
      <c r="B594" s="6" t="s">
        <v>1695</v>
      </c>
      <c r="C594" s="6" t="s">
        <v>1855</v>
      </c>
      <c r="D594" s="6" t="s">
        <v>49</v>
      </c>
      <c r="E594" s="6" t="s">
        <v>50</v>
      </c>
      <c r="F594" s="6">
        <v>2</v>
      </c>
      <c r="G594" s="16">
        <v>327736.87</v>
      </c>
      <c r="H594" s="27">
        <v>45640</v>
      </c>
      <c r="I594" s="6" t="s">
        <v>74</v>
      </c>
      <c r="J594" s="6" t="s">
        <v>237</v>
      </c>
      <c r="K594" s="6" t="s">
        <v>238</v>
      </c>
      <c r="L594" s="6" t="s">
        <v>44</v>
      </c>
      <c r="M594" s="6" t="s">
        <v>45</v>
      </c>
      <c r="N594" s="6">
        <v>3</v>
      </c>
      <c r="O594" s="37">
        <f t="shared" si="30"/>
        <v>655473.74</v>
      </c>
    </row>
    <row r="595" spans="1:15" x14ac:dyDescent="0.25">
      <c r="A595" s="6" t="s">
        <v>1856</v>
      </c>
      <c r="B595" s="6" t="s">
        <v>1857</v>
      </c>
      <c r="C595" s="6" t="s">
        <v>1858</v>
      </c>
      <c r="D595" s="6" t="s">
        <v>40</v>
      </c>
      <c r="E595" s="6" t="s">
        <v>41</v>
      </c>
      <c r="F595" s="6">
        <v>5</v>
      </c>
      <c r="G595" s="16">
        <v>225699.6</v>
      </c>
      <c r="H595" s="27">
        <v>45122</v>
      </c>
      <c r="I595" s="6" t="s">
        <v>81</v>
      </c>
      <c r="J595" s="6" t="s">
        <v>126</v>
      </c>
      <c r="K595" s="6" t="s">
        <v>127</v>
      </c>
      <c r="L595" s="6" t="s">
        <v>62</v>
      </c>
      <c r="M595" s="6" t="s">
        <v>68</v>
      </c>
      <c r="N595" s="17"/>
      <c r="O595" s="37">
        <f t="shared" si="30"/>
        <v>1128498</v>
      </c>
    </row>
    <row r="596" spans="1:15" x14ac:dyDescent="0.25">
      <c r="A596" s="6" t="s">
        <v>1859</v>
      </c>
      <c r="B596" s="6" t="s">
        <v>1860</v>
      </c>
      <c r="C596" s="6" t="s">
        <v>1861</v>
      </c>
      <c r="D596" s="6" t="s">
        <v>49</v>
      </c>
      <c r="E596" s="6" t="s">
        <v>829</v>
      </c>
      <c r="F596" s="6">
        <v>6</v>
      </c>
      <c r="G596" s="16">
        <v>413721.77</v>
      </c>
      <c r="H596" s="27">
        <v>45438</v>
      </c>
      <c r="I596" s="6" t="s">
        <v>51</v>
      </c>
      <c r="J596" s="6" t="s">
        <v>308</v>
      </c>
      <c r="K596" s="6" t="s">
        <v>53</v>
      </c>
      <c r="L596" s="6" t="s">
        <v>62</v>
      </c>
      <c r="M596" s="6" t="s">
        <v>63</v>
      </c>
      <c r="N596" s="6">
        <v>2</v>
      </c>
      <c r="O596" s="37">
        <f t="shared" si="30"/>
        <v>2482330.62</v>
      </c>
    </row>
    <row r="597" spans="1:15" x14ac:dyDescent="0.25">
      <c r="A597" s="6" t="s">
        <v>1862</v>
      </c>
      <c r="B597" s="6" t="s">
        <v>1863</v>
      </c>
      <c r="C597" s="6" t="s">
        <v>1864</v>
      </c>
      <c r="D597" s="6" t="s">
        <v>99</v>
      </c>
      <c r="E597" s="6" t="s">
        <v>100</v>
      </c>
      <c r="F597" s="6">
        <v>6</v>
      </c>
      <c r="G597" s="16">
        <v>47993.24</v>
      </c>
      <c r="H597" s="26">
        <v>45908</v>
      </c>
      <c r="I597" s="6" t="s">
        <v>74</v>
      </c>
      <c r="J597" s="6" t="s">
        <v>75</v>
      </c>
      <c r="K597" s="6" t="s">
        <v>76</v>
      </c>
      <c r="L597" s="6" t="s">
        <v>54</v>
      </c>
      <c r="M597" s="6" t="s">
        <v>77</v>
      </c>
      <c r="N597" s="17"/>
      <c r="O597" s="37">
        <f t="shared" si="30"/>
        <v>287959.44</v>
      </c>
    </row>
    <row r="598" spans="1:15" x14ac:dyDescent="0.25">
      <c r="A598" s="6" t="s">
        <v>1865</v>
      </c>
      <c r="B598" s="6" t="s">
        <v>1866</v>
      </c>
      <c r="C598" s="6" t="s">
        <v>1867</v>
      </c>
      <c r="D598" s="6" t="s">
        <v>87</v>
      </c>
      <c r="E598" s="6" t="s">
        <v>88</v>
      </c>
      <c r="F598" s="6">
        <v>2</v>
      </c>
      <c r="G598" s="16">
        <v>146911.67999999999</v>
      </c>
      <c r="H598" s="27">
        <v>45960</v>
      </c>
      <c r="I598" s="6" t="s">
        <v>101</v>
      </c>
      <c r="J598" s="6" t="s">
        <v>237</v>
      </c>
      <c r="K598" s="6" t="s">
        <v>238</v>
      </c>
      <c r="L598" s="6" t="s">
        <v>62</v>
      </c>
      <c r="M598" s="6" t="s">
        <v>55</v>
      </c>
      <c r="N598" s="6">
        <v>5</v>
      </c>
      <c r="O598" s="37">
        <f t="shared" si="30"/>
        <v>293823.35999999999</v>
      </c>
    </row>
    <row r="599" spans="1:15" x14ac:dyDescent="0.25">
      <c r="A599" s="6" t="s">
        <v>1868</v>
      </c>
      <c r="B599" s="6" t="s">
        <v>1869</v>
      </c>
      <c r="C599" s="6" t="s">
        <v>1870</v>
      </c>
      <c r="D599" s="6" t="s">
        <v>111</v>
      </c>
      <c r="E599" s="6" t="s">
        <v>112</v>
      </c>
      <c r="F599" s="6">
        <v>3</v>
      </c>
      <c r="G599" s="16">
        <v>142552.98000000001</v>
      </c>
      <c r="H599" s="27">
        <v>45285</v>
      </c>
      <c r="I599" s="6" t="s">
        <v>42</v>
      </c>
      <c r="J599" s="6" t="s">
        <v>82</v>
      </c>
      <c r="K599" s="6" t="s">
        <v>83</v>
      </c>
      <c r="L599" s="6" t="s">
        <v>62</v>
      </c>
      <c r="M599" s="6" t="s">
        <v>63</v>
      </c>
      <c r="N599" s="6">
        <v>1</v>
      </c>
      <c r="O599" s="37">
        <f t="shared" si="30"/>
        <v>427658.94000000006</v>
      </c>
    </row>
    <row r="600" spans="1:15" x14ac:dyDescent="0.25">
      <c r="A600" s="6" t="s">
        <v>1871</v>
      </c>
      <c r="B600" s="6" t="s">
        <v>1872</v>
      </c>
      <c r="C600" s="6" t="s">
        <v>1873</v>
      </c>
      <c r="D600" s="6" t="s">
        <v>87</v>
      </c>
      <c r="E600" s="6" t="s">
        <v>131</v>
      </c>
      <c r="F600" s="6">
        <v>5</v>
      </c>
      <c r="G600" s="16">
        <v>390485.13</v>
      </c>
      <c r="H600" s="27">
        <v>45468</v>
      </c>
      <c r="I600" s="6" t="s">
        <v>51</v>
      </c>
      <c r="J600" s="6" t="s">
        <v>237</v>
      </c>
      <c r="K600" s="6" t="s">
        <v>238</v>
      </c>
      <c r="L600" s="6" t="s">
        <v>44</v>
      </c>
      <c r="M600" s="6" t="s">
        <v>63</v>
      </c>
      <c r="N600" s="6">
        <v>1</v>
      </c>
      <c r="O600" s="37">
        <f t="shared" si="30"/>
        <v>1952425.65</v>
      </c>
    </row>
    <row r="601" spans="1:15" x14ac:dyDescent="0.25">
      <c r="A601" s="6" t="s">
        <v>1874</v>
      </c>
      <c r="B601" s="6" t="s">
        <v>1875</v>
      </c>
      <c r="C601" s="6" t="s">
        <v>1876</v>
      </c>
      <c r="D601" s="6" t="s">
        <v>111</v>
      </c>
      <c r="E601" s="6" t="s">
        <v>112</v>
      </c>
      <c r="F601" s="6">
        <v>1</v>
      </c>
      <c r="G601" s="16">
        <v>58066.42</v>
      </c>
      <c r="H601" s="27">
        <v>44943</v>
      </c>
      <c r="I601" s="6" t="s">
        <v>51</v>
      </c>
      <c r="J601" s="6" t="s">
        <v>152</v>
      </c>
      <c r="K601" s="6" t="s">
        <v>152</v>
      </c>
      <c r="L601" s="6" t="s">
        <v>54</v>
      </c>
      <c r="M601" s="6" t="s">
        <v>55</v>
      </c>
      <c r="N601" s="6">
        <v>2</v>
      </c>
      <c r="O601" s="37">
        <f t="shared" si="30"/>
        <v>58066.42</v>
      </c>
    </row>
  </sheetData>
  <autoFilter ref="A1:N601" xr:uid="{00000000-0009-0000-0000-000001000000}"/>
  <mergeCells count="60">
    <mergeCell ref="S242:AA242"/>
    <mergeCell ref="S231:AA231"/>
    <mergeCell ref="S232:AA232"/>
    <mergeCell ref="S233:AA233"/>
    <mergeCell ref="S234:AA234"/>
    <mergeCell ref="S235:AA235"/>
    <mergeCell ref="S236:AA236"/>
    <mergeCell ref="S237:AA237"/>
    <mergeCell ref="S238:AA238"/>
    <mergeCell ref="S239:AA239"/>
    <mergeCell ref="S240:AA240"/>
    <mergeCell ref="S241:AA241"/>
    <mergeCell ref="S230:AA230"/>
    <mergeCell ref="Q170:AA170"/>
    <mergeCell ref="Q178:AA178"/>
    <mergeCell ref="Q220:AA220"/>
    <mergeCell ref="S222:AA222"/>
    <mergeCell ref="S223:AA223"/>
    <mergeCell ref="S224:AA224"/>
    <mergeCell ref="S225:AA225"/>
    <mergeCell ref="S226:AA226"/>
    <mergeCell ref="S227:AA227"/>
    <mergeCell ref="S228:AA228"/>
    <mergeCell ref="S229:AA229"/>
    <mergeCell ref="Q59:AA59"/>
    <mergeCell ref="Q67:AA67"/>
    <mergeCell ref="Q77:AA77"/>
    <mergeCell ref="Q97:AA97"/>
    <mergeCell ref="Q117:AA117"/>
    <mergeCell ref="Q159:AA159"/>
    <mergeCell ref="Q49:AA49"/>
    <mergeCell ref="V24:AA24"/>
    <mergeCell ref="S28:AA28"/>
    <mergeCell ref="S29:AA29"/>
    <mergeCell ref="S30:AA30"/>
    <mergeCell ref="S33:AA33"/>
    <mergeCell ref="Q1:AA1"/>
    <mergeCell ref="Q8:AA8"/>
    <mergeCell ref="Q27:AA27"/>
    <mergeCell ref="Q36:AA36"/>
    <mergeCell ref="V17:AA17"/>
    <mergeCell ref="S31:AA31"/>
    <mergeCell ref="S32:AA32"/>
    <mergeCell ref="V18:AA18"/>
    <mergeCell ref="V19:AA19"/>
    <mergeCell ref="V20:AA20"/>
    <mergeCell ref="V21:AA21"/>
    <mergeCell ref="V22:AA22"/>
    <mergeCell ref="V23:AA23"/>
    <mergeCell ref="V12:AA12"/>
    <mergeCell ref="V13:AA13"/>
    <mergeCell ref="V14:AA14"/>
    <mergeCell ref="V15:AA15"/>
    <mergeCell ref="V16:AA16"/>
    <mergeCell ref="V11:AA11"/>
    <mergeCell ref="R3:AA3"/>
    <mergeCell ref="R4:AA4"/>
    <mergeCell ref="R5:AA5"/>
    <mergeCell ref="R6:AA6"/>
    <mergeCell ref="V10:AA10"/>
  </mergeCells>
  <pageMargins left="0.75" right="0.75" top="1" bottom="1" header="0.5" footer="0.5"/>
  <pageSetup scale="10"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38AC-0F13-4416-9242-06E2BD1EF937}">
  <dimension ref="A1:N610"/>
  <sheetViews>
    <sheetView workbookViewId="0">
      <selection activeCell="H5" sqref="H5"/>
    </sheetView>
  </sheetViews>
  <sheetFormatPr defaultRowHeight="15" x14ac:dyDescent="0.25"/>
  <cols>
    <col min="6" max="6" width="9.42578125" bestFit="1" customWidth="1"/>
    <col min="7" max="7" width="16.5703125" bestFit="1" customWidth="1"/>
    <col min="8" max="8" width="17.42578125" bestFit="1" customWidth="1"/>
    <col min="9" max="9" width="17.5703125" bestFit="1" customWidth="1"/>
    <col min="10" max="10" width="19.28515625" bestFit="1" customWidth="1"/>
    <col min="11" max="11" width="10.42578125" bestFit="1" customWidth="1"/>
    <col min="12" max="12" width="10.28515625" bestFit="1" customWidth="1"/>
    <col min="13" max="13" width="16" bestFit="1" customWidth="1"/>
    <col min="14" max="14" width="17.7109375" bestFit="1" customWidth="1"/>
  </cols>
  <sheetData>
    <row r="1" spans="1:14" x14ac:dyDescent="0.25">
      <c r="A1" s="5" t="s">
        <v>23</v>
      </c>
      <c r="B1" s="5" t="s">
        <v>24</v>
      </c>
      <c r="C1" s="5" t="s">
        <v>25</v>
      </c>
      <c r="D1" s="5" t="s">
        <v>26</v>
      </c>
      <c r="E1" s="5" t="s">
        <v>27</v>
      </c>
      <c r="F1" s="5" t="s">
        <v>28</v>
      </c>
      <c r="G1" s="5" t="s">
        <v>29</v>
      </c>
      <c r="H1" s="5" t="s">
        <v>30</v>
      </c>
      <c r="I1" s="5" t="s">
        <v>31</v>
      </c>
      <c r="J1" s="5" t="s">
        <v>32</v>
      </c>
      <c r="K1" s="5" t="s">
        <v>33</v>
      </c>
      <c r="L1" s="5" t="s">
        <v>34</v>
      </c>
      <c r="M1" s="5" t="s">
        <v>35</v>
      </c>
      <c r="N1" s="5" t="s">
        <v>36</v>
      </c>
    </row>
    <row r="2" spans="1:14" x14ac:dyDescent="0.25">
      <c r="A2" s="6" t="s">
        <v>37</v>
      </c>
      <c r="B2" s="6" t="s">
        <v>38</v>
      </c>
      <c r="C2" s="6" t="s">
        <v>39</v>
      </c>
      <c r="D2" s="6" t="s">
        <v>40</v>
      </c>
      <c r="E2" s="6" t="s">
        <v>41</v>
      </c>
      <c r="F2" s="6">
        <v>4</v>
      </c>
      <c r="G2" s="6">
        <v>344575.66</v>
      </c>
      <c r="H2" s="6" t="s">
        <v>1989</v>
      </c>
      <c r="I2" s="6" t="s">
        <v>42</v>
      </c>
      <c r="J2" s="6" t="s">
        <v>43</v>
      </c>
      <c r="K2" s="6" t="s">
        <v>43</v>
      </c>
      <c r="L2" s="6" t="s">
        <v>44</v>
      </c>
      <c r="M2" s="6" t="s">
        <v>45</v>
      </c>
      <c r="N2" s="6">
        <v>2</v>
      </c>
    </row>
    <row r="3" spans="1:14" x14ac:dyDescent="0.25">
      <c r="A3" s="6" t="s">
        <v>46</v>
      </c>
      <c r="B3" s="6" t="s">
        <v>47</v>
      </c>
      <c r="C3" s="6" t="s">
        <v>48</v>
      </c>
      <c r="D3" s="6" t="s">
        <v>49</v>
      </c>
      <c r="E3" s="6" t="s">
        <v>50</v>
      </c>
      <c r="F3" s="6">
        <v>1</v>
      </c>
      <c r="G3" s="6">
        <v>144026.99</v>
      </c>
      <c r="H3" s="15">
        <v>45804</v>
      </c>
      <c r="I3" s="6" t="s">
        <v>51</v>
      </c>
      <c r="J3" s="6" t="s">
        <v>52</v>
      </c>
      <c r="K3" s="6" t="s">
        <v>53</v>
      </c>
      <c r="L3" s="6" t="s">
        <v>54</v>
      </c>
      <c r="M3" s="6" t="s">
        <v>55</v>
      </c>
      <c r="N3" s="6">
        <v>3</v>
      </c>
    </row>
    <row r="4" spans="1:14" x14ac:dyDescent="0.25">
      <c r="A4" s="6" t="s">
        <v>56</v>
      </c>
      <c r="B4" s="6" t="s">
        <v>57</v>
      </c>
      <c r="C4" s="6" t="s">
        <v>58</v>
      </c>
      <c r="D4" s="6" t="s">
        <v>59</v>
      </c>
      <c r="E4" s="6" t="s">
        <v>60</v>
      </c>
      <c r="F4" s="6">
        <v>6</v>
      </c>
      <c r="G4" s="6">
        <v>378119.43</v>
      </c>
      <c r="H4" s="15">
        <v>45782</v>
      </c>
      <c r="I4" s="6" t="s">
        <v>42</v>
      </c>
      <c r="J4" s="6" t="s">
        <v>61</v>
      </c>
      <c r="K4" s="6" t="s">
        <v>61</v>
      </c>
      <c r="L4" s="6" t="s">
        <v>62</v>
      </c>
      <c r="M4" s="6" t="s">
        <v>63</v>
      </c>
      <c r="N4" s="6">
        <v>2</v>
      </c>
    </row>
    <row r="5" spans="1:14" x14ac:dyDescent="0.25">
      <c r="A5" s="6" t="s">
        <v>64</v>
      </c>
      <c r="B5" s="6" t="s">
        <v>65</v>
      </c>
      <c r="C5" s="6" t="s">
        <v>66</v>
      </c>
      <c r="D5" s="6" t="s">
        <v>59</v>
      </c>
      <c r="E5" s="6" t="s">
        <v>67</v>
      </c>
      <c r="F5" s="6">
        <v>3</v>
      </c>
      <c r="G5" s="6">
        <v>258435.49</v>
      </c>
      <c r="H5" s="15">
        <v>45563</v>
      </c>
      <c r="I5" s="6" t="s">
        <v>51</v>
      </c>
      <c r="J5" s="6" t="s">
        <v>61</v>
      </c>
      <c r="K5" s="6" t="s">
        <v>61</v>
      </c>
      <c r="L5" s="6" t="s">
        <v>54</v>
      </c>
      <c r="M5" s="6" t="s">
        <v>68</v>
      </c>
      <c r="N5" s="6">
        <v>2</v>
      </c>
    </row>
    <row r="6" spans="1:14" x14ac:dyDescent="0.25">
      <c r="A6" s="6" t="s">
        <v>69</v>
      </c>
      <c r="B6" s="6" t="s">
        <v>70</v>
      </c>
      <c r="C6" s="6" t="s">
        <v>71</v>
      </c>
      <c r="D6" s="6" t="s">
        <v>72</v>
      </c>
      <c r="E6" s="6" t="s">
        <v>73</v>
      </c>
      <c r="F6" s="6">
        <v>2</v>
      </c>
      <c r="G6" s="6">
        <v>427047.35</v>
      </c>
      <c r="H6" s="6" t="s">
        <v>1990</v>
      </c>
      <c r="I6" s="6" t="s">
        <v>74</v>
      </c>
      <c r="J6" s="6" t="s">
        <v>75</v>
      </c>
      <c r="K6" s="6" t="s">
        <v>76</v>
      </c>
      <c r="L6" s="6" t="s">
        <v>44</v>
      </c>
      <c r="M6" s="6" t="s">
        <v>77</v>
      </c>
      <c r="N6" s="6">
        <v>3</v>
      </c>
    </row>
    <row r="7" spans="1:14" x14ac:dyDescent="0.25">
      <c r="A7" s="6" t="s">
        <v>78</v>
      </c>
      <c r="B7" s="6" t="s">
        <v>79</v>
      </c>
      <c r="C7" s="6" t="s">
        <v>80</v>
      </c>
      <c r="D7" s="6" t="s">
        <v>59</v>
      </c>
      <c r="E7" s="6" t="s">
        <v>60</v>
      </c>
      <c r="F7" s="6">
        <v>4</v>
      </c>
      <c r="G7" s="6">
        <v>252170.73</v>
      </c>
      <c r="H7" s="15">
        <v>45187</v>
      </c>
      <c r="I7" s="6" t="s">
        <v>81</v>
      </c>
      <c r="J7" s="6" t="s">
        <v>82</v>
      </c>
      <c r="K7" s="6" t="s">
        <v>83</v>
      </c>
      <c r="L7" s="6" t="s">
        <v>54</v>
      </c>
      <c r="M7" s="6" t="s">
        <v>55</v>
      </c>
      <c r="N7" s="6">
        <v>2</v>
      </c>
    </row>
    <row r="8" spans="1:14" x14ac:dyDescent="0.25">
      <c r="A8" s="6" t="s">
        <v>84</v>
      </c>
      <c r="B8" s="6" t="s">
        <v>85</v>
      </c>
      <c r="C8" s="6" t="s">
        <v>86</v>
      </c>
      <c r="D8" s="6" t="s">
        <v>87</v>
      </c>
      <c r="E8" s="6" t="s">
        <v>88</v>
      </c>
      <c r="F8" s="6">
        <v>5</v>
      </c>
      <c r="G8" s="6">
        <v>353138.1</v>
      </c>
      <c r="H8" s="15">
        <v>45642</v>
      </c>
      <c r="I8" s="6" t="s">
        <v>42</v>
      </c>
      <c r="J8" s="6" t="s">
        <v>89</v>
      </c>
      <c r="K8" s="6" t="s">
        <v>90</v>
      </c>
      <c r="L8" s="6" t="s">
        <v>62</v>
      </c>
      <c r="M8" s="6" t="s">
        <v>45</v>
      </c>
      <c r="N8" s="6">
        <v>3</v>
      </c>
    </row>
    <row r="9" spans="1:14" x14ac:dyDescent="0.25">
      <c r="A9" s="6" t="s">
        <v>91</v>
      </c>
      <c r="B9" s="6" t="s">
        <v>92</v>
      </c>
      <c r="C9" s="6" t="s">
        <v>93</v>
      </c>
      <c r="D9" s="6" t="s">
        <v>87</v>
      </c>
      <c r="E9" s="6" t="s">
        <v>94</v>
      </c>
      <c r="F9" s="6">
        <v>3</v>
      </c>
      <c r="G9" s="6">
        <v>160786.17000000001</v>
      </c>
      <c r="H9" s="15">
        <v>45716</v>
      </c>
      <c r="I9" s="6" t="s">
        <v>81</v>
      </c>
      <c r="J9" s="6" t="s">
        <v>95</v>
      </c>
      <c r="K9" s="6" t="s">
        <v>76</v>
      </c>
      <c r="L9" s="6" t="s">
        <v>44</v>
      </c>
      <c r="M9" s="6" t="s">
        <v>55</v>
      </c>
      <c r="N9" s="6">
        <v>3</v>
      </c>
    </row>
    <row r="10" spans="1:14" x14ac:dyDescent="0.25">
      <c r="A10" s="6" t="s">
        <v>96</v>
      </c>
      <c r="B10" s="6" t="s">
        <v>97</v>
      </c>
      <c r="C10" s="6" t="s">
        <v>98</v>
      </c>
      <c r="D10" s="6" t="s">
        <v>99</v>
      </c>
      <c r="E10" s="6" t="s">
        <v>100</v>
      </c>
      <c r="F10" s="6">
        <v>5</v>
      </c>
      <c r="G10" s="6">
        <v>182782.54</v>
      </c>
      <c r="H10" s="15">
        <v>45151</v>
      </c>
      <c r="I10" s="6" t="s">
        <v>101</v>
      </c>
      <c r="J10" s="6" t="s">
        <v>102</v>
      </c>
      <c r="K10" s="6" t="s">
        <v>43</v>
      </c>
      <c r="L10" s="6" t="s">
        <v>44</v>
      </c>
      <c r="M10" s="6" t="s">
        <v>63</v>
      </c>
      <c r="N10" s="6">
        <v>4</v>
      </c>
    </row>
    <row r="11" spans="1:14" x14ac:dyDescent="0.25">
      <c r="A11" s="6" t="s">
        <v>103</v>
      </c>
      <c r="B11" s="6" t="s">
        <v>104</v>
      </c>
      <c r="C11" s="6" t="s">
        <v>105</v>
      </c>
      <c r="D11" s="6" t="s">
        <v>106</v>
      </c>
      <c r="E11" s="6" t="s">
        <v>107</v>
      </c>
      <c r="F11" s="6">
        <v>5</v>
      </c>
      <c r="G11" s="6">
        <v>92184.960000000006</v>
      </c>
      <c r="H11" s="6" t="s">
        <v>1991</v>
      </c>
      <c r="I11" s="6" t="s">
        <v>81</v>
      </c>
      <c r="J11" s="6" t="s">
        <v>82</v>
      </c>
      <c r="K11" s="6" t="s">
        <v>83</v>
      </c>
      <c r="L11" s="6" t="s">
        <v>54</v>
      </c>
      <c r="M11" s="6" t="s">
        <v>63</v>
      </c>
      <c r="N11" s="6">
        <v>5</v>
      </c>
    </row>
    <row r="12" spans="1:14" x14ac:dyDescent="0.25">
      <c r="A12" s="6" t="s">
        <v>108</v>
      </c>
      <c r="B12" s="6" t="s">
        <v>109</v>
      </c>
      <c r="C12" s="6" t="s">
        <v>110</v>
      </c>
      <c r="D12" s="6" t="s">
        <v>111</v>
      </c>
      <c r="E12" s="6" t="s">
        <v>112</v>
      </c>
      <c r="F12" s="6">
        <v>1</v>
      </c>
      <c r="G12" s="6">
        <v>106730.3</v>
      </c>
      <c r="H12" s="15">
        <v>45896</v>
      </c>
      <c r="I12" s="6" t="s">
        <v>101</v>
      </c>
      <c r="J12" s="6" t="s">
        <v>113</v>
      </c>
      <c r="K12" s="6" t="s">
        <v>114</v>
      </c>
      <c r="L12" s="6" t="s">
        <v>44</v>
      </c>
      <c r="M12" s="6" t="s">
        <v>77</v>
      </c>
      <c r="N12" s="6">
        <v>1</v>
      </c>
    </row>
    <row r="13" spans="1:14" x14ac:dyDescent="0.25">
      <c r="A13" s="6" t="s">
        <v>115</v>
      </c>
      <c r="B13" s="6" t="s">
        <v>116</v>
      </c>
      <c r="C13" s="6" t="s">
        <v>117</v>
      </c>
      <c r="D13" s="6" t="s">
        <v>59</v>
      </c>
      <c r="E13" s="6" t="s">
        <v>67</v>
      </c>
      <c r="F13" s="6">
        <v>1</v>
      </c>
      <c r="G13" s="6">
        <v>397281.4</v>
      </c>
      <c r="H13" s="15">
        <v>45077</v>
      </c>
      <c r="I13" s="6" t="s">
        <v>74</v>
      </c>
      <c r="J13" s="6" t="s">
        <v>75</v>
      </c>
      <c r="K13" s="6" t="s">
        <v>76</v>
      </c>
      <c r="L13" s="6" t="s">
        <v>62</v>
      </c>
      <c r="M13" s="6" t="s">
        <v>63</v>
      </c>
      <c r="N13" s="6"/>
    </row>
    <row r="14" spans="1:14" x14ac:dyDescent="0.25">
      <c r="A14" s="6" t="s">
        <v>118</v>
      </c>
      <c r="B14" s="6" t="s">
        <v>119</v>
      </c>
      <c r="C14" s="6" t="s">
        <v>120</v>
      </c>
      <c r="D14" s="6" t="s">
        <v>121</v>
      </c>
      <c r="E14" s="6" t="s">
        <v>73</v>
      </c>
      <c r="F14" s="6">
        <v>1</v>
      </c>
      <c r="G14" s="6">
        <v>262692.52</v>
      </c>
      <c r="H14" s="15">
        <v>45193</v>
      </c>
      <c r="I14" s="6" t="s">
        <v>74</v>
      </c>
      <c r="J14" s="6" t="s">
        <v>122</v>
      </c>
      <c r="K14" s="6" t="s">
        <v>61</v>
      </c>
      <c r="L14" s="6" t="s">
        <v>44</v>
      </c>
      <c r="M14" s="6" t="s">
        <v>63</v>
      </c>
      <c r="N14" s="6">
        <v>4</v>
      </c>
    </row>
    <row r="15" spans="1:14" x14ac:dyDescent="0.25">
      <c r="A15" s="6" t="s">
        <v>123</v>
      </c>
      <c r="B15" s="6" t="s">
        <v>124</v>
      </c>
      <c r="C15" s="6" t="s">
        <v>125</v>
      </c>
      <c r="D15" s="6" t="s">
        <v>59</v>
      </c>
      <c r="E15" s="6" t="s">
        <v>60</v>
      </c>
      <c r="F15" s="6">
        <v>3</v>
      </c>
      <c r="G15" s="6">
        <v>4103.7</v>
      </c>
      <c r="H15" s="15">
        <v>45191</v>
      </c>
      <c r="I15" s="6" t="s">
        <v>101</v>
      </c>
      <c r="J15" s="6" t="s">
        <v>126</v>
      </c>
      <c r="K15" s="6" t="s">
        <v>127</v>
      </c>
      <c r="L15" s="6" t="s">
        <v>62</v>
      </c>
      <c r="M15" s="6" t="s">
        <v>45</v>
      </c>
      <c r="N15" s="6">
        <v>1</v>
      </c>
    </row>
    <row r="16" spans="1:14" x14ac:dyDescent="0.25">
      <c r="A16" s="6" t="s">
        <v>128</v>
      </c>
      <c r="B16" s="6" t="s">
        <v>129</v>
      </c>
      <c r="C16" s="6" t="s">
        <v>130</v>
      </c>
      <c r="D16" s="6" t="s">
        <v>87</v>
      </c>
      <c r="E16" s="6" t="s">
        <v>131</v>
      </c>
      <c r="F16" s="6">
        <v>5</v>
      </c>
      <c r="G16" s="6">
        <v>247155.89</v>
      </c>
      <c r="H16" s="15">
        <v>44933</v>
      </c>
      <c r="I16" s="6" t="s">
        <v>51</v>
      </c>
      <c r="J16" s="6" t="s">
        <v>113</v>
      </c>
      <c r="K16" s="6" t="s">
        <v>114</v>
      </c>
      <c r="L16" s="6" t="s">
        <v>54</v>
      </c>
      <c r="M16" s="6" t="s">
        <v>77</v>
      </c>
      <c r="N16" s="6">
        <v>2</v>
      </c>
    </row>
    <row r="17" spans="1:14" x14ac:dyDescent="0.25">
      <c r="A17" s="6" t="s">
        <v>132</v>
      </c>
      <c r="B17" s="6" t="s">
        <v>133</v>
      </c>
      <c r="C17" s="6" t="s">
        <v>134</v>
      </c>
      <c r="D17" s="6" t="s">
        <v>135</v>
      </c>
      <c r="E17" s="6" t="s">
        <v>136</v>
      </c>
      <c r="F17" s="6">
        <v>4</v>
      </c>
      <c r="G17" s="6">
        <v>218814.46</v>
      </c>
      <c r="H17" s="15">
        <v>45132</v>
      </c>
      <c r="I17" s="6" t="s">
        <v>51</v>
      </c>
      <c r="J17" s="6" t="s">
        <v>75</v>
      </c>
      <c r="K17" s="6" t="s">
        <v>76</v>
      </c>
      <c r="L17" s="6" t="s">
        <v>44</v>
      </c>
      <c r="M17" s="6" t="s">
        <v>68</v>
      </c>
      <c r="N17" s="6">
        <v>5</v>
      </c>
    </row>
    <row r="18" spans="1:14" x14ac:dyDescent="0.25">
      <c r="A18" s="6" t="s">
        <v>137</v>
      </c>
      <c r="B18" s="6" t="s">
        <v>138</v>
      </c>
      <c r="C18" s="6" t="s">
        <v>139</v>
      </c>
      <c r="D18" s="6" t="s">
        <v>111</v>
      </c>
      <c r="E18" s="6" t="s">
        <v>140</v>
      </c>
      <c r="F18" s="6">
        <v>2</v>
      </c>
      <c r="G18" s="6">
        <v>42272.87</v>
      </c>
      <c r="H18" s="15">
        <v>45885</v>
      </c>
      <c r="I18" s="6" t="s">
        <v>81</v>
      </c>
      <c r="J18" s="6" t="s">
        <v>141</v>
      </c>
      <c r="K18" s="6" t="s">
        <v>142</v>
      </c>
      <c r="L18" s="6" t="s">
        <v>54</v>
      </c>
      <c r="M18" s="6" t="s">
        <v>77</v>
      </c>
      <c r="N18" s="6"/>
    </row>
    <row r="19" spans="1:14" x14ac:dyDescent="0.25">
      <c r="A19" s="6" t="s">
        <v>143</v>
      </c>
      <c r="B19" s="6" t="s">
        <v>144</v>
      </c>
      <c r="C19" s="6" t="s">
        <v>145</v>
      </c>
      <c r="D19" s="6" t="s">
        <v>111</v>
      </c>
      <c r="E19" s="6" t="s">
        <v>140</v>
      </c>
      <c r="F19" s="6">
        <v>5</v>
      </c>
      <c r="G19" s="6">
        <v>438370.47</v>
      </c>
      <c r="H19" s="15">
        <v>45510</v>
      </c>
      <c r="I19" s="6" t="s">
        <v>74</v>
      </c>
      <c r="J19" s="6" t="s">
        <v>146</v>
      </c>
      <c r="K19" s="6" t="s">
        <v>147</v>
      </c>
      <c r="L19" s="6" t="s">
        <v>44</v>
      </c>
      <c r="M19" s="6" t="s">
        <v>63</v>
      </c>
      <c r="N19" s="6">
        <v>1</v>
      </c>
    </row>
    <row r="20" spans="1:14" x14ac:dyDescent="0.25">
      <c r="A20" s="6" t="s">
        <v>148</v>
      </c>
      <c r="B20" s="6" t="s">
        <v>149</v>
      </c>
      <c r="C20" s="6" t="s">
        <v>150</v>
      </c>
      <c r="D20" s="6" t="s">
        <v>49</v>
      </c>
      <c r="E20" s="6" t="s">
        <v>151</v>
      </c>
      <c r="F20" s="6">
        <v>3</v>
      </c>
      <c r="G20" s="6">
        <v>120081.38</v>
      </c>
      <c r="H20" s="15">
        <v>45405</v>
      </c>
      <c r="I20" s="6" t="s">
        <v>74</v>
      </c>
      <c r="J20" s="6" t="s">
        <v>152</v>
      </c>
      <c r="K20" s="6" t="s">
        <v>152</v>
      </c>
      <c r="L20" s="6" t="s">
        <v>54</v>
      </c>
      <c r="M20" s="6" t="s">
        <v>63</v>
      </c>
      <c r="N20" s="6"/>
    </row>
    <row r="21" spans="1:14" x14ac:dyDescent="0.25">
      <c r="A21" s="6" t="s">
        <v>153</v>
      </c>
      <c r="B21" s="6" t="s">
        <v>154</v>
      </c>
      <c r="C21" s="6" t="s">
        <v>155</v>
      </c>
      <c r="D21" s="6" t="s">
        <v>59</v>
      </c>
      <c r="E21" s="6" t="s">
        <v>156</v>
      </c>
      <c r="F21" s="6">
        <v>4</v>
      </c>
      <c r="G21" s="6">
        <v>302054.88</v>
      </c>
      <c r="H21" s="6" t="s">
        <v>1992</v>
      </c>
      <c r="I21" s="6" t="s">
        <v>51</v>
      </c>
      <c r="J21" s="6" t="s">
        <v>157</v>
      </c>
      <c r="K21" s="6" t="s">
        <v>61</v>
      </c>
      <c r="L21" s="6" t="s">
        <v>62</v>
      </c>
      <c r="M21" s="6" t="s">
        <v>63</v>
      </c>
      <c r="N21" s="6">
        <v>1</v>
      </c>
    </row>
    <row r="22" spans="1:14" x14ac:dyDescent="0.25">
      <c r="A22" s="6" t="s">
        <v>158</v>
      </c>
      <c r="B22" s="6" t="s">
        <v>159</v>
      </c>
      <c r="C22" s="6" t="s">
        <v>160</v>
      </c>
      <c r="D22" s="6" t="s">
        <v>99</v>
      </c>
      <c r="E22" s="6" t="s">
        <v>100</v>
      </c>
      <c r="F22" s="6">
        <v>6</v>
      </c>
      <c r="G22" s="6">
        <v>98548.51</v>
      </c>
      <c r="H22" s="15">
        <v>45666</v>
      </c>
      <c r="I22" s="6" t="s">
        <v>101</v>
      </c>
      <c r="J22" s="6" t="s">
        <v>113</v>
      </c>
      <c r="K22" s="6" t="s">
        <v>114</v>
      </c>
      <c r="L22" s="6" t="s">
        <v>54</v>
      </c>
      <c r="M22" s="6" t="s">
        <v>45</v>
      </c>
      <c r="N22" s="6">
        <v>1</v>
      </c>
    </row>
    <row r="23" spans="1:14" x14ac:dyDescent="0.25">
      <c r="A23" s="6" t="s">
        <v>161</v>
      </c>
      <c r="B23" s="6" t="s">
        <v>162</v>
      </c>
      <c r="C23" s="6" t="s">
        <v>163</v>
      </c>
      <c r="D23" s="6" t="s">
        <v>99</v>
      </c>
      <c r="E23" s="6" t="s">
        <v>100</v>
      </c>
      <c r="F23" s="6">
        <v>3</v>
      </c>
      <c r="G23" s="6">
        <v>326391.89</v>
      </c>
      <c r="H23" s="15">
        <v>44999</v>
      </c>
      <c r="I23" s="6" t="s">
        <v>74</v>
      </c>
      <c r="J23" s="6" t="s">
        <v>164</v>
      </c>
      <c r="K23" s="6" t="s">
        <v>152</v>
      </c>
      <c r="L23" s="6" t="s">
        <v>62</v>
      </c>
      <c r="M23" s="6" t="s">
        <v>63</v>
      </c>
      <c r="N23" s="6">
        <v>3</v>
      </c>
    </row>
    <row r="24" spans="1:14" x14ac:dyDescent="0.25">
      <c r="A24" s="6" t="s">
        <v>165</v>
      </c>
      <c r="B24" s="6" t="s">
        <v>166</v>
      </c>
      <c r="C24" s="6" t="s">
        <v>167</v>
      </c>
      <c r="D24" s="6" t="s">
        <v>168</v>
      </c>
      <c r="E24" s="6" t="s">
        <v>169</v>
      </c>
      <c r="F24" s="6">
        <v>2</v>
      </c>
      <c r="G24" s="6">
        <v>307126.88</v>
      </c>
      <c r="H24" s="15">
        <v>45538</v>
      </c>
      <c r="I24" s="6" t="s">
        <v>101</v>
      </c>
      <c r="J24" s="6" t="s">
        <v>61</v>
      </c>
      <c r="K24" s="6" t="s">
        <v>61</v>
      </c>
      <c r="L24" s="6" t="s">
        <v>54</v>
      </c>
      <c r="M24" s="6" t="s">
        <v>77</v>
      </c>
      <c r="N24" s="6">
        <v>2</v>
      </c>
    </row>
    <row r="25" spans="1:14" x14ac:dyDescent="0.25">
      <c r="A25" s="6" t="s">
        <v>170</v>
      </c>
      <c r="B25" s="6" t="s">
        <v>171</v>
      </c>
      <c r="C25" s="6" t="s">
        <v>172</v>
      </c>
      <c r="D25" s="6" t="s">
        <v>72</v>
      </c>
      <c r="E25" s="6" t="s">
        <v>73</v>
      </c>
      <c r="F25" s="6">
        <v>3</v>
      </c>
      <c r="G25" s="6">
        <v>10854.17</v>
      </c>
      <c r="H25" s="15">
        <v>45747</v>
      </c>
      <c r="I25" s="6" t="s">
        <v>74</v>
      </c>
      <c r="J25" s="6" t="s">
        <v>75</v>
      </c>
      <c r="K25" s="6" t="s">
        <v>76</v>
      </c>
      <c r="L25" s="6" t="s">
        <v>44</v>
      </c>
      <c r="M25" s="6" t="s">
        <v>45</v>
      </c>
      <c r="N25" s="6">
        <v>2</v>
      </c>
    </row>
    <row r="26" spans="1:14" x14ac:dyDescent="0.25">
      <c r="A26" s="6" t="s">
        <v>173</v>
      </c>
      <c r="B26" s="6" t="s">
        <v>174</v>
      </c>
      <c r="C26" s="6" t="s">
        <v>175</v>
      </c>
      <c r="D26" s="6" t="s">
        <v>99</v>
      </c>
      <c r="E26" s="6" t="s">
        <v>176</v>
      </c>
      <c r="F26" s="6">
        <v>6</v>
      </c>
      <c r="G26" s="6">
        <v>369052.6</v>
      </c>
      <c r="H26" s="15">
        <v>45611</v>
      </c>
      <c r="I26" s="6" t="s">
        <v>74</v>
      </c>
      <c r="J26" s="6" t="s">
        <v>126</v>
      </c>
      <c r="K26" s="6" t="s">
        <v>127</v>
      </c>
      <c r="L26" s="6" t="s">
        <v>54</v>
      </c>
      <c r="M26" s="6" t="s">
        <v>68</v>
      </c>
      <c r="N26" s="6"/>
    </row>
    <row r="27" spans="1:14" x14ac:dyDescent="0.25">
      <c r="A27" s="6" t="s">
        <v>177</v>
      </c>
      <c r="B27" s="6" t="s">
        <v>178</v>
      </c>
      <c r="C27" s="6" t="s">
        <v>179</v>
      </c>
      <c r="D27" s="6" t="s">
        <v>180</v>
      </c>
      <c r="E27" s="6" t="s">
        <v>41</v>
      </c>
      <c r="F27" s="6">
        <v>2</v>
      </c>
      <c r="G27" s="6">
        <v>381146.68</v>
      </c>
      <c r="H27" s="15">
        <v>45249</v>
      </c>
      <c r="I27" s="6" t="s">
        <v>74</v>
      </c>
      <c r="J27" s="6" t="s">
        <v>141</v>
      </c>
      <c r="K27" s="6" t="s">
        <v>142</v>
      </c>
      <c r="L27" s="6" t="s">
        <v>62</v>
      </c>
      <c r="M27" s="6" t="s">
        <v>45</v>
      </c>
      <c r="N27" s="6">
        <v>2</v>
      </c>
    </row>
    <row r="28" spans="1:14" x14ac:dyDescent="0.25">
      <c r="A28" s="6" t="s">
        <v>181</v>
      </c>
      <c r="B28" s="6" t="s">
        <v>182</v>
      </c>
      <c r="C28" s="6" t="s">
        <v>183</v>
      </c>
      <c r="D28" s="6" t="s">
        <v>111</v>
      </c>
      <c r="E28" s="6" t="s">
        <v>112</v>
      </c>
      <c r="F28" s="6">
        <v>6</v>
      </c>
      <c r="G28" s="6">
        <v>402197.91</v>
      </c>
      <c r="H28" s="6" t="s">
        <v>1993</v>
      </c>
      <c r="I28" s="6" t="s">
        <v>74</v>
      </c>
      <c r="J28" s="6" t="s">
        <v>146</v>
      </c>
      <c r="K28" s="6" t="s">
        <v>147</v>
      </c>
      <c r="L28" s="6" t="s">
        <v>54</v>
      </c>
      <c r="M28" s="6" t="s">
        <v>55</v>
      </c>
      <c r="N28" s="6">
        <v>4</v>
      </c>
    </row>
    <row r="29" spans="1:14" x14ac:dyDescent="0.25">
      <c r="A29" s="6" t="s">
        <v>184</v>
      </c>
      <c r="B29" s="6" t="s">
        <v>185</v>
      </c>
      <c r="C29" s="6" t="s">
        <v>186</v>
      </c>
      <c r="D29" s="6" t="s">
        <v>87</v>
      </c>
      <c r="E29" s="6" t="s">
        <v>94</v>
      </c>
      <c r="F29" s="6">
        <v>1</v>
      </c>
      <c r="G29" s="6">
        <v>8796.51</v>
      </c>
      <c r="H29" s="15">
        <v>45569</v>
      </c>
      <c r="I29" s="6" t="s">
        <v>74</v>
      </c>
      <c r="J29" s="6" t="s">
        <v>187</v>
      </c>
      <c r="K29" s="6" t="s">
        <v>187</v>
      </c>
      <c r="L29" s="6" t="s">
        <v>62</v>
      </c>
      <c r="M29" s="6" t="s">
        <v>63</v>
      </c>
      <c r="N29" s="6">
        <v>3</v>
      </c>
    </row>
    <row r="30" spans="1:14" x14ac:dyDescent="0.25">
      <c r="A30" s="6" t="s">
        <v>188</v>
      </c>
      <c r="B30" s="6" t="s">
        <v>189</v>
      </c>
      <c r="C30" s="6" t="s">
        <v>190</v>
      </c>
      <c r="D30" s="6" t="s">
        <v>135</v>
      </c>
      <c r="E30" s="6" t="s">
        <v>191</v>
      </c>
      <c r="F30" s="6">
        <v>6</v>
      </c>
      <c r="G30" s="6">
        <v>367970.83</v>
      </c>
      <c r="H30" s="6" t="s">
        <v>1994</v>
      </c>
      <c r="I30" s="6" t="s">
        <v>101</v>
      </c>
      <c r="J30" s="6" t="s">
        <v>187</v>
      </c>
      <c r="K30" s="6" t="s">
        <v>187</v>
      </c>
      <c r="L30" s="6" t="s">
        <v>54</v>
      </c>
      <c r="M30" s="6" t="s">
        <v>77</v>
      </c>
      <c r="N30" s="6">
        <v>5</v>
      </c>
    </row>
    <row r="31" spans="1:14" x14ac:dyDescent="0.25">
      <c r="A31" s="6" t="s">
        <v>192</v>
      </c>
      <c r="B31" s="6" t="s">
        <v>193</v>
      </c>
      <c r="C31" s="6" t="s">
        <v>194</v>
      </c>
      <c r="D31" s="6" t="s">
        <v>59</v>
      </c>
      <c r="E31" s="6" t="s">
        <v>60</v>
      </c>
      <c r="F31" s="6">
        <v>5</v>
      </c>
      <c r="G31" s="6">
        <v>19896.400000000001</v>
      </c>
      <c r="H31" s="15">
        <v>45128</v>
      </c>
      <c r="I31" s="6" t="s">
        <v>81</v>
      </c>
      <c r="J31" s="6" t="s">
        <v>126</v>
      </c>
      <c r="K31" s="6" t="s">
        <v>127</v>
      </c>
      <c r="L31" s="6" t="s">
        <v>44</v>
      </c>
      <c r="M31" s="6" t="s">
        <v>68</v>
      </c>
      <c r="N31" s="6"/>
    </row>
    <row r="32" spans="1:14" x14ac:dyDescent="0.25">
      <c r="A32" s="6" t="s">
        <v>195</v>
      </c>
      <c r="B32" s="6" t="s">
        <v>196</v>
      </c>
      <c r="C32" s="6" t="s">
        <v>197</v>
      </c>
      <c r="D32" s="6" t="s">
        <v>59</v>
      </c>
      <c r="E32" s="6" t="s">
        <v>67</v>
      </c>
      <c r="F32" s="6">
        <v>6</v>
      </c>
      <c r="G32" s="6">
        <v>414072.51</v>
      </c>
      <c r="H32" s="15">
        <v>45806</v>
      </c>
      <c r="I32" s="6" t="s">
        <v>42</v>
      </c>
      <c r="J32" s="6" t="s">
        <v>198</v>
      </c>
      <c r="K32" s="6" t="s">
        <v>187</v>
      </c>
      <c r="L32" s="6" t="s">
        <v>44</v>
      </c>
      <c r="M32" s="6" t="s">
        <v>77</v>
      </c>
      <c r="N32" s="6">
        <v>2</v>
      </c>
    </row>
    <row r="33" spans="1:14" x14ac:dyDescent="0.25">
      <c r="A33" s="6" t="s">
        <v>199</v>
      </c>
      <c r="B33" s="6" t="s">
        <v>200</v>
      </c>
      <c r="C33" s="6" t="s">
        <v>201</v>
      </c>
      <c r="D33" s="6" t="s">
        <v>40</v>
      </c>
      <c r="E33" s="6" t="s">
        <v>202</v>
      </c>
      <c r="F33" s="6">
        <v>2</v>
      </c>
      <c r="G33" s="6">
        <v>8577.82</v>
      </c>
      <c r="H33" s="15">
        <v>45150</v>
      </c>
      <c r="I33" s="6" t="s">
        <v>42</v>
      </c>
      <c r="J33" s="6" t="s">
        <v>203</v>
      </c>
      <c r="K33" s="6" t="s">
        <v>204</v>
      </c>
      <c r="L33" s="6" t="s">
        <v>54</v>
      </c>
      <c r="M33" s="6" t="s">
        <v>63</v>
      </c>
      <c r="N33" s="6">
        <v>3</v>
      </c>
    </row>
    <row r="34" spans="1:14" x14ac:dyDescent="0.25">
      <c r="A34" s="6" t="s">
        <v>205</v>
      </c>
      <c r="B34" s="6" t="s">
        <v>206</v>
      </c>
      <c r="C34" s="6" t="s">
        <v>207</v>
      </c>
      <c r="D34" s="6" t="s">
        <v>168</v>
      </c>
      <c r="E34" s="6" t="s">
        <v>208</v>
      </c>
      <c r="F34" s="6">
        <v>2</v>
      </c>
      <c r="G34" s="6">
        <v>344797.6</v>
      </c>
      <c r="H34" s="15">
        <v>45238</v>
      </c>
      <c r="I34" s="6" t="s">
        <v>101</v>
      </c>
      <c r="J34" s="6" t="s">
        <v>209</v>
      </c>
      <c r="K34" s="6" t="s">
        <v>83</v>
      </c>
      <c r="L34" s="6" t="s">
        <v>54</v>
      </c>
      <c r="M34" s="6" t="s">
        <v>63</v>
      </c>
      <c r="N34" s="6">
        <v>5</v>
      </c>
    </row>
    <row r="35" spans="1:14" x14ac:dyDescent="0.25">
      <c r="A35" s="6" t="s">
        <v>210</v>
      </c>
      <c r="B35" s="6" t="s">
        <v>211</v>
      </c>
      <c r="C35" s="6" t="s">
        <v>212</v>
      </c>
      <c r="D35" s="6" t="s">
        <v>135</v>
      </c>
      <c r="E35" s="6" t="s">
        <v>213</v>
      </c>
      <c r="F35" s="6">
        <v>3</v>
      </c>
      <c r="G35" s="6">
        <v>276206.81</v>
      </c>
      <c r="H35" s="15">
        <v>45672</v>
      </c>
      <c r="I35" s="6" t="s">
        <v>101</v>
      </c>
      <c r="J35" s="6" t="s">
        <v>89</v>
      </c>
      <c r="K35" s="6" t="s">
        <v>90</v>
      </c>
      <c r="L35" s="6" t="s">
        <v>62</v>
      </c>
      <c r="M35" s="6" t="s">
        <v>63</v>
      </c>
      <c r="N35" s="6">
        <v>1</v>
      </c>
    </row>
    <row r="36" spans="1:14" x14ac:dyDescent="0.25">
      <c r="A36" s="6" t="s">
        <v>214</v>
      </c>
      <c r="B36" s="6" t="s">
        <v>215</v>
      </c>
      <c r="C36" s="6" t="s">
        <v>216</v>
      </c>
      <c r="D36" s="6" t="s">
        <v>59</v>
      </c>
      <c r="E36" s="6" t="s">
        <v>217</v>
      </c>
      <c r="F36" s="6">
        <v>3</v>
      </c>
      <c r="G36" s="6">
        <v>166351.13</v>
      </c>
      <c r="H36" s="15">
        <v>44980</v>
      </c>
      <c r="I36" s="6" t="s">
        <v>51</v>
      </c>
      <c r="J36" s="6" t="s">
        <v>218</v>
      </c>
      <c r="K36" s="6" t="s">
        <v>53</v>
      </c>
      <c r="L36" s="6" t="s">
        <v>62</v>
      </c>
      <c r="M36" s="6" t="s">
        <v>45</v>
      </c>
      <c r="N36" s="6">
        <v>3</v>
      </c>
    </row>
    <row r="37" spans="1:14" x14ac:dyDescent="0.25">
      <c r="A37" s="6" t="s">
        <v>219</v>
      </c>
      <c r="B37" s="6" t="s">
        <v>220</v>
      </c>
      <c r="C37" s="6" t="s">
        <v>221</v>
      </c>
      <c r="D37" s="6" t="s">
        <v>222</v>
      </c>
      <c r="E37" s="6" t="s">
        <v>176</v>
      </c>
      <c r="F37" s="6">
        <v>5</v>
      </c>
      <c r="G37" s="6">
        <v>190070.18</v>
      </c>
      <c r="H37" s="15">
        <v>45514</v>
      </c>
      <c r="I37" s="6" t="s">
        <v>81</v>
      </c>
      <c r="J37" s="6" t="s">
        <v>126</v>
      </c>
      <c r="K37" s="6" t="s">
        <v>127</v>
      </c>
      <c r="L37" s="6" t="s">
        <v>62</v>
      </c>
      <c r="M37" s="6" t="s">
        <v>55</v>
      </c>
      <c r="N37" s="6">
        <v>4</v>
      </c>
    </row>
    <row r="38" spans="1:14" x14ac:dyDescent="0.25">
      <c r="A38" s="6" t="s">
        <v>223</v>
      </c>
      <c r="B38" s="6" t="s">
        <v>224</v>
      </c>
      <c r="C38" s="6" t="s">
        <v>225</v>
      </c>
      <c r="D38" s="6" t="s">
        <v>226</v>
      </c>
      <c r="E38" s="6" t="s">
        <v>151</v>
      </c>
      <c r="F38" s="6">
        <v>5</v>
      </c>
      <c r="G38" s="6">
        <v>259493.08</v>
      </c>
      <c r="H38" s="15">
        <v>45141</v>
      </c>
      <c r="I38" s="6" t="s">
        <v>101</v>
      </c>
      <c r="J38" s="6" t="s">
        <v>209</v>
      </c>
      <c r="K38" s="6" t="s">
        <v>83</v>
      </c>
      <c r="L38" s="6" t="s">
        <v>44</v>
      </c>
      <c r="M38" s="6" t="s">
        <v>68</v>
      </c>
      <c r="N38" s="6">
        <v>3</v>
      </c>
    </row>
    <row r="39" spans="1:14" x14ac:dyDescent="0.25">
      <c r="A39" s="6" t="s">
        <v>227</v>
      </c>
      <c r="B39" s="6" t="s">
        <v>228</v>
      </c>
      <c r="C39" s="6" t="s">
        <v>229</v>
      </c>
      <c r="D39" s="6" t="s">
        <v>226</v>
      </c>
      <c r="E39" s="6" t="s">
        <v>107</v>
      </c>
      <c r="F39" s="6">
        <v>1</v>
      </c>
      <c r="G39" s="6">
        <v>77289.66</v>
      </c>
      <c r="H39" s="15">
        <v>45025</v>
      </c>
      <c r="I39" s="6" t="s">
        <v>101</v>
      </c>
      <c r="J39" s="6" t="s">
        <v>230</v>
      </c>
      <c r="K39" s="6" t="s">
        <v>127</v>
      </c>
      <c r="L39" s="6" t="s">
        <v>54</v>
      </c>
      <c r="M39" s="6" t="s">
        <v>55</v>
      </c>
      <c r="N39" s="6">
        <v>4</v>
      </c>
    </row>
    <row r="40" spans="1:14" x14ac:dyDescent="0.25">
      <c r="A40" s="6" t="s">
        <v>231</v>
      </c>
      <c r="B40" s="6" t="s">
        <v>232</v>
      </c>
      <c r="C40" s="6" t="s">
        <v>233</v>
      </c>
      <c r="D40" s="6" t="s">
        <v>99</v>
      </c>
      <c r="E40" s="6" t="s">
        <v>176</v>
      </c>
      <c r="F40" s="6">
        <v>3</v>
      </c>
      <c r="G40" s="6">
        <v>176581.5</v>
      </c>
      <c r="H40" s="15">
        <v>45505</v>
      </c>
      <c r="I40" s="6" t="s">
        <v>101</v>
      </c>
      <c r="J40" s="6" t="s">
        <v>126</v>
      </c>
      <c r="K40" s="6" t="s">
        <v>127</v>
      </c>
      <c r="L40" s="6" t="s">
        <v>54</v>
      </c>
      <c r="M40" s="6" t="s">
        <v>68</v>
      </c>
      <c r="N40" s="6">
        <v>2</v>
      </c>
    </row>
    <row r="41" spans="1:14" x14ac:dyDescent="0.25">
      <c r="A41" s="6" t="s">
        <v>234</v>
      </c>
      <c r="B41" s="6" t="s">
        <v>235</v>
      </c>
      <c r="C41" s="6" t="s">
        <v>236</v>
      </c>
      <c r="D41" s="6" t="s">
        <v>59</v>
      </c>
      <c r="E41" s="6" t="s">
        <v>156</v>
      </c>
      <c r="F41" s="6">
        <v>3</v>
      </c>
      <c r="G41" s="6">
        <v>370742.34</v>
      </c>
      <c r="H41" s="15">
        <v>45433</v>
      </c>
      <c r="I41" s="6" t="s">
        <v>101</v>
      </c>
      <c r="J41" s="6" t="s">
        <v>237</v>
      </c>
      <c r="K41" s="6" t="s">
        <v>238</v>
      </c>
      <c r="L41" s="6" t="s">
        <v>62</v>
      </c>
      <c r="M41" s="6" t="s">
        <v>77</v>
      </c>
      <c r="N41" s="6">
        <v>4</v>
      </c>
    </row>
    <row r="42" spans="1:14" x14ac:dyDescent="0.25">
      <c r="A42" s="6" t="s">
        <v>239</v>
      </c>
      <c r="B42" s="6" t="s">
        <v>240</v>
      </c>
      <c r="C42" s="6" t="s">
        <v>241</v>
      </c>
      <c r="D42" s="6" t="s">
        <v>99</v>
      </c>
      <c r="E42" s="6" t="s">
        <v>242</v>
      </c>
      <c r="F42" s="6">
        <v>5</v>
      </c>
      <c r="G42" s="6">
        <v>4144151.75</v>
      </c>
      <c r="H42" s="6" t="s">
        <v>1995</v>
      </c>
      <c r="I42" s="6" t="s">
        <v>101</v>
      </c>
      <c r="J42" s="6" t="s">
        <v>126</v>
      </c>
      <c r="K42" s="6" t="s">
        <v>127</v>
      </c>
      <c r="L42" s="6" t="s">
        <v>54</v>
      </c>
      <c r="M42" s="6" t="s">
        <v>63</v>
      </c>
      <c r="N42" s="6">
        <v>4</v>
      </c>
    </row>
    <row r="43" spans="1:14" x14ac:dyDescent="0.25">
      <c r="A43" s="6" t="s">
        <v>243</v>
      </c>
      <c r="B43" s="6" t="s">
        <v>244</v>
      </c>
      <c r="C43" s="6" t="s">
        <v>245</v>
      </c>
      <c r="D43" s="6" t="s">
        <v>246</v>
      </c>
      <c r="E43" s="6" t="s">
        <v>247</v>
      </c>
      <c r="F43" s="6">
        <v>3</v>
      </c>
      <c r="G43" s="6">
        <v>163155.26999999999</v>
      </c>
      <c r="H43" s="15">
        <v>45113</v>
      </c>
      <c r="I43" s="6" t="s">
        <v>101</v>
      </c>
      <c r="J43" s="6" t="s">
        <v>248</v>
      </c>
      <c r="K43" s="6" t="s">
        <v>127</v>
      </c>
      <c r="L43" s="6" t="s">
        <v>54</v>
      </c>
      <c r="M43" s="6" t="s">
        <v>68</v>
      </c>
      <c r="N43" s="6">
        <v>5</v>
      </c>
    </row>
    <row r="44" spans="1:14" x14ac:dyDescent="0.25">
      <c r="A44" s="6" t="s">
        <v>249</v>
      </c>
      <c r="B44" s="6" t="s">
        <v>250</v>
      </c>
      <c r="C44" s="6" t="s">
        <v>251</v>
      </c>
      <c r="D44" s="6" t="s">
        <v>168</v>
      </c>
      <c r="E44" s="6" t="s">
        <v>252</v>
      </c>
      <c r="F44" s="6">
        <v>5</v>
      </c>
      <c r="G44" s="6">
        <v>297819.82</v>
      </c>
      <c r="H44" s="15">
        <v>45569</v>
      </c>
      <c r="I44" s="6" t="s">
        <v>51</v>
      </c>
      <c r="J44" s="6" t="s">
        <v>237</v>
      </c>
      <c r="K44" s="6" t="s">
        <v>238</v>
      </c>
      <c r="L44" s="6" t="s">
        <v>62</v>
      </c>
      <c r="M44" s="6" t="s">
        <v>68</v>
      </c>
      <c r="N44" s="6">
        <v>2</v>
      </c>
    </row>
    <row r="45" spans="1:14" x14ac:dyDescent="0.25">
      <c r="A45" s="6" t="s">
        <v>253</v>
      </c>
      <c r="B45" s="6" t="s">
        <v>254</v>
      </c>
      <c r="C45" s="6" t="s">
        <v>255</v>
      </c>
      <c r="D45" s="6" t="s">
        <v>168</v>
      </c>
      <c r="E45" s="6" t="s">
        <v>256</v>
      </c>
      <c r="F45" s="6">
        <v>2</v>
      </c>
      <c r="G45" s="6">
        <v>327664.8</v>
      </c>
      <c r="H45" s="6" t="s">
        <v>1996</v>
      </c>
      <c r="I45" s="6" t="s">
        <v>81</v>
      </c>
      <c r="J45" s="6" t="s">
        <v>141</v>
      </c>
      <c r="K45" s="6" t="s">
        <v>142</v>
      </c>
      <c r="L45" s="6" t="s">
        <v>44</v>
      </c>
      <c r="M45" s="6" t="s">
        <v>63</v>
      </c>
      <c r="N45" s="6">
        <v>5</v>
      </c>
    </row>
    <row r="46" spans="1:14" x14ac:dyDescent="0.25">
      <c r="A46" s="6" t="s">
        <v>257</v>
      </c>
      <c r="B46" s="6" t="s">
        <v>258</v>
      </c>
      <c r="C46" s="6" t="s">
        <v>259</v>
      </c>
      <c r="D46" s="6" t="s">
        <v>260</v>
      </c>
      <c r="E46" s="6" t="s">
        <v>261</v>
      </c>
      <c r="F46" s="6">
        <v>3</v>
      </c>
      <c r="G46" s="6">
        <v>289579.34999999998</v>
      </c>
      <c r="H46" s="15">
        <v>45214</v>
      </c>
      <c r="I46" s="6" t="s">
        <v>74</v>
      </c>
      <c r="J46" s="6" t="s">
        <v>262</v>
      </c>
      <c r="K46" s="6" t="s">
        <v>90</v>
      </c>
      <c r="L46" s="6" t="s">
        <v>54</v>
      </c>
      <c r="M46" s="6" t="s">
        <v>45</v>
      </c>
      <c r="N46" s="6">
        <v>2</v>
      </c>
    </row>
    <row r="47" spans="1:14" x14ac:dyDescent="0.25">
      <c r="A47" s="6" t="s">
        <v>263</v>
      </c>
      <c r="B47" s="6" t="s">
        <v>264</v>
      </c>
      <c r="C47" s="6" t="s">
        <v>265</v>
      </c>
      <c r="D47" s="6" t="s">
        <v>266</v>
      </c>
      <c r="E47" s="6" t="s">
        <v>247</v>
      </c>
      <c r="F47" s="6">
        <v>6</v>
      </c>
      <c r="G47" s="6">
        <v>273941.07</v>
      </c>
      <c r="H47" s="15">
        <v>45672</v>
      </c>
      <c r="I47" s="6" t="s">
        <v>81</v>
      </c>
      <c r="J47" s="6" t="s">
        <v>43</v>
      </c>
      <c r="K47" s="6" t="s">
        <v>43</v>
      </c>
      <c r="L47" s="6" t="s">
        <v>44</v>
      </c>
      <c r="M47" s="6" t="s">
        <v>68</v>
      </c>
      <c r="N47" s="6">
        <v>3</v>
      </c>
    </row>
    <row r="48" spans="1:14" x14ac:dyDescent="0.25">
      <c r="A48" s="6" t="s">
        <v>267</v>
      </c>
      <c r="B48" s="6" t="s">
        <v>268</v>
      </c>
      <c r="C48" s="6" t="s">
        <v>269</v>
      </c>
      <c r="D48" s="6" t="s">
        <v>99</v>
      </c>
      <c r="E48" s="6" t="s">
        <v>176</v>
      </c>
      <c r="F48" s="6">
        <v>6</v>
      </c>
      <c r="G48" s="6">
        <v>147848.43</v>
      </c>
      <c r="H48" s="15">
        <v>45278</v>
      </c>
      <c r="I48" s="6" t="s">
        <v>42</v>
      </c>
      <c r="J48" s="6" t="s">
        <v>113</v>
      </c>
      <c r="K48" s="6" t="s">
        <v>114</v>
      </c>
      <c r="L48" s="6" t="s">
        <v>62</v>
      </c>
      <c r="M48" s="6" t="s">
        <v>77</v>
      </c>
      <c r="N48" s="6">
        <v>2</v>
      </c>
    </row>
    <row r="49" spans="1:14" x14ac:dyDescent="0.25">
      <c r="A49" s="6" t="s">
        <v>270</v>
      </c>
      <c r="B49" s="6" t="s">
        <v>271</v>
      </c>
      <c r="C49" s="6" t="s">
        <v>272</v>
      </c>
      <c r="D49" s="6" t="s">
        <v>49</v>
      </c>
      <c r="E49" s="6" t="s">
        <v>107</v>
      </c>
      <c r="F49" s="6">
        <v>2</v>
      </c>
      <c r="G49" s="6">
        <v>428688.9</v>
      </c>
      <c r="H49" s="15">
        <v>45168</v>
      </c>
      <c r="I49" s="6" t="s">
        <v>74</v>
      </c>
      <c r="J49" s="6" t="s">
        <v>82</v>
      </c>
      <c r="K49" s="6" t="s">
        <v>83</v>
      </c>
      <c r="L49" s="6" t="s">
        <v>54</v>
      </c>
      <c r="M49" s="6" t="s">
        <v>77</v>
      </c>
      <c r="N49" s="6"/>
    </row>
    <row r="50" spans="1:14" x14ac:dyDescent="0.25">
      <c r="A50" s="6" t="s">
        <v>273</v>
      </c>
      <c r="B50" s="6" t="s">
        <v>274</v>
      </c>
      <c r="C50" s="6" t="s">
        <v>275</v>
      </c>
      <c r="D50" s="6" t="s">
        <v>99</v>
      </c>
      <c r="E50" s="6" t="s">
        <v>100</v>
      </c>
      <c r="F50" s="6">
        <v>1</v>
      </c>
      <c r="G50" s="6">
        <v>100644.38</v>
      </c>
      <c r="H50" s="15">
        <v>44952</v>
      </c>
      <c r="I50" s="6" t="s">
        <v>51</v>
      </c>
      <c r="J50" s="6" t="s">
        <v>113</v>
      </c>
      <c r="K50" s="6" t="s">
        <v>114</v>
      </c>
      <c r="L50" s="6" t="s">
        <v>62</v>
      </c>
      <c r="M50" s="6" t="s">
        <v>68</v>
      </c>
      <c r="N50" s="6">
        <v>4</v>
      </c>
    </row>
    <row r="51" spans="1:14" x14ac:dyDescent="0.25">
      <c r="A51" s="6" t="s">
        <v>276</v>
      </c>
      <c r="B51" s="6" t="s">
        <v>277</v>
      </c>
      <c r="C51" s="6" t="s">
        <v>278</v>
      </c>
      <c r="D51" s="6" t="s">
        <v>49</v>
      </c>
      <c r="E51" s="6" t="s">
        <v>279</v>
      </c>
      <c r="F51" s="6">
        <v>2</v>
      </c>
      <c r="G51" s="6">
        <v>309898.65000000002</v>
      </c>
      <c r="H51" s="6" t="s">
        <v>1997</v>
      </c>
      <c r="I51" s="6" t="s">
        <v>101</v>
      </c>
      <c r="J51" s="6" t="s">
        <v>237</v>
      </c>
      <c r="K51" s="6" t="s">
        <v>238</v>
      </c>
      <c r="L51" s="6" t="s">
        <v>62</v>
      </c>
      <c r="M51" s="6" t="s">
        <v>63</v>
      </c>
      <c r="N51" s="6">
        <v>5</v>
      </c>
    </row>
    <row r="52" spans="1:14" x14ac:dyDescent="0.25">
      <c r="A52" s="6" t="s">
        <v>280</v>
      </c>
      <c r="B52" s="6" t="s">
        <v>281</v>
      </c>
      <c r="C52" s="6" t="s">
        <v>282</v>
      </c>
      <c r="D52" s="6" t="s">
        <v>87</v>
      </c>
      <c r="E52" s="6" t="s">
        <v>247</v>
      </c>
      <c r="F52" s="6">
        <v>5</v>
      </c>
      <c r="G52" s="6">
        <v>76408.55</v>
      </c>
      <c r="H52" s="15">
        <v>45201</v>
      </c>
      <c r="I52" s="6" t="s">
        <v>74</v>
      </c>
      <c r="J52" s="6" t="s">
        <v>43</v>
      </c>
      <c r="K52" s="6" t="s">
        <v>43</v>
      </c>
      <c r="L52" s="6" t="s">
        <v>54</v>
      </c>
      <c r="M52" s="6" t="s">
        <v>68</v>
      </c>
      <c r="N52" s="6"/>
    </row>
    <row r="53" spans="1:14" x14ac:dyDescent="0.25">
      <c r="A53" s="6" t="s">
        <v>283</v>
      </c>
      <c r="B53" s="6" t="s">
        <v>284</v>
      </c>
      <c r="C53" s="6" t="s">
        <v>285</v>
      </c>
      <c r="D53" s="6" t="s">
        <v>286</v>
      </c>
      <c r="E53" s="6" t="s">
        <v>242</v>
      </c>
      <c r="F53" s="6">
        <v>5</v>
      </c>
      <c r="G53" s="6">
        <v>240838.87</v>
      </c>
      <c r="H53" s="15">
        <v>45966</v>
      </c>
      <c r="I53" s="6" t="s">
        <v>51</v>
      </c>
      <c r="J53" s="6" t="s">
        <v>152</v>
      </c>
      <c r="K53" s="6" t="s">
        <v>152</v>
      </c>
      <c r="L53" s="6" t="s">
        <v>62</v>
      </c>
      <c r="M53" s="6" t="s">
        <v>63</v>
      </c>
      <c r="N53" s="6"/>
    </row>
    <row r="54" spans="1:14" x14ac:dyDescent="0.25">
      <c r="A54" s="6" t="s">
        <v>287</v>
      </c>
      <c r="B54" s="6" t="s">
        <v>288</v>
      </c>
      <c r="C54" s="6" t="s">
        <v>289</v>
      </c>
      <c r="D54" s="6" t="s">
        <v>87</v>
      </c>
      <c r="E54" s="6" t="s">
        <v>247</v>
      </c>
      <c r="F54" s="6">
        <v>3</v>
      </c>
      <c r="G54" s="6">
        <v>55312.98</v>
      </c>
      <c r="H54" s="6" t="s">
        <v>1998</v>
      </c>
      <c r="I54" s="6" t="s">
        <v>74</v>
      </c>
      <c r="J54" s="6" t="s">
        <v>290</v>
      </c>
      <c r="K54" s="6" t="s">
        <v>83</v>
      </c>
      <c r="L54" s="6" t="s">
        <v>54</v>
      </c>
      <c r="M54" s="6" t="s">
        <v>45</v>
      </c>
      <c r="N54" s="6">
        <v>5</v>
      </c>
    </row>
    <row r="55" spans="1:14" x14ac:dyDescent="0.25">
      <c r="A55" s="6" t="s">
        <v>291</v>
      </c>
      <c r="B55" s="6" t="s">
        <v>292</v>
      </c>
      <c r="C55" s="6" t="s">
        <v>293</v>
      </c>
      <c r="D55" s="6" t="s">
        <v>168</v>
      </c>
      <c r="E55" s="6" t="s">
        <v>252</v>
      </c>
      <c r="F55" s="6">
        <v>2</v>
      </c>
      <c r="G55" s="6">
        <v>7984755</v>
      </c>
      <c r="H55" s="15">
        <v>45603</v>
      </c>
      <c r="I55" s="6" t="s">
        <v>101</v>
      </c>
      <c r="J55" s="6" t="s">
        <v>146</v>
      </c>
      <c r="K55" s="6" t="s">
        <v>147</v>
      </c>
      <c r="L55" s="6" t="s">
        <v>62</v>
      </c>
      <c r="M55" s="6" t="s">
        <v>63</v>
      </c>
      <c r="N55" s="6">
        <v>3</v>
      </c>
    </row>
    <row r="56" spans="1:14" x14ac:dyDescent="0.25">
      <c r="A56" s="6" t="s">
        <v>294</v>
      </c>
      <c r="B56" s="6" t="s">
        <v>295</v>
      </c>
      <c r="C56" s="6" t="s">
        <v>296</v>
      </c>
      <c r="D56" s="6" t="s">
        <v>297</v>
      </c>
      <c r="E56" s="6" t="s">
        <v>256</v>
      </c>
      <c r="F56" s="6">
        <v>2</v>
      </c>
      <c r="G56" s="6">
        <v>417138.27</v>
      </c>
      <c r="H56" s="15">
        <v>45355</v>
      </c>
      <c r="I56" s="6" t="s">
        <v>42</v>
      </c>
      <c r="J56" s="6" t="s">
        <v>298</v>
      </c>
      <c r="K56" s="6" t="s">
        <v>238</v>
      </c>
      <c r="L56" s="6" t="s">
        <v>44</v>
      </c>
      <c r="M56" s="6" t="s">
        <v>45</v>
      </c>
      <c r="N56" s="6">
        <v>5</v>
      </c>
    </row>
    <row r="57" spans="1:14" x14ac:dyDescent="0.25">
      <c r="A57" s="6" t="s">
        <v>299</v>
      </c>
      <c r="B57" s="6" t="s">
        <v>300</v>
      </c>
      <c r="C57" s="6" t="s">
        <v>301</v>
      </c>
      <c r="D57" s="6" t="s">
        <v>302</v>
      </c>
      <c r="E57" s="6" t="s">
        <v>140</v>
      </c>
      <c r="F57" s="6">
        <v>6</v>
      </c>
      <c r="G57" s="6">
        <v>4690.66</v>
      </c>
      <c r="H57" s="15">
        <v>45799</v>
      </c>
      <c r="I57" s="6" t="s">
        <v>51</v>
      </c>
      <c r="J57" s="6" t="s">
        <v>303</v>
      </c>
      <c r="K57" s="6" t="s">
        <v>304</v>
      </c>
      <c r="L57" s="6" t="s">
        <v>44</v>
      </c>
      <c r="M57" s="6" t="s">
        <v>55</v>
      </c>
      <c r="N57" s="6">
        <v>5</v>
      </c>
    </row>
    <row r="58" spans="1:14" x14ac:dyDescent="0.25">
      <c r="A58" s="6" t="s">
        <v>305</v>
      </c>
      <c r="B58" s="6" t="s">
        <v>306</v>
      </c>
      <c r="C58" s="6" t="s">
        <v>307</v>
      </c>
      <c r="D58" s="6" t="s">
        <v>87</v>
      </c>
      <c r="E58" s="6" t="s">
        <v>247</v>
      </c>
      <c r="F58" s="6">
        <v>2</v>
      </c>
      <c r="G58" s="6">
        <v>176002.6</v>
      </c>
      <c r="H58" s="15">
        <v>45247</v>
      </c>
      <c r="I58" s="6" t="s">
        <v>74</v>
      </c>
      <c r="J58" s="6" t="s">
        <v>308</v>
      </c>
      <c r="K58" s="6" t="s">
        <v>53</v>
      </c>
      <c r="L58" s="6" t="s">
        <v>44</v>
      </c>
      <c r="M58" s="6" t="s">
        <v>55</v>
      </c>
      <c r="N58" s="6">
        <v>5</v>
      </c>
    </row>
    <row r="59" spans="1:14" x14ac:dyDescent="0.25">
      <c r="A59" s="6" t="s">
        <v>309</v>
      </c>
      <c r="B59" s="6" t="s">
        <v>220</v>
      </c>
      <c r="C59" s="6" t="s">
        <v>310</v>
      </c>
      <c r="D59" s="6" t="s">
        <v>266</v>
      </c>
      <c r="E59" s="6" t="s">
        <v>247</v>
      </c>
      <c r="F59" s="6">
        <v>3</v>
      </c>
      <c r="G59" s="6">
        <v>261346.8</v>
      </c>
      <c r="H59" s="15">
        <v>44996</v>
      </c>
      <c r="I59" s="6" t="s">
        <v>42</v>
      </c>
      <c r="J59" s="6" t="s">
        <v>164</v>
      </c>
      <c r="K59" s="6" t="s">
        <v>152</v>
      </c>
      <c r="L59" s="6" t="s">
        <v>62</v>
      </c>
      <c r="M59" s="6" t="s">
        <v>77</v>
      </c>
      <c r="N59" s="6">
        <v>5</v>
      </c>
    </row>
    <row r="60" spans="1:14" x14ac:dyDescent="0.25">
      <c r="A60" s="6" t="s">
        <v>311</v>
      </c>
      <c r="B60" s="6" t="s">
        <v>312</v>
      </c>
      <c r="C60" s="6" t="s">
        <v>313</v>
      </c>
      <c r="D60" s="6" t="s">
        <v>168</v>
      </c>
      <c r="E60" s="6" t="s">
        <v>256</v>
      </c>
      <c r="F60" s="6">
        <v>3</v>
      </c>
      <c r="G60" s="6">
        <v>385110</v>
      </c>
      <c r="H60" s="15">
        <v>45073</v>
      </c>
      <c r="I60" s="6" t="s">
        <v>42</v>
      </c>
      <c r="J60" s="6" t="s">
        <v>82</v>
      </c>
      <c r="K60" s="6" t="s">
        <v>83</v>
      </c>
      <c r="L60" s="6" t="s">
        <v>54</v>
      </c>
      <c r="M60" s="6" t="s">
        <v>68</v>
      </c>
      <c r="N60" s="6">
        <v>4</v>
      </c>
    </row>
    <row r="61" spans="1:14" x14ac:dyDescent="0.25">
      <c r="A61" s="6" t="s">
        <v>314</v>
      </c>
      <c r="B61" s="6" t="s">
        <v>315</v>
      </c>
      <c r="C61" s="6" t="s">
        <v>316</v>
      </c>
      <c r="D61" s="6" t="s">
        <v>40</v>
      </c>
      <c r="E61" s="6" t="s">
        <v>317</v>
      </c>
      <c r="F61" s="6">
        <v>3</v>
      </c>
      <c r="G61" s="6">
        <v>276121.09999999998</v>
      </c>
      <c r="H61" s="15">
        <v>45736</v>
      </c>
      <c r="I61" s="6" t="s">
        <v>74</v>
      </c>
      <c r="J61" s="6" t="s">
        <v>146</v>
      </c>
      <c r="K61" s="6" t="s">
        <v>147</v>
      </c>
      <c r="L61" s="6" t="s">
        <v>62</v>
      </c>
      <c r="M61" s="6" t="s">
        <v>63</v>
      </c>
      <c r="N61" s="6">
        <v>5</v>
      </c>
    </row>
    <row r="62" spans="1:14" x14ac:dyDescent="0.25">
      <c r="A62" s="6" t="s">
        <v>318</v>
      </c>
      <c r="B62" s="6" t="s">
        <v>319</v>
      </c>
      <c r="C62" s="6" t="s">
        <v>93</v>
      </c>
      <c r="D62" s="6" t="s">
        <v>49</v>
      </c>
      <c r="E62" s="6" t="s">
        <v>107</v>
      </c>
      <c r="F62" s="6">
        <v>2</v>
      </c>
      <c r="G62" s="6">
        <v>226476.53</v>
      </c>
      <c r="H62" s="6" t="s">
        <v>1999</v>
      </c>
      <c r="I62" s="6" t="s">
        <v>42</v>
      </c>
      <c r="J62" s="6" t="s">
        <v>52</v>
      </c>
      <c r="K62" s="6" t="s">
        <v>53</v>
      </c>
      <c r="L62" s="6" t="s">
        <v>44</v>
      </c>
      <c r="M62" s="6" t="s">
        <v>63</v>
      </c>
      <c r="N62" s="6">
        <v>1</v>
      </c>
    </row>
    <row r="63" spans="1:14" x14ac:dyDescent="0.25">
      <c r="A63" s="6" t="s">
        <v>320</v>
      </c>
      <c r="B63" s="6" t="s">
        <v>321</v>
      </c>
      <c r="C63" s="6" t="s">
        <v>322</v>
      </c>
      <c r="D63" s="6" t="s">
        <v>59</v>
      </c>
      <c r="E63" s="6" t="s">
        <v>217</v>
      </c>
      <c r="F63" s="6">
        <v>3</v>
      </c>
      <c r="G63" s="6">
        <v>449385.04</v>
      </c>
      <c r="H63" s="15">
        <v>45581</v>
      </c>
      <c r="I63" s="6" t="s">
        <v>101</v>
      </c>
      <c r="J63" s="6" t="s">
        <v>203</v>
      </c>
      <c r="K63" s="6" t="s">
        <v>204</v>
      </c>
      <c r="L63" s="6" t="s">
        <v>62</v>
      </c>
      <c r="M63" s="6" t="s">
        <v>45</v>
      </c>
      <c r="N63" s="6">
        <v>2</v>
      </c>
    </row>
    <row r="64" spans="1:14" x14ac:dyDescent="0.25">
      <c r="A64" s="6" t="s">
        <v>323</v>
      </c>
      <c r="B64" s="6" t="s">
        <v>324</v>
      </c>
      <c r="C64" s="6" t="s">
        <v>325</v>
      </c>
      <c r="D64" s="6" t="s">
        <v>40</v>
      </c>
      <c r="E64" s="6" t="s">
        <v>326</v>
      </c>
      <c r="F64" s="6">
        <v>6</v>
      </c>
      <c r="G64" s="6">
        <v>205140.12</v>
      </c>
      <c r="H64" s="15">
        <v>44944</v>
      </c>
      <c r="I64" s="6" t="s">
        <v>74</v>
      </c>
      <c r="J64" s="6" t="s">
        <v>327</v>
      </c>
      <c r="K64" s="6" t="s">
        <v>114</v>
      </c>
      <c r="L64" s="6" t="s">
        <v>54</v>
      </c>
      <c r="M64" s="6" t="s">
        <v>63</v>
      </c>
      <c r="N64" s="6"/>
    </row>
    <row r="65" spans="1:14" x14ac:dyDescent="0.25">
      <c r="A65" s="6" t="s">
        <v>328</v>
      </c>
      <c r="B65" s="6" t="s">
        <v>329</v>
      </c>
      <c r="C65" s="6" t="s">
        <v>330</v>
      </c>
      <c r="D65" s="6" t="s">
        <v>49</v>
      </c>
      <c r="E65" s="6" t="s">
        <v>151</v>
      </c>
      <c r="F65" s="6">
        <v>2</v>
      </c>
      <c r="G65" s="6">
        <v>234873.18</v>
      </c>
      <c r="H65" s="15">
        <v>45978</v>
      </c>
      <c r="I65" s="6" t="s">
        <v>81</v>
      </c>
      <c r="J65" s="6" t="s">
        <v>331</v>
      </c>
      <c r="K65" s="6" t="s">
        <v>90</v>
      </c>
      <c r="L65" s="6" t="s">
        <v>62</v>
      </c>
      <c r="M65" s="6" t="s">
        <v>45</v>
      </c>
      <c r="N65" s="6"/>
    </row>
    <row r="66" spans="1:14" x14ac:dyDescent="0.25">
      <c r="A66" s="6" t="s">
        <v>332</v>
      </c>
      <c r="B66" s="6" t="s">
        <v>333</v>
      </c>
      <c r="C66" s="6" t="s">
        <v>334</v>
      </c>
      <c r="D66" s="6" t="s">
        <v>135</v>
      </c>
      <c r="E66" s="6" t="s">
        <v>335</v>
      </c>
      <c r="F66" s="6">
        <v>-3</v>
      </c>
      <c r="G66" s="6">
        <v>94410.41</v>
      </c>
      <c r="H66" s="15">
        <v>45723</v>
      </c>
      <c r="I66" s="6" t="s">
        <v>81</v>
      </c>
      <c r="J66" s="6" t="s">
        <v>237</v>
      </c>
      <c r="K66" s="6" t="s">
        <v>238</v>
      </c>
      <c r="L66" s="6" t="s">
        <v>44</v>
      </c>
      <c r="M66" s="6" t="s">
        <v>68</v>
      </c>
      <c r="N66" s="6"/>
    </row>
    <row r="67" spans="1:14" x14ac:dyDescent="0.25">
      <c r="A67" s="6" t="s">
        <v>336</v>
      </c>
      <c r="B67" s="6" t="s">
        <v>337</v>
      </c>
      <c r="C67" s="6" t="s">
        <v>338</v>
      </c>
      <c r="D67" s="6" t="s">
        <v>87</v>
      </c>
      <c r="E67" s="6" t="s">
        <v>131</v>
      </c>
      <c r="F67" s="6">
        <v>1</v>
      </c>
      <c r="G67" s="6">
        <v>68803.37</v>
      </c>
      <c r="H67" s="15">
        <v>45631</v>
      </c>
      <c r="I67" s="6" t="s">
        <v>74</v>
      </c>
      <c r="J67" s="6" t="s">
        <v>141</v>
      </c>
      <c r="K67" s="6" t="s">
        <v>142</v>
      </c>
      <c r="L67" s="6" t="s">
        <v>54</v>
      </c>
      <c r="M67" s="6" t="s">
        <v>68</v>
      </c>
      <c r="N67" s="6">
        <v>4</v>
      </c>
    </row>
    <row r="68" spans="1:14" x14ac:dyDescent="0.25">
      <c r="A68" s="6" t="s">
        <v>339</v>
      </c>
      <c r="B68" s="6" t="s">
        <v>340</v>
      </c>
      <c r="C68" s="6" t="s">
        <v>341</v>
      </c>
      <c r="D68" s="6" t="s">
        <v>59</v>
      </c>
      <c r="E68" s="6" t="s">
        <v>60</v>
      </c>
      <c r="F68" s="6">
        <v>6</v>
      </c>
      <c r="G68" s="6">
        <v>227900.45</v>
      </c>
      <c r="H68" s="15">
        <v>45712</v>
      </c>
      <c r="I68" s="6" t="s">
        <v>74</v>
      </c>
      <c r="J68" s="6" t="s">
        <v>75</v>
      </c>
      <c r="K68" s="6" t="s">
        <v>76</v>
      </c>
      <c r="L68" s="6" t="s">
        <v>54</v>
      </c>
      <c r="M68" s="6" t="s">
        <v>77</v>
      </c>
      <c r="N68" s="6">
        <v>2</v>
      </c>
    </row>
    <row r="69" spans="1:14" x14ac:dyDescent="0.25">
      <c r="A69" s="6" t="s">
        <v>342</v>
      </c>
      <c r="B69" s="6" t="s">
        <v>343</v>
      </c>
      <c r="C69" s="6" t="s">
        <v>344</v>
      </c>
      <c r="D69" s="6" t="s">
        <v>168</v>
      </c>
      <c r="E69" s="6" t="s">
        <v>256</v>
      </c>
      <c r="F69" s="6">
        <v>6</v>
      </c>
      <c r="G69" s="6">
        <v>236432.06</v>
      </c>
      <c r="H69" s="15">
        <v>45234</v>
      </c>
      <c r="I69" s="6" t="s">
        <v>42</v>
      </c>
      <c r="J69" s="6" t="s">
        <v>345</v>
      </c>
      <c r="K69" s="6" t="s">
        <v>76</v>
      </c>
      <c r="L69" s="6" t="s">
        <v>44</v>
      </c>
      <c r="M69" s="6" t="s">
        <v>77</v>
      </c>
      <c r="N69" s="6">
        <v>4</v>
      </c>
    </row>
    <row r="70" spans="1:14" x14ac:dyDescent="0.25">
      <c r="A70" s="6" t="s">
        <v>346</v>
      </c>
      <c r="B70" s="6" t="s">
        <v>347</v>
      </c>
      <c r="C70" s="6" t="s">
        <v>348</v>
      </c>
      <c r="D70" s="6" t="s">
        <v>111</v>
      </c>
      <c r="E70" s="6" t="s">
        <v>140</v>
      </c>
      <c r="F70" s="6">
        <v>3</v>
      </c>
      <c r="G70" s="6">
        <v>373175.23</v>
      </c>
      <c r="H70" s="15">
        <v>45917</v>
      </c>
      <c r="I70" s="6" t="s">
        <v>81</v>
      </c>
      <c r="J70" s="6" t="s">
        <v>82</v>
      </c>
      <c r="K70" s="6" t="s">
        <v>83</v>
      </c>
      <c r="L70" s="6" t="s">
        <v>54</v>
      </c>
      <c r="M70" s="6" t="s">
        <v>77</v>
      </c>
      <c r="N70" s="6">
        <v>3</v>
      </c>
    </row>
    <row r="71" spans="1:14" x14ac:dyDescent="0.25">
      <c r="A71" s="6" t="s">
        <v>349</v>
      </c>
      <c r="B71" s="6" t="s">
        <v>350</v>
      </c>
      <c r="C71" s="6" t="s">
        <v>351</v>
      </c>
      <c r="D71" s="6" t="s">
        <v>135</v>
      </c>
      <c r="E71" s="6" t="s">
        <v>335</v>
      </c>
      <c r="F71" s="6">
        <v>6</v>
      </c>
      <c r="G71" s="6">
        <v>394923.58</v>
      </c>
      <c r="H71" s="15">
        <v>45414</v>
      </c>
      <c r="I71" s="6" t="s">
        <v>101</v>
      </c>
      <c r="J71" s="6" t="s">
        <v>152</v>
      </c>
      <c r="K71" s="6" t="s">
        <v>152</v>
      </c>
      <c r="L71" s="6" t="s">
        <v>54</v>
      </c>
      <c r="M71" s="6" t="s">
        <v>45</v>
      </c>
      <c r="N71" s="6"/>
    </row>
    <row r="72" spans="1:14" x14ac:dyDescent="0.25">
      <c r="A72" s="6" t="s">
        <v>352</v>
      </c>
      <c r="B72" s="6" t="s">
        <v>353</v>
      </c>
      <c r="C72" s="6" t="s">
        <v>354</v>
      </c>
      <c r="D72" s="6" t="s">
        <v>302</v>
      </c>
      <c r="E72" s="6" t="s">
        <v>140</v>
      </c>
      <c r="F72" s="6">
        <v>1</v>
      </c>
      <c r="G72" s="6">
        <v>316273.28000000003</v>
      </c>
      <c r="H72" s="15">
        <v>44944</v>
      </c>
      <c r="I72" s="6" t="s">
        <v>42</v>
      </c>
      <c r="J72" s="6" t="s">
        <v>141</v>
      </c>
      <c r="K72" s="6" t="s">
        <v>142</v>
      </c>
      <c r="L72" s="6" t="s">
        <v>54</v>
      </c>
      <c r="M72" s="6" t="s">
        <v>63</v>
      </c>
      <c r="N72" s="6">
        <v>3</v>
      </c>
    </row>
    <row r="73" spans="1:14" x14ac:dyDescent="0.25">
      <c r="A73" s="6" t="s">
        <v>355</v>
      </c>
      <c r="B73" s="6" t="s">
        <v>356</v>
      </c>
      <c r="C73" s="6"/>
      <c r="D73" s="6" t="s">
        <v>99</v>
      </c>
      <c r="E73" s="6" t="s">
        <v>357</v>
      </c>
      <c r="F73" s="6">
        <v>6</v>
      </c>
      <c r="G73" s="6">
        <v>120628.11</v>
      </c>
      <c r="H73" s="6" t="s">
        <v>2000</v>
      </c>
      <c r="I73" s="6" t="s">
        <v>81</v>
      </c>
      <c r="J73" s="6" t="s">
        <v>126</v>
      </c>
      <c r="K73" s="6" t="s">
        <v>127</v>
      </c>
      <c r="L73" s="6" t="s">
        <v>62</v>
      </c>
      <c r="M73" s="6" t="s">
        <v>77</v>
      </c>
      <c r="N73" s="6">
        <v>2</v>
      </c>
    </row>
    <row r="74" spans="1:14" x14ac:dyDescent="0.25">
      <c r="A74" s="6" t="s">
        <v>358</v>
      </c>
      <c r="B74" s="6" t="s">
        <v>359</v>
      </c>
      <c r="C74" s="6" t="s">
        <v>360</v>
      </c>
      <c r="D74" s="6" t="s">
        <v>40</v>
      </c>
      <c r="E74" s="6" t="s">
        <v>326</v>
      </c>
      <c r="F74" s="6">
        <v>5</v>
      </c>
      <c r="G74" s="6">
        <v>233715.25</v>
      </c>
      <c r="H74" s="15">
        <v>45465</v>
      </c>
      <c r="I74" s="6" t="s">
        <v>101</v>
      </c>
      <c r="J74" s="6" t="s">
        <v>43</v>
      </c>
      <c r="K74" s="6" t="s">
        <v>43</v>
      </c>
      <c r="L74" s="6" t="s">
        <v>62</v>
      </c>
      <c r="M74" s="6" t="s">
        <v>68</v>
      </c>
      <c r="N74" s="6">
        <v>3</v>
      </c>
    </row>
    <row r="75" spans="1:14" x14ac:dyDescent="0.25">
      <c r="A75" s="6" t="s">
        <v>361</v>
      </c>
      <c r="B75" s="6" t="s">
        <v>362</v>
      </c>
      <c r="C75" s="6" t="s">
        <v>363</v>
      </c>
      <c r="D75" s="6" t="s">
        <v>111</v>
      </c>
      <c r="E75" s="6" t="s">
        <v>73</v>
      </c>
      <c r="F75" s="6">
        <v>-6</v>
      </c>
      <c r="G75" s="6">
        <v>78365.53</v>
      </c>
      <c r="H75" s="15">
        <v>45014</v>
      </c>
      <c r="I75" s="6" t="s">
        <v>81</v>
      </c>
      <c r="J75" s="6" t="s">
        <v>82</v>
      </c>
      <c r="K75" s="6" t="s">
        <v>83</v>
      </c>
      <c r="L75" s="6" t="s">
        <v>54</v>
      </c>
      <c r="M75" s="6" t="s">
        <v>77</v>
      </c>
      <c r="N75" s="6"/>
    </row>
    <row r="76" spans="1:14" x14ac:dyDescent="0.25">
      <c r="A76" s="6" t="s">
        <v>364</v>
      </c>
      <c r="B76" s="6" t="s">
        <v>365</v>
      </c>
      <c r="C76" s="6" t="s">
        <v>366</v>
      </c>
      <c r="D76" s="6" t="s">
        <v>367</v>
      </c>
      <c r="E76" s="6" t="s">
        <v>317</v>
      </c>
      <c r="F76" s="6">
        <v>3</v>
      </c>
      <c r="G76" s="6">
        <v>191588.68</v>
      </c>
      <c r="H76" s="15">
        <v>45784</v>
      </c>
      <c r="I76" s="6" t="s">
        <v>81</v>
      </c>
      <c r="J76" s="6" t="s">
        <v>82</v>
      </c>
      <c r="K76" s="6" t="s">
        <v>83</v>
      </c>
      <c r="L76" s="6" t="s">
        <v>44</v>
      </c>
      <c r="M76" s="6" t="s">
        <v>63</v>
      </c>
      <c r="N76" s="6">
        <v>2</v>
      </c>
    </row>
    <row r="77" spans="1:14" x14ac:dyDescent="0.25">
      <c r="A77" s="6" t="s">
        <v>368</v>
      </c>
      <c r="B77" s="6" t="s">
        <v>369</v>
      </c>
      <c r="C77" s="6" t="s">
        <v>370</v>
      </c>
      <c r="D77" s="6" t="s">
        <v>168</v>
      </c>
      <c r="E77" s="6" t="s">
        <v>371</v>
      </c>
      <c r="F77" s="6">
        <v>6</v>
      </c>
      <c r="G77" s="6">
        <v>327721.67</v>
      </c>
      <c r="H77" s="15">
        <v>45571</v>
      </c>
      <c r="I77" s="6" t="s">
        <v>101</v>
      </c>
      <c r="J77" s="6" t="s">
        <v>303</v>
      </c>
      <c r="K77" s="6" t="s">
        <v>304</v>
      </c>
      <c r="L77" s="6" t="s">
        <v>44</v>
      </c>
      <c r="M77" s="6" t="s">
        <v>63</v>
      </c>
      <c r="N77" s="6">
        <v>3</v>
      </c>
    </row>
    <row r="78" spans="1:14" x14ac:dyDescent="0.25">
      <c r="A78" s="6" t="s">
        <v>372</v>
      </c>
      <c r="B78" s="6" t="s">
        <v>373</v>
      </c>
      <c r="C78" s="6" t="s">
        <v>374</v>
      </c>
      <c r="D78" s="6" t="s">
        <v>302</v>
      </c>
      <c r="E78" s="6" t="s">
        <v>140</v>
      </c>
      <c r="F78" s="6">
        <v>6</v>
      </c>
      <c r="G78" s="6">
        <v>198875.86</v>
      </c>
      <c r="H78" s="15">
        <v>45978</v>
      </c>
      <c r="I78" s="6" t="s">
        <v>101</v>
      </c>
      <c r="J78" s="6" t="s">
        <v>187</v>
      </c>
      <c r="K78" s="6" t="s">
        <v>187</v>
      </c>
      <c r="L78" s="6" t="s">
        <v>62</v>
      </c>
      <c r="M78" s="6" t="s">
        <v>55</v>
      </c>
      <c r="N78" s="6">
        <v>1</v>
      </c>
    </row>
    <row r="79" spans="1:14" x14ac:dyDescent="0.25">
      <c r="A79" s="6" t="s">
        <v>375</v>
      </c>
      <c r="B79" s="6" t="s">
        <v>376</v>
      </c>
      <c r="C79" s="6" t="s">
        <v>377</v>
      </c>
      <c r="D79" s="6" t="s">
        <v>99</v>
      </c>
      <c r="E79" s="6" t="s">
        <v>242</v>
      </c>
      <c r="F79" s="6">
        <v>6</v>
      </c>
      <c r="G79" s="6">
        <v>312343.3</v>
      </c>
      <c r="H79" s="15">
        <v>45398</v>
      </c>
      <c r="I79" s="6" t="s">
        <v>74</v>
      </c>
      <c r="J79" s="6" t="s">
        <v>378</v>
      </c>
      <c r="K79" s="6" t="s">
        <v>147</v>
      </c>
      <c r="L79" s="6" t="s">
        <v>54</v>
      </c>
      <c r="M79" s="6" t="s">
        <v>63</v>
      </c>
      <c r="N79" s="6">
        <v>2</v>
      </c>
    </row>
    <row r="80" spans="1:14" x14ac:dyDescent="0.25">
      <c r="A80" s="6" t="s">
        <v>379</v>
      </c>
      <c r="B80" s="6" t="s">
        <v>380</v>
      </c>
      <c r="C80" s="6" t="s">
        <v>381</v>
      </c>
      <c r="D80" s="6" t="s">
        <v>40</v>
      </c>
      <c r="E80" s="6" t="s">
        <v>326</v>
      </c>
      <c r="F80" s="6">
        <v>3</v>
      </c>
      <c r="G80" s="6">
        <v>24606.71</v>
      </c>
      <c r="H80" s="15">
        <v>45097</v>
      </c>
      <c r="I80" s="6" t="s">
        <v>81</v>
      </c>
      <c r="J80" s="6" t="s">
        <v>237</v>
      </c>
      <c r="K80" s="6" t="s">
        <v>238</v>
      </c>
      <c r="L80" s="6" t="s">
        <v>54</v>
      </c>
      <c r="M80" s="6" t="s">
        <v>55</v>
      </c>
      <c r="N80" s="6">
        <v>5</v>
      </c>
    </row>
    <row r="81" spans="1:14" x14ac:dyDescent="0.25">
      <c r="A81" s="6" t="s">
        <v>382</v>
      </c>
      <c r="B81" s="6" t="s">
        <v>383</v>
      </c>
      <c r="C81" s="6" t="s">
        <v>384</v>
      </c>
      <c r="D81" s="6" t="s">
        <v>49</v>
      </c>
      <c r="E81" s="6" t="s">
        <v>50</v>
      </c>
      <c r="F81" s="6">
        <v>1</v>
      </c>
      <c r="G81" s="6">
        <v>127904.13</v>
      </c>
      <c r="H81" s="15">
        <v>45172</v>
      </c>
      <c r="I81" s="6" t="s">
        <v>74</v>
      </c>
      <c r="J81" s="6" t="s">
        <v>82</v>
      </c>
      <c r="K81" s="6" t="s">
        <v>83</v>
      </c>
      <c r="L81" s="6" t="s">
        <v>54</v>
      </c>
      <c r="M81" s="6" t="s">
        <v>68</v>
      </c>
      <c r="N81" s="6">
        <v>3</v>
      </c>
    </row>
    <row r="82" spans="1:14" x14ac:dyDescent="0.25">
      <c r="A82" s="6" t="s">
        <v>385</v>
      </c>
      <c r="B82" s="6" t="s">
        <v>386</v>
      </c>
      <c r="C82" s="6" t="s">
        <v>387</v>
      </c>
      <c r="D82" s="6" t="s">
        <v>388</v>
      </c>
      <c r="E82" s="6" t="s">
        <v>247</v>
      </c>
      <c r="F82" s="6">
        <v>4</v>
      </c>
      <c r="G82" s="6">
        <v>378174.75</v>
      </c>
      <c r="H82" s="15">
        <v>44979</v>
      </c>
      <c r="I82" s="6" t="s">
        <v>51</v>
      </c>
      <c r="J82" s="6" t="s">
        <v>61</v>
      </c>
      <c r="K82" s="6" t="s">
        <v>61</v>
      </c>
      <c r="L82" s="6" t="s">
        <v>62</v>
      </c>
      <c r="M82" s="6" t="s">
        <v>77</v>
      </c>
      <c r="N82" s="6">
        <v>3</v>
      </c>
    </row>
    <row r="83" spans="1:14" x14ac:dyDescent="0.25">
      <c r="A83" s="6" t="s">
        <v>389</v>
      </c>
      <c r="B83" s="6" t="s">
        <v>390</v>
      </c>
      <c r="C83" s="6" t="s">
        <v>391</v>
      </c>
      <c r="D83" s="6" t="s">
        <v>111</v>
      </c>
      <c r="E83" s="6" t="s">
        <v>73</v>
      </c>
      <c r="F83" s="6">
        <v>1</v>
      </c>
      <c r="G83" s="6">
        <v>245245.99</v>
      </c>
      <c r="H83" s="6" t="s">
        <v>2001</v>
      </c>
      <c r="I83" s="6" t="s">
        <v>81</v>
      </c>
      <c r="J83" s="6" t="s">
        <v>392</v>
      </c>
      <c r="K83" s="6" t="s">
        <v>187</v>
      </c>
      <c r="L83" s="6" t="s">
        <v>62</v>
      </c>
      <c r="M83" s="6" t="s">
        <v>63</v>
      </c>
      <c r="N83" s="6">
        <v>1</v>
      </c>
    </row>
    <row r="84" spans="1:14" x14ac:dyDescent="0.25">
      <c r="A84" s="6" t="s">
        <v>393</v>
      </c>
      <c r="B84" s="6" t="s">
        <v>394</v>
      </c>
      <c r="C84" s="6" t="s">
        <v>395</v>
      </c>
      <c r="D84" s="6" t="s">
        <v>49</v>
      </c>
      <c r="E84" s="6" t="s">
        <v>50</v>
      </c>
      <c r="F84" s="6">
        <v>2</v>
      </c>
      <c r="G84" s="6">
        <v>383546.15</v>
      </c>
      <c r="H84" s="15">
        <v>44955</v>
      </c>
      <c r="I84" s="6" t="s">
        <v>74</v>
      </c>
      <c r="J84" s="6" t="s">
        <v>308</v>
      </c>
      <c r="K84" s="6" t="s">
        <v>53</v>
      </c>
      <c r="L84" s="6" t="s">
        <v>62</v>
      </c>
      <c r="M84" s="6" t="s">
        <v>55</v>
      </c>
      <c r="N84" s="6">
        <v>1</v>
      </c>
    </row>
    <row r="85" spans="1:14" x14ac:dyDescent="0.25">
      <c r="A85" s="6" t="s">
        <v>396</v>
      </c>
      <c r="B85" s="6" t="s">
        <v>397</v>
      </c>
      <c r="C85" s="6" t="s">
        <v>398</v>
      </c>
      <c r="D85" s="6" t="s">
        <v>399</v>
      </c>
      <c r="E85" s="6" t="s">
        <v>156</v>
      </c>
      <c r="F85" s="6">
        <v>4</v>
      </c>
      <c r="G85" s="6">
        <v>222433.41</v>
      </c>
      <c r="H85" s="15">
        <v>45490</v>
      </c>
      <c r="I85" s="6" t="s">
        <v>81</v>
      </c>
      <c r="J85" s="6" t="s">
        <v>303</v>
      </c>
      <c r="K85" s="6" t="s">
        <v>304</v>
      </c>
      <c r="L85" s="6" t="s">
        <v>62</v>
      </c>
      <c r="M85" s="6" t="s">
        <v>77</v>
      </c>
      <c r="N85" s="6">
        <v>2</v>
      </c>
    </row>
    <row r="86" spans="1:14" x14ac:dyDescent="0.25">
      <c r="A86" s="6" t="s">
        <v>400</v>
      </c>
      <c r="B86" s="6" t="s">
        <v>401</v>
      </c>
      <c r="C86" s="6" t="s">
        <v>402</v>
      </c>
      <c r="D86" s="6" t="s">
        <v>87</v>
      </c>
      <c r="E86" s="6" t="s">
        <v>247</v>
      </c>
      <c r="F86" s="6">
        <v>1</v>
      </c>
      <c r="G86" s="6">
        <v>171930</v>
      </c>
      <c r="H86" s="6" t="s">
        <v>2002</v>
      </c>
      <c r="I86" s="6" t="s">
        <v>42</v>
      </c>
      <c r="J86" s="6" t="s">
        <v>203</v>
      </c>
      <c r="K86" s="6" t="s">
        <v>204</v>
      </c>
      <c r="L86" s="6" t="s">
        <v>44</v>
      </c>
      <c r="M86" s="6" t="s">
        <v>63</v>
      </c>
      <c r="N86" s="6">
        <v>5</v>
      </c>
    </row>
    <row r="87" spans="1:14" x14ac:dyDescent="0.25">
      <c r="A87" s="6" t="s">
        <v>403</v>
      </c>
      <c r="B87" s="6" t="s">
        <v>404</v>
      </c>
      <c r="C87" s="6" t="s">
        <v>405</v>
      </c>
      <c r="D87" s="6" t="s">
        <v>406</v>
      </c>
      <c r="E87" s="6" t="s">
        <v>213</v>
      </c>
      <c r="F87" s="6">
        <v>1</v>
      </c>
      <c r="G87" s="6">
        <v>208278.22</v>
      </c>
      <c r="H87" s="15">
        <v>45524</v>
      </c>
      <c r="I87" s="6" t="s">
        <v>101</v>
      </c>
      <c r="J87" s="6" t="s">
        <v>61</v>
      </c>
      <c r="K87" s="6" t="s">
        <v>61</v>
      </c>
      <c r="L87" s="6" t="s">
        <v>44</v>
      </c>
      <c r="M87" s="6" t="s">
        <v>68</v>
      </c>
      <c r="N87" s="6">
        <v>1</v>
      </c>
    </row>
    <row r="88" spans="1:14" x14ac:dyDescent="0.25">
      <c r="A88" s="6" t="s">
        <v>407</v>
      </c>
      <c r="B88" s="6" t="s">
        <v>408</v>
      </c>
      <c r="C88" s="6" t="s">
        <v>409</v>
      </c>
      <c r="D88" s="6" t="s">
        <v>410</v>
      </c>
      <c r="E88" s="6" t="s">
        <v>191</v>
      </c>
      <c r="F88" s="6">
        <v>4</v>
      </c>
      <c r="G88" s="6">
        <v>372268.86</v>
      </c>
      <c r="H88" s="6" t="s">
        <v>2003</v>
      </c>
      <c r="I88" s="6" t="s">
        <v>51</v>
      </c>
      <c r="J88" s="6" t="s">
        <v>411</v>
      </c>
      <c r="K88" s="6" t="s">
        <v>304</v>
      </c>
      <c r="L88" s="6" t="s">
        <v>62</v>
      </c>
      <c r="M88" s="6" t="s">
        <v>77</v>
      </c>
      <c r="N88" s="6">
        <v>1</v>
      </c>
    </row>
    <row r="89" spans="1:14" x14ac:dyDescent="0.25">
      <c r="A89" s="6" t="s">
        <v>412</v>
      </c>
      <c r="B89" s="6" t="s">
        <v>413</v>
      </c>
      <c r="C89" s="6" t="s">
        <v>414</v>
      </c>
      <c r="D89" s="6" t="s">
        <v>59</v>
      </c>
      <c r="E89" s="6" t="s">
        <v>217</v>
      </c>
      <c r="F89" s="6">
        <v>3</v>
      </c>
      <c r="G89" s="6">
        <v>198017.42</v>
      </c>
      <c r="H89" s="15">
        <v>45263</v>
      </c>
      <c r="I89" s="6" t="s">
        <v>42</v>
      </c>
      <c r="J89" s="6" t="s">
        <v>61</v>
      </c>
      <c r="K89" s="6" t="s">
        <v>61</v>
      </c>
      <c r="L89" s="6" t="s">
        <v>44</v>
      </c>
      <c r="M89" s="6" t="s">
        <v>68</v>
      </c>
      <c r="N89" s="6">
        <v>3</v>
      </c>
    </row>
    <row r="90" spans="1:14" x14ac:dyDescent="0.25">
      <c r="A90" s="6" t="s">
        <v>415</v>
      </c>
      <c r="B90" s="6" t="s">
        <v>416</v>
      </c>
      <c r="C90" s="6" t="s">
        <v>417</v>
      </c>
      <c r="D90" s="6" t="s">
        <v>49</v>
      </c>
      <c r="E90" s="6" t="s">
        <v>107</v>
      </c>
      <c r="F90" s="6">
        <v>5</v>
      </c>
      <c r="G90" s="6">
        <v>75421.05</v>
      </c>
      <c r="H90" s="15">
        <v>45546</v>
      </c>
      <c r="I90" s="6" t="s">
        <v>101</v>
      </c>
      <c r="J90" s="6" t="s">
        <v>418</v>
      </c>
      <c r="K90" s="6" t="s">
        <v>61</v>
      </c>
      <c r="L90" s="6" t="s">
        <v>62</v>
      </c>
      <c r="M90" s="6" t="s">
        <v>55</v>
      </c>
      <c r="N90" s="6">
        <v>4</v>
      </c>
    </row>
    <row r="91" spans="1:14" x14ac:dyDescent="0.25">
      <c r="A91" s="6" t="s">
        <v>419</v>
      </c>
      <c r="B91" s="6" t="s">
        <v>420</v>
      </c>
      <c r="C91" s="6" t="s">
        <v>421</v>
      </c>
      <c r="D91" s="6" t="s">
        <v>99</v>
      </c>
      <c r="E91" s="6" t="s">
        <v>176</v>
      </c>
      <c r="F91" s="6">
        <v>2</v>
      </c>
      <c r="G91" s="6">
        <v>406781.72</v>
      </c>
      <c r="H91" s="15">
        <v>44937</v>
      </c>
      <c r="I91" s="6" t="s">
        <v>51</v>
      </c>
      <c r="J91" s="6" t="s">
        <v>126</v>
      </c>
      <c r="K91" s="6" t="s">
        <v>127</v>
      </c>
      <c r="L91" s="6" t="s">
        <v>54</v>
      </c>
      <c r="M91" s="6" t="s">
        <v>63</v>
      </c>
      <c r="N91" s="6">
        <v>1</v>
      </c>
    </row>
    <row r="92" spans="1:14" x14ac:dyDescent="0.25">
      <c r="A92" s="6" t="s">
        <v>422</v>
      </c>
      <c r="B92" s="6" t="s">
        <v>423</v>
      </c>
      <c r="C92" s="6" t="s">
        <v>424</v>
      </c>
      <c r="D92" s="6" t="s">
        <v>99</v>
      </c>
      <c r="E92" s="6" t="s">
        <v>100</v>
      </c>
      <c r="F92" s="6">
        <v>2</v>
      </c>
      <c r="G92" s="6">
        <v>124321.05</v>
      </c>
      <c r="H92" s="6" t="s">
        <v>2004</v>
      </c>
      <c r="I92" s="6" t="s">
        <v>81</v>
      </c>
      <c r="J92" s="6" t="s">
        <v>146</v>
      </c>
      <c r="K92" s="6" t="s">
        <v>147</v>
      </c>
      <c r="L92" s="6" t="s">
        <v>54</v>
      </c>
      <c r="M92" s="6" t="s">
        <v>63</v>
      </c>
      <c r="N92" s="6">
        <v>1</v>
      </c>
    </row>
    <row r="93" spans="1:14" x14ac:dyDescent="0.25">
      <c r="A93" s="6" t="s">
        <v>425</v>
      </c>
      <c r="B93" s="6" t="s">
        <v>426</v>
      </c>
      <c r="C93" s="6" t="s">
        <v>402</v>
      </c>
      <c r="D93" s="6" t="s">
        <v>246</v>
      </c>
      <c r="E93" s="6" t="s">
        <v>131</v>
      </c>
      <c r="F93" s="6">
        <v>6</v>
      </c>
      <c r="G93" s="6">
        <v>93642.4</v>
      </c>
      <c r="H93" s="6" t="s">
        <v>2005</v>
      </c>
      <c r="I93" s="6" t="s">
        <v>81</v>
      </c>
      <c r="J93" s="6" t="s">
        <v>331</v>
      </c>
      <c r="K93" s="6" t="s">
        <v>90</v>
      </c>
      <c r="L93" s="6" t="s">
        <v>54</v>
      </c>
      <c r="M93" s="6" t="s">
        <v>45</v>
      </c>
      <c r="N93" s="6"/>
    </row>
    <row r="94" spans="1:14" x14ac:dyDescent="0.25">
      <c r="A94" s="6" t="s">
        <v>427</v>
      </c>
      <c r="B94" s="6" t="s">
        <v>428</v>
      </c>
      <c r="C94" s="6" t="s">
        <v>429</v>
      </c>
      <c r="D94" s="6" t="s">
        <v>59</v>
      </c>
      <c r="E94" s="6" t="s">
        <v>60</v>
      </c>
      <c r="F94" s="6">
        <v>5</v>
      </c>
      <c r="G94" s="6">
        <v>72882.320000000007</v>
      </c>
      <c r="H94" s="15">
        <v>45416</v>
      </c>
      <c r="I94" s="6" t="s">
        <v>101</v>
      </c>
      <c r="J94" s="6" t="s">
        <v>187</v>
      </c>
      <c r="K94" s="6" t="s">
        <v>187</v>
      </c>
      <c r="L94" s="6" t="s">
        <v>54</v>
      </c>
      <c r="M94" s="6" t="s">
        <v>45</v>
      </c>
      <c r="N94" s="6">
        <v>3</v>
      </c>
    </row>
    <row r="95" spans="1:14" x14ac:dyDescent="0.25">
      <c r="A95" s="6" t="s">
        <v>430</v>
      </c>
      <c r="B95" s="6" t="s">
        <v>431</v>
      </c>
      <c r="C95" s="6" t="s">
        <v>432</v>
      </c>
      <c r="D95" s="6" t="s">
        <v>99</v>
      </c>
      <c r="E95" s="6" t="s">
        <v>100</v>
      </c>
      <c r="F95" s="6">
        <v>4</v>
      </c>
      <c r="G95" s="6">
        <v>107246.47</v>
      </c>
      <c r="H95" s="6" t="s">
        <v>2006</v>
      </c>
      <c r="I95" s="6" t="s">
        <v>42</v>
      </c>
      <c r="J95" s="6" t="s">
        <v>61</v>
      </c>
      <c r="K95" s="6" t="s">
        <v>61</v>
      </c>
      <c r="L95" s="6" t="s">
        <v>62</v>
      </c>
      <c r="M95" s="6" t="s">
        <v>55</v>
      </c>
      <c r="N95" s="6"/>
    </row>
    <row r="96" spans="1:14" x14ac:dyDescent="0.25">
      <c r="A96" s="6" t="s">
        <v>433</v>
      </c>
      <c r="B96" s="6" t="s">
        <v>434</v>
      </c>
      <c r="C96" s="6" t="s">
        <v>435</v>
      </c>
      <c r="D96" s="6" t="s">
        <v>59</v>
      </c>
      <c r="E96" s="6" t="s">
        <v>156</v>
      </c>
      <c r="F96" s="6">
        <v>6</v>
      </c>
      <c r="G96" s="6">
        <v>78753.679999999993</v>
      </c>
      <c r="H96" s="15">
        <v>45160</v>
      </c>
      <c r="I96" s="6" t="s">
        <v>81</v>
      </c>
      <c r="J96" s="6" t="s">
        <v>102</v>
      </c>
      <c r="K96" s="6" t="s">
        <v>43</v>
      </c>
      <c r="L96" s="6" t="s">
        <v>54</v>
      </c>
      <c r="M96" s="6" t="s">
        <v>55</v>
      </c>
      <c r="N96" s="6">
        <v>3</v>
      </c>
    </row>
    <row r="97" spans="1:14" x14ac:dyDescent="0.25">
      <c r="A97" s="6" t="s">
        <v>436</v>
      </c>
      <c r="B97" s="6" t="s">
        <v>437</v>
      </c>
      <c r="C97" s="6" t="s">
        <v>438</v>
      </c>
      <c r="D97" s="6" t="s">
        <v>406</v>
      </c>
      <c r="E97" s="6" t="s">
        <v>136</v>
      </c>
      <c r="F97" s="6">
        <v>1</v>
      </c>
      <c r="G97" s="6">
        <v>264145.19</v>
      </c>
      <c r="H97" s="15">
        <v>45823</v>
      </c>
      <c r="I97" s="6" t="s">
        <v>101</v>
      </c>
      <c r="J97" s="6" t="s">
        <v>141</v>
      </c>
      <c r="K97" s="6" t="s">
        <v>142</v>
      </c>
      <c r="L97" s="6" t="s">
        <v>44</v>
      </c>
      <c r="M97" s="6" t="s">
        <v>68</v>
      </c>
      <c r="N97" s="6">
        <v>2</v>
      </c>
    </row>
    <row r="98" spans="1:14" x14ac:dyDescent="0.25">
      <c r="A98" s="6" t="s">
        <v>439</v>
      </c>
      <c r="B98" s="6" t="s">
        <v>440</v>
      </c>
      <c r="C98" s="6" t="s">
        <v>441</v>
      </c>
      <c r="D98" s="6" t="s">
        <v>59</v>
      </c>
      <c r="E98" s="6" t="s">
        <v>156</v>
      </c>
      <c r="F98" s="6">
        <v>3</v>
      </c>
      <c r="G98" s="6">
        <v>222111.1</v>
      </c>
      <c r="H98" s="15">
        <v>45911</v>
      </c>
      <c r="I98" s="6" t="s">
        <v>51</v>
      </c>
      <c r="J98" s="6" t="s">
        <v>89</v>
      </c>
      <c r="K98" s="6" t="s">
        <v>90</v>
      </c>
      <c r="L98" s="6" t="s">
        <v>62</v>
      </c>
      <c r="M98" s="6" t="s">
        <v>77</v>
      </c>
      <c r="N98" s="6">
        <v>3</v>
      </c>
    </row>
    <row r="99" spans="1:14" x14ac:dyDescent="0.25">
      <c r="A99" s="6" t="s">
        <v>442</v>
      </c>
      <c r="B99" s="6" t="s">
        <v>443</v>
      </c>
      <c r="C99" s="6" t="s">
        <v>444</v>
      </c>
      <c r="D99" s="6" t="s">
        <v>87</v>
      </c>
      <c r="E99" s="6" t="s">
        <v>94</v>
      </c>
      <c r="F99" s="6">
        <v>3</v>
      </c>
      <c r="G99" s="6">
        <v>415608.84</v>
      </c>
      <c r="H99" s="15">
        <v>45234</v>
      </c>
      <c r="I99" s="6" t="s">
        <v>51</v>
      </c>
      <c r="J99" s="6" t="s">
        <v>146</v>
      </c>
      <c r="K99" s="6" t="s">
        <v>147</v>
      </c>
      <c r="L99" s="6" t="s">
        <v>62</v>
      </c>
      <c r="M99" s="6" t="s">
        <v>45</v>
      </c>
      <c r="N99" s="6">
        <v>1</v>
      </c>
    </row>
    <row r="100" spans="1:14" x14ac:dyDescent="0.25">
      <c r="A100" s="6" t="s">
        <v>445</v>
      </c>
      <c r="B100" s="6" t="s">
        <v>446</v>
      </c>
      <c r="C100" s="6" t="s">
        <v>447</v>
      </c>
      <c r="D100" s="6" t="s">
        <v>111</v>
      </c>
      <c r="E100" s="6" t="s">
        <v>140</v>
      </c>
      <c r="F100" s="6">
        <v>2</v>
      </c>
      <c r="G100" s="6">
        <v>342992.14</v>
      </c>
      <c r="H100" s="15">
        <v>45095</v>
      </c>
      <c r="I100" s="6" t="s">
        <v>101</v>
      </c>
      <c r="J100" s="6" t="s">
        <v>187</v>
      </c>
      <c r="K100" s="6" t="s">
        <v>187</v>
      </c>
      <c r="L100" s="6" t="s">
        <v>62</v>
      </c>
      <c r="M100" s="6" t="s">
        <v>63</v>
      </c>
      <c r="N100" s="6"/>
    </row>
    <row r="101" spans="1:14" x14ac:dyDescent="0.25">
      <c r="A101" s="6" t="s">
        <v>448</v>
      </c>
      <c r="B101" s="6" t="s">
        <v>449</v>
      </c>
      <c r="C101" s="6" t="s">
        <v>450</v>
      </c>
      <c r="D101" s="6" t="s">
        <v>451</v>
      </c>
      <c r="E101" s="6" t="s">
        <v>217</v>
      </c>
      <c r="F101" s="6">
        <v>5</v>
      </c>
      <c r="G101" s="6">
        <v>175786.57</v>
      </c>
      <c r="H101" s="15">
        <v>45354</v>
      </c>
      <c r="I101" s="6" t="s">
        <v>101</v>
      </c>
      <c r="J101" s="6" t="s">
        <v>308</v>
      </c>
      <c r="K101" s="6" t="s">
        <v>53</v>
      </c>
      <c r="L101" s="6" t="s">
        <v>44</v>
      </c>
      <c r="M101" s="6" t="s">
        <v>77</v>
      </c>
      <c r="N101" s="6">
        <v>3</v>
      </c>
    </row>
    <row r="102" spans="1:14" x14ac:dyDescent="0.25">
      <c r="A102" s="6" t="s">
        <v>452</v>
      </c>
      <c r="B102" s="6" t="s">
        <v>453</v>
      </c>
      <c r="C102" s="6" t="s">
        <v>454</v>
      </c>
      <c r="D102" s="6" t="s">
        <v>87</v>
      </c>
      <c r="E102" s="6" t="s">
        <v>247</v>
      </c>
      <c r="F102" s="6">
        <v>1</v>
      </c>
      <c r="G102" s="6">
        <v>220969.61</v>
      </c>
      <c r="H102" s="15">
        <v>45710</v>
      </c>
      <c r="I102" s="6" t="s">
        <v>51</v>
      </c>
      <c r="J102" s="6" t="s">
        <v>455</v>
      </c>
      <c r="K102" s="6" t="s">
        <v>204</v>
      </c>
      <c r="L102" s="6" t="s">
        <v>44</v>
      </c>
      <c r="M102" s="6" t="s">
        <v>63</v>
      </c>
      <c r="N102" s="6">
        <v>1</v>
      </c>
    </row>
    <row r="103" spans="1:14" x14ac:dyDescent="0.25">
      <c r="A103" s="6" t="s">
        <v>456</v>
      </c>
      <c r="B103" s="6" t="s">
        <v>457</v>
      </c>
      <c r="C103" s="6" t="s">
        <v>458</v>
      </c>
      <c r="D103" s="6" t="s">
        <v>135</v>
      </c>
      <c r="E103" s="6" t="s">
        <v>459</v>
      </c>
      <c r="F103" s="6">
        <v>6</v>
      </c>
      <c r="G103" s="6">
        <v>200723.12</v>
      </c>
      <c r="H103" s="15">
        <v>45324</v>
      </c>
      <c r="I103" s="6" t="s">
        <v>81</v>
      </c>
      <c r="J103" s="6" t="s">
        <v>113</v>
      </c>
      <c r="K103" s="6" t="s">
        <v>114</v>
      </c>
      <c r="L103" s="6" t="s">
        <v>62</v>
      </c>
      <c r="M103" s="6" t="s">
        <v>45</v>
      </c>
      <c r="N103" s="6">
        <v>4</v>
      </c>
    </row>
    <row r="104" spans="1:14" x14ac:dyDescent="0.25">
      <c r="A104" s="6" t="s">
        <v>460</v>
      </c>
      <c r="B104" s="6" t="s">
        <v>461</v>
      </c>
      <c r="C104" s="6" t="s">
        <v>462</v>
      </c>
      <c r="D104" s="6" t="s">
        <v>135</v>
      </c>
      <c r="E104" s="6" t="s">
        <v>335</v>
      </c>
      <c r="F104" s="6">
        <v>6</v>
      </c>
      <c r="G104" s="6">
        <v>131410.88</v>
      </c>
      <c r="H104" s="15">
        <v>45080</v>
      </c>
      <c r="I104" s="6" t="s">
        <v>81</v>
      </c>
      <c r="J104" s="6" t="s">
        <v>152</v>
      </c>
      <c r="K104" s="6" t="s">
        <v>152</v>
      </c>
      <c r="L104" s="6" t="s">
        <v>62</v>
      </c>
      <c r="M104" s="6" t="s">
        <v>55</v>
      </c>
      <c r="N104" s="6">
        <v>5</v>
      </c>
    </row>
    <row r="105" spans="1:14" x14ac:dyDescent="0.25">
      <c r="A105" s="6" t="s">
        <v>463</v>
      </c>
      <c r="B105" s="6" t="s">
        <v>464</v>
      </c>
      <c r="C105" s="6" t="s">
        <v>465</v>
      </c>
      <c r="D105" s="6" t="s">
        <v>168</v>
      </c>
      <c r="E105" s="6" t="s">
        <v>371</v>
      </c>
      <c r="F105" s="6">
        <v>4</v>
      </c>
      <c r="G105" s="6">
        <v>134265.95000000001</v>
      </c>
      <c r="H105" s="6" t="s">
        <v>2007</v>
      </c>
      <c r="I105" s="6" t="s">
        <v>101</v>
      </c>
      <c r="J105" s="6" t="s">
        <v>141</v>
      </c>
      <c r="K105" s="6" t="s">
        <v>142</v>
      </c>
      <c r="L105" s="6" t="s">
        <v>44</v>
      </c>
      <c r="M105" s="6" t="s">
        <v>68</v>
      </c>
      <c r="N105" s="6">
        <v>3</v>
      </c>
    </row>
    <row r="106" spans="1:14" x14ac:dyDescent="0.25">
      <c r="A106" s="6" t="s">
        <v>466</v>
      </c>
      <c r="B106" s="6" t="s">
        <v>461</v>
      </c>
      <c r="C106" s="6" t="s">
        <v>467</v>
      </c>
      <c r="D106" s="6" t="s">
        <v>135</v>
      </c>
      <c r="E106" s="6" t="s">
        <v>468</v>
      </c>
      <c r="F106" s="6">
        <v>6</v>
      </c>
      <c r="G106" s="6">
        <v>40819.879999999997</v>
      </c>
      <c r="H106" s="15">
        <v>45651</v>
      </c>
      <c r="I106" s="6" t="s">
        <v>81</v>
      </c>
      <c r="J106" s="6" t="s">
        <v>308</v>
      </c>
      <c r="K106" s="6" t="s">
        <v>53</v>
      </c>
      <c r="L106" s="6" t="s">
        <v>44</v>
      </c>
      <c r="M106" s="6" t="s">
        <v>55</v>
      </c>
      <c r="N106" s="6">
        <v>4</v>
      </c>
    </row>
    <row r="107" spans="1:14" x14ac:dyDescent="0.25">
      <c r="A107" s="6" t="s">
        <v>469</v>
      </c>
      <c r="B107" s="6" t="s">
        <v>470</v>
      </c>
      <c r="C107" s="6"/>
      <c r="D107" s="6" t="s">
        <v>40</v>
      </c>
      <c r="E107" s="6" t="s">
        <v>326</v>
      </c>
      <c r="F107" s="6">
        <v>5</v>
      </c>
      <c r="G107" s="6">
        <v>67559.45</v>
      </c>
      <c r="H107" s="15">
        <v>45854</v>
      </c>
      <c r="I107" s="6" t="s">
        <v>101</v>
      </c>
      <c r="J107" s="6" t="s">
        <v>113</v>
      </c>
      <c r="K107" s="6" t="s">
        <v>114</v>
      </c>
      <c r="L107" s="6" t="s">
        <v>54</v>
      </c>
      <c r="M107" s="6" t="s">
        <v>45</v>
      </c>
      <c r="N107" s="6">
        <v>4</v>
      </c>
    </row>
    <row r="108" spans="1:14" x14ac:dyDescent="0.25">
      <c r="A108" s="6" t="s">
        <v>471</v>
      </c>
      <c r="B108" s="6" t="s">
        <v>472</v>
      </c>
      <c r="C108" s="6" t="s">
        <v>473</v>
      </c>
      <c r="D108" s="6" t="s">
        <v>111</v>
      </c>
      <c r="E108" s="6" t="s">
        <v>140</v>
      </c>
      <c r="F108" s="6">
        <v>4</v>
      </c>
      <c r="G108" s="6">
        <v>21420.37</v>
      </c>
      <c r="H108" s="15">
        <v>44980</v>
      </c>
      <c r="I108" s="6" t="s">
        <v>51</v>
      </c>
      <c r="J108" s="6" t="s">
        <v>203</v>
      </c>
      <c r="K108" s="6" t="s">
        <v>204</v>
      </c>
      <c r="L108" s="6" t="s">
        <v>62</v>
      </c>
      <c r="M108" s="6" t="s">
        <v>63</v>
      </c>
      <c r="N108" s="6">
        <v>2</v>
      </c>
    </row>
    <row r="109" spans="1:14" x14ac:dyDescent="0.25">
      <c r="A109" s="6" t="s">
        <v>474</v>
      </c>
      <c r="B109" s="6" t="s">
        <v>475</v>
      </c>
      <c r="C109" s="6" t="s">
        <v>476</v>
      </c>
      <c r="D109" s="6" t="s">
        <v>477</v>
      </c>
      <c r="E109" s="6" t="s">
        <v>459</v>
      </c>
      <c r="F109" s="6">
        <v>3</v>
      </c>
      <c r="G109" s="6">
        <v>443434.56</v>
      </c>
      <c r="H109" s="6" t="s">
        <v>2008</v>
      </c>
      <c r="I109" s="6" t="s">
        <v>74</v>
      </c>
      <c r="J109" s="6" t="s">
        <v>237</v>
      </c>
      <c r="K109" s="6" t="s">
        <v>238</v>
      </c>
      <c r="L109" s="6" t="s">
        <v>54</v>
      </c>
      <c r="M109" s="6" t="s">
        <v>63</v>
      </c>
      <c r="N109" s="6">
        <v>3</v>
      </c>
    </row>
    <row r="110" spans="1:14" x14ac:dyDescent="0.25">
      <c r="A110" s="6" t="s">
        <v>478</v>
      </c>
      <c r="B110" s="6" t="s">
        <v>479</v>
      </c>
      <c r="C110" s="6" t="s">
        <v>480</v>
      </c>
      <c r="D110" s="6" t="s">
        <v>121</v>
      </c>
      <c r="E110" s="6" t="s">
        <v>112</v>
      </c>
      <c r="F110" s="6">
        <v>1</v>
      </c>
      <c r="G110" s="6">
        <v>411405.53</v>
      </c>
      <c r="H110" s="6" t="s">
        <v>2009</v>
      </c>
      <c r="I110" s="6" t="s">
        <v>42</v>
      </c>
      <c r="J110" s="6" t="s">
        <v>481</v>
      </c>
      <c r="K110" s="6" t="s">
        <v>83</v>
      </c>
      <c r="L110" s="6" t="s">
        <v>44</v>
      </c>
      <c r="M110" s="6" t="s">
        <v>77</v>
      </c>
      <c r="N110" s="6"/>
    </row>
    <row r="111" spans="1:14" x14ac:dyDescent="0.25">
      <c r="A111" s="6" t="s">
        <v>482</v>
      </c>
      <c r="B111" s="6" t="s">
        <v>483</v>
      </c>
      <c r="C111" s="6" t="s">
        <v>484</v>
      </c>
      <c r="D111" s="6" t="s">
        <v>59</v>
      </c>
      <c r="E111" s="6" t="s">
        <v>67</v>
      </c>
      <c r="F111" s="6">
        <v>6</v>
      </c>
      <c r="G111" s="6">
        <v>124971.59</v>
      </c>
      <c r="H111" s="15">
        <v>45555</v>
      </c>
      <c r="I111" s="6" t="s">
        <v>42</v>
      </c>
      <c r="J111" s="6" t="s">
        <v>203</v>
      </c>
      <c r="K111" s="6" t="s">
        <v>204</v>
      </c>
      <c r="L111" s="6" t="s">
        <v>62</v>
      </c>
      <c r="M111" s="6" t="s">
        <v>55</v>
      </c>
      <c r="N111" s="6"/>
    </row>
    <row r="112" spans="1:14" x14ac:dyDescent="0.25">
      <c r="A112" s="6" t="s">
        <v>485</v>
      </c>
      <c r="B112" s="6" t="s">
        <v>486</v>
      </c>
      <c r="C112" s="6" t="s">
        <v>487</v>
      </c>
      <c r="D112" s="6" t="s">
        <v>111</v>
      </c>
      <c r="E112" s="6" t="s">
        <v>112</v>
      </c>
      <c r="F112" s="6">
        <v>2</v>
      </c>
      <c r="G112" s="6">
        <v>409338.64</v>
      </c>
      <c r="H112" s="15">
        <v>46015</v>
      </c>
      <c r="I112" s="6" t="s">
        <v>101</v>
      </c>
      <c r="J112" s="6" t="s">
        <v>488</v>
      </c>
      <c r="K112" s="6" t="s">
        <v>238</v>
      </c>
      <c r="L112" s="6" t="s">
        <v>44</v>
      </c>
      <c r="M112" s="6" t="s">
        <v>68</v>
      </c>
      <c r="N112" s="6">
        <v>5</v>
      </c>
    </row>
    <row r="113" spans="1:14" x14ac:dyDescent="0.25">
      <c r="A113" s="6" t="s">
        <v>489</v>
      </c>
      <c r="B113" s="6" t="s">
        <v>490</v>
      </c>
      <c r="C113" s="6" t="s">
        <v>491</v>
      </c>
      <c r="D113" s="6" t="s">
        <v>111</v>
      </c>
      <c r="E113" s="6" t="s">
        <v>112</v>
      </c>
      <c r="F113" s="6">
        <v>2</v>
      </c>
      <c r="G113" s="6">
        <v>347238.55</v>
      </c>
      <c r="H113" s="15">
        <v>45173</v>
      </c>
      <c r="I113" s="6" t="s">
        <v>74</v>
      </c>
      <c r="J113" s="6" t="s">
        <v>152</v>
      </c>
      <c r="K113" s="6" t="s">
        <v>152</v>
      </c>
      <c r="L113" s="6" t="s">
        <v>62</v>
      </c>
      <c r="M113" s="6" t="s">
        <v>63</v>
      </c>
      <c r="N113" s="6">
        <v>2</v>
      </c>
    </row>
    <row r="114" spans="1:14" x14ac:dyDescent="0.25">
      <c r="A114" s="6" t="s">
        <v>492</v>
      </c>
      <c r="B114" s="6" t="s">
        <v>493</v>
      </c>
      <c r="C114" s="6" t="s">
        <v>494</v>
      </c>
      <c r="D114" s="6" t="s">
        <v>168</v>
      </c>
      <c r="E114" s="6" t="s">
        <v>371</v>
      </c>
      <c r="F114" s="6">
        <v>1</v>
      </c>
      <c r="G114" s="6">
        <v>345131.81</v>
      </c>
      <c r="H114" s="15">
        <v>46017</v>
      </c>
      <c r="I114" s="6" t="s">
        <v>74</v>
      </c>
      <c r="J114" s="6" t="s">
        <v>152</v>
      </c>
      <c r="K114" s="6" t="s">
        <v>152</v>
      </c>
      <c r="L114" s="6" t="s">
        <v>62</v>
      </c>
      <c r="M114" s="6" t="s">
        <v>68</v>
      </c>
      <c r="N114" s="6">
        <v>2</v>
      </c>
    </row>
    <row r="115" spans="1:14" x14ac:dyDescent="0.25">
      <c r="A115" s="6" t="s">
        <v>495</v>
      </c>
      <c r="B115" s="6" t="s">
        <v>496</v>
      </c>
      <c r="C115" s="6" t="s">
        <v>497</v>
      </c>
      <c r="D115" s="6" t="s">
        <v>99</v>
      </c>
      <c r="E115" s="6" t="s">
        <v>242</v>
      </c>
      <c r="F115" s="6">
        <v>2</v>
      </c>
      <c r="G115" s="6">
        <v>330696.75</v>
      </c>
      <c r="H115" s="15">
        <v>44993</v>
      </c>
      <c r="I115" s="6" t="s">
        <v>51</v>
      </c>
      <c r="J115" s="6" t="s">
        <v>203</v>
      </c>
      <c r="K115" s="6" t="s">
        <v>204</v>
      </c>
      <c r="L115" s="6" t="s">
        <v>44</v>
      </c>
      <c r="M115" s="6" t="s">
        <v>68</v>
      </c>
      <c r="N115" s="6"/>
    </row>
    <row r="116" spans="1:14" x14ac:dyDescent="0.25">
      <c r="A116" s="6" t="s">
        <v>498</v>
      </c>
      <c r="B116" s="6" t="s">
        <v>499</v>
      </c>
      <c r="C116" s="6" t="s">
        <v>500</v>
      </c>
      <c r="D116" s="6" t="s">
        <v>40</v>
      </c>
      <c r="E116" s="6" t="s">
        <v>326</v>
      </c>
      <c r="F116" s="6">
        <v>5</v>
      </c>
      <c r="G116" s="6">
        <v>257442.68</v>
      </c>
      <c r="H116" s="15">
        <v>44968</v>
      </c>
      <c r="I116" s="6" t="s">
        <v>74</v>
      </c>
      <c r="J116" s="6" t="s">
        <v>230</v>
      </c>
      <c r="K116" s="6" t="s">
        <v>127</v>
      </c>
      <c r="L116" s="6" t="s">
        <v>62</v>
      </c>
      <c r="M116" s="6" t="s">
        <v>45</v>
      </c>
      <c r="N116" s="6">
        <v>3</v>
      </c>
    </row>
    <row r="117" spans="1:14" x14ac:dyDescent="0.25">
      <c r="A117" s="6" t="s">
        <v>501</v>
      </c>
      <c r="B117" s="6" t="s">
        <v>502</v>
      </c>
      <c r="C117" s="6" t="s">
        <v>503</v>
      </c>
      <c r="D117" s="6" t="s">
        <v>504</v>
      </c>
      <c r="E117" s="6" t="s">
        <v>357</v>
      </c>
      <c r="F117" s="6">
        <v>4</v>
      </c>
      <c r="G117" s="6">
        <v>392045.84</v>
      </c>
      <c r="H117" s="15">
        <v>45496</v>
      </c>
      <c r="I117" s="6" t="s">
        <v>101</v>
      </c>
      <c r="J117" s="6" t="s">
        <v>187</v>
      </c>
      <c r="K117" s="6" t="s">
        <v>187</v>
      </c>
      <c r="L117" s="6" t="s">
        <v>62</v>
      </c>
      <c r="M117" s="6" t="s">
        <v>55</v>
      </c>
      <c r="N117" s="6">
        <v>4</v>
      </c>
    </row>
    <row r="118" spans="1:14" x14ac:dyDescent="0.25">
      <c r="A118" s="6" t="s">
        <v>505</v>
      </c>
      <c r="B118" s="6" t="s">
        <v>506</v>
      </c>
      <c r="C118" s="6" t="s">
        <v>507</v>
      </c>
      <c r="D118" s="6" t="s">
        <v>49</v>
      </c>
      <c r="E118" s="6" t="s">
        <v>279</v>
      </c>
      <c r="F118" s="6">
        <v>4</v>
      </c>
      <c r="G118" s="6">
        <v>257759.62</v>
      </c>
      <c r="H118" s="15">
        <v>45011</v>
      </c>
      <c r="I118" s="6" t="s">
        <v>81</v>
      </c>
      <c r="J118" s="6" t="s">
        <v>61</v>
      </c>
      <c r="K118" s="6" t="s">
        <v>61</v>
      </c>
      <c r="L118" s="6" t="s">
        <v>62</v>
      </c>
      <c r="M118" s="6" t="s">
        <v>55</v>
      </c>
      <c r="N118" s="6">
        <v>4</v>
      </c>
    </row>
    <row r="119" spans="1:14" x14ac:dyDescent="0.25">
      <c r="A119" s="6" t="s">
        <v>508</v>
      </c>
      <c r="B119" s="6" t="s">
        <v>509</v>
      </c>
      <c r="C119" s="6" t="s">
        <v>510</v>
      </c>
      <c r="D119" s="6" t="s">
        <v>40</v>
      </c>
      <c r="E119" s="6" t="s">
        <v>326</v>
      </c>
      <c r="F119" s="6">
        <v>2</v>
      </c>
      <c r="G119" s="6">
        <v>313569.03000000003</v>
      </c>
      <c r="H119" s="15">
        <v>45847</v>
      </c>
      <c r="I119" s="6" t="s">
        <v>81</v>
      </c>
      <c r="J119" s="6" t="s">
        <v>511</v>
      </c>
      <c r="K119" s="6" t="s">
        <v>90</v>
      </c>
      <c r="L119" s="6" t="s">
        <v>44</v>
      </c>
      <c r="M119" s="6" t="s">
        <v>45</v>
      </c>
      <c r="N119" s="6">
        <v>3</v>
      </c>
    </row>
    <row r="120" spans="1:14" x14ac:dyDescent="0.25">
      <c r="A120" s="6" t="s">
        <v>512</v>
      </c>
      <c r="B120" s="6" t="s">
        <v>513</v>
      </c>
      <c r="C120" s="6" t="s">
        <v>514</v>
      </c>
      <c r="D120" s="6" t="s">
        <v>59</v>
      </c>
      <c r="E120" s="6" t="s">
        <v>156</v>
      </c>
      <c r="F120" s="6">
        <v>2</v>
      </c>
      <c r="G120" s="6">
        <v>9852.34</v>
      </c>
      <c r="H120" s="6" t="s">
        <v>2010</v>
      </c>
      <c r="I120" s="6" t="s">
        <v>42</v>
      </c>
      <c r="J120" s="6" t="s">
        <v>308</v>
      </c>
      <c r="K120" s="6" t="s">
        <v>53</v>
      </c>
      <c r="L120" s="6" t="s">
        <v>54</v>
      </c>
      <c r="M120" s="6" t="s">
        <v>45</v>
      </c>
      <c r="N120" s="6">
        <v>5</v>
      </c>
    </row>
    <row r="121" spans="1:14" x14ac:dyDescent="0.25">
      <c r="A121" s="6" t="s">
        <v>515</v>
      </c>
      <c r="B121" s="6" t="s">
        <v>516</v>
      </c>
      <c r="C121" s="6" t="s">
        <v>517</v>
      </c>
      <c r="D121" s="6" t="s">
        <v>59</v>
      </c>
      <c r="E121" s="6" t="s">
        <v>67</v>
      </c>
      <c r="F121" s="6">
        <v>6</v>
      </c>
      <c r="G121" s="6">
        <v>198733.62</v>
      </c>
      <c r="H121" s="6" t="s">
        <v>2011</v>
      </c>
      <c r="I121" s="6" t="s">
        <v>101</v>
      </c>
      <c r="J121" s="6" t="s">
        <v>126</v>
      </c>
      <c r="K121" s="6" t="s">
        <v>127</v>
      </c>
      <c r="L121" s="6" t="s">
        <v>54</v>
      </c>
      <c r="M121" s="6" t="s">
        <v>63</v>
      </c>
      <c r="N121" s="6">
        <v>5</v>
      </c>
    </row>
    <row r="122" spans="1:14" x14ac:dyDescent="0.25">
      <c r="A122" s="6" t="s">
        <v>518</v>
      </c>
      <c r="B122" s="6" t="s">
        <v>519</v>
      </c>
      <c r="C122" s="6" t="s">
        <v>520</v>
      </c>
      <c r="D122" s="6" t="s">
        <v>111</v>
      </c>
      <c r="E122" s="6" t="s">
        <v>140</v>
      </c>
      <c r="F122" s="6">
        <v>5</v>
      </c>
      <c r="G122" s="6">
        <v>283817.59999999998</v>
      </c>
      <c r="H122" s="15">
        <v>45087</v>
      </c>
      <c r="I122" s="6" t="s">
        <v>74</v>
      </c>
      <c r="J122" s="6" t="s">
        <v>187</v>
      </c>
      <c r="K122" s="6" t="s">
        <v>187</v>
      </c>
      <c r="L122" s="6" t="s">
        <v>54</v>
      </c>
      <c r="M122" s="6" t="s">
        <v>55</v>
      </c>
      <c r="N122" s="6">
        <v>1</v>
      </c>
    </row>
    <row r="123" spans="1:14" x14ac:dyDescent="0.25">
      <c r="A123" s="6" t="s">
        <v>521</v>
      </c>
      <c r="B123" s="6" t="s">
        <v>522</v>
      </c>
      <c r="C123" s="6" t="s">
        <v>523</v>
      </c>
      <c r="D123" s="6" t="s">
        <v>168</v>
      </c>
      <c r="E123" s="6" t="s">
        <v>261</v>
      </c>
      <c r="F123" s="6">
        <v>1</v>
      </c>
      <c r="G123" s="6">
        <v>150274.35</v>
      </c>
      <c r="H123" s="15">
        <v>45721</v>
      </c>
      <c r="I123" s="6" t="s">
        <v>74</v>
      </c>
      <c r="J123" s="6" t="s">
        <v>152</v>
      </c>
      <c r="K123" s="6" t="s">
        <v>152</v>
      </c>
      <c r="L123" s="6" t="s">
        <v>54</v>
      </c>
      <c r="M123" s="6" t="s">
        <v>55</v>
      </c>
      <c r="N123" s="6"/>
    </row>
    <row r="124" spans="1:14" x14ac:dyDescent="0.25">
      <c r="A124" s="6" t="s">
        <v>524</v>
      </c>
      <c r="B124" s="6" t="s">
        <v>525</v>
      </c>
      <c r="C124" s="6" t="s">
        <v>526</v>
      </c>
      <c r="D124" s="6" t="s">
        <v>367</v>
      </c>
      <c r="E124" s="6" t="s">
        <v>41</v>
      </c>
      <c r="F124" s="6">
        <v>2</v>
      </c>
      <c r="G124" s="6">
        <v>426997.26</v>
      </c>
      <c r="H124" s="15">
        <v>45468</v>
      </c>
      <c r="I124" s="6" t="s">
        <v>101</v>
      </c>
      <c r="J124" s="6" t="s">
        <v>203</v>
      </c>
      <c r="K124" s="6" t="s">
        <v>204</v>
      </c>
      <c r="L124" s="6" t="s">
        <v>44</v>
      </c>
      <c r="M124" s="6" t="s">
        <v>45</v>
      </c>
      <c r="N124" s="6">
        <v>4</v>
      </c>
    </row>
    <row r="125" spans="1:14" x14ac:dyDescent="0.25">
      <c r="A125" s="6" t="s">
        <v>527</v>
      </c>
      <c r="B125" s="6" t="s">
        <v>528</v>
      </c>
      <c r="C125" s="6" t="s">
        <v>529</v>
      </c>
      <c r="D125" s="6" t="s">
        <v>530</v>
      </c>
      <c r="E125" s="6" t="s">
        <v>94</v>
      </c>
      <c r="F125" s="6">
        <v>1</v>
      </c>
      <c r="G125" s="6">
        <v>306294.25</v>
      </c>
      <c r="H125" s="15">
        <v>45972</v>
      </c>
      <c r="I125" s="6" t="s">
        <v>74</v>
      </c>
      <c r="J125" s="6" t="s">
        <v>308</v>
      </c>
      <c r="K125" s="6" t="s">
        <v>53</v>
      </c>
      <c r="L125" s="6" t="s">
        <v>62</v>
      </c>
      <c r="M125" s="6" t="s">
        <v>63</v>
      </c>
      <c r="N125" s="6">
        <v>3</v>
      </c>
    </row>
    <row r="126" spans="1:14" x14ac:dyDescent="0.25">
      <c r="A126" s="6" t="s">
        <v>531</v>
      </c>
      <c r="B126" s="6" t="s">
        <v>532</v>
      </c>
      <c r="C126" s="6" t="s">
        <v>533</v>
      </c>
      <c r="D126" s="6" t="s">
        <v>168</v>
      </c>
      <c r="E126" s="6" t="s">
        <v>261</v>
      </c>
      <c r="F126" s="6">
        <v>5</v>
      </c>
      <c r="G126" s="6">
        <v>97937.85</v>
      </c>
      <c r="H126" s="15">
        <v>45449</v>
      </c>
      <c r="I126" s="6" t="s">
        <v>42</v>
      </c>
      <c r="J126" s="6" t="s">
        <v>89</v>
      </c>
      <c r="K126" s="6" t="s">
        <v>90</v>
      </c>
      <c r="L126" s="6" t="s">
        <v>62</v>
      </c>
      <c r="M126" s="6" t="s">
        <v>77</v>
      </c>
      <c r="N126" s="6">
        <v>1</v>
      </c>
    </row>
    <row r="127" spans="1:14" x14ac:dyDescent="0.25">
      <c r="A127" s="6" t="s">
        <v>534</v>
      </c>
      <c r="B127" s="6" t="s">
        <v>535</v>
      </c>
      <c r="C127" s="6" t="s">
        <v>536</v>
      </c>
      <c r="D127" s="6" t="s">
        <v>388</v>
      </c>
      <c r="E127" s="6" t="s">
        <v>131</v>
      </c>
      <c r="F127" s="6">
        <v>6</v>
      </c>
      <c r="G127" s="6">
        <v>124591.29</v>
      </c>
      <c r="H127" s="15">
        <v>45618</v>
      </c>
      <c r="I127" s="6" t="s">
        <v>81</v>
      </c>
      <c r="J127" s="6" t="s">
        <v>218</v>
      </c>
      <c r="K127" s="6" t="s">
        <v>53</v>
      </c>
      <c r="L127" s="6" t="s">
        <v>54</v>
      </c>
      <c r="M127" s="6" t="s">
        <v>77</v>
      </c>
      <c r="N127" s="6">
        <v>1</v>
      </c>
    </row>
    <row r="128" spans="1:14" x14ac:dyDescent="0.25">
      <c r="A128" s="6" t="s">
        <v>537</v>
      </c>
      <c r="B128" s="6" t="s">
        <v>538</v>
      </c>
      <c r="C128" s="6" t="s">
        <v>539</v>
      </c>
      <c r="D128" s="6" t="s">
        <v>59</v>
      </c>
      <c r="E128" s="6" t="s">
        <v>60</v>
      </c>
      <c r="F128" s="6">
        <v>4</v>
      </c>
      <c r="G128" s="6">
        <v>91800.28</v>
      </c>
      <c r="H128" s="15">
        <v>45942</v>
      </c>
      <c r="I128" s="6" t="s">
        <v>81</v>
      </c>
      <c r="J128" s="6" t="s">
        <v>237</v>
      </c>
      <c r="K128" s="6" t="s">
        <v>238</v>
      </c>
      <c r="L128" s="6" t="s">
        <v>62</v>
      </c>
      <c r="M128" s="6" t="s">
        <v>77</v>
      </c>
      <c r="N128" s="6">
        <v>4</v>
      </c>
    </row>
    <row r="129" spans="1:14" x14ac:dyDescent="0.25">
      <c r="A129" s="6" t="s">
        <v>540</v>
      </c>
      <c r="B129" s="6" t="s">
        <v>541</v>
      </c>
      <c r="C129" s="6" t="s">
        <v>542</v>
      </c>
      <c r="D129" s="6" t="s">
        <v>40</v>
      </c>
      <c r="E129" s="6" t="s">
        <v>41</v>
      </c>
      <c r="F129" s="6">
        <v>3</v>
      </c>
      <c r="G129" s="6">
        <v>388365.23</v>
      </c>
      <c r="H129" s="6" t="s">
        <v>2012</v>
      </c>
      <c r="I129" s="6" t="s">
        <v>81</v>
      </c>
      <c r="J129" s="6" t="s">
        <v>113</v>
      </c>
      <c r="K129" s="6" t="s">
        <v>114</v>
      </c>
      <c r="L129" s="6" t="s">
        <v>54</v>
      </c>
      <c r="M129" s="6" t="s">
        <v>45</v>
      </c>
      <c r="N129" s="6">
        <v>5</v>
      </c>
    </row>
    <row r="130" spans="1:14" x14ac:dyDescent="0.25">
      <c r="A130" s="6" t="s">
        <v>543</v>
      </c>
      <c r="B130" s="6" t="s">
        <v>544</v>
      </c>
      <c r="C130" s="6" t="s">
        <v>545</v>
      </c>
      <c r="D130" s="6" t="s">
        <v>99</v>
      </c>
      <c r="E130" s="6" t="s">
        <v>176</v>
      </c>
      <c r="F130" s="6">
        <v>6</v>
      </c>
      <c r="G130" s="6">
        <v>338951.72</v>
      </c>
      <c r="H130" s="15">
        <v>45989</v>
      </c>
      <c r="I130" s="6" t="s">
        <v>74</v>
      </c>
      <c r="J130" s="6" t="s">
        <v>303</v>
      </c>
      <c r="K130" s="6" t="s">
        <v>304</v>
      </c>
      <c r="L130" s="6" t="s">
        <v>54</v>
      </c>
      <c r="M130" s="6" t="s">
        <v>68</v>
      </c>
      <c r="N130" s="6">
        <v>1</v>
      </c>
    </row>
    <row r="131" spans="1:14" x14ac:dyDescent="0.25">
      <c r="A131" s="6" t="s">
        <v>546</v>
      </c>
      <c r="B131" s="6" t="s">
        <v>547</v>
      </c>
      <c r="C131" s="6" t="s">
        <v>548</v>
      </c>
      <c r="D131" s="6" t="s">
        <v>87</v>
      </c>
      <c r="E131" s="6" t="s">
        <v>247</v>
      </c>
      <c r="F131" s="6">
        <v>1</v>
      </c>
      <c r="G131" s="6">
        <v>297839.24</v>
      </c>
      <c r="H131" s="6" t="s">
        <v>2013</v>
      </c>
      <c r="I131" s="6" t="s">
        <v>81</v>
      </c>
      <c r="J131" s="6" t="s">
        <v>481</v>
      </c>
      <c r="K131" s="6" t="s">
        <v>83</v>
      </c>
      <c r="L131" s="6" t="s">
        <v>62</v>
      </c>
      <c r="M131" s="6" t="s">
        <v>77</v>
      </c>
      <c r="N131" s="6">
        <v>5</v>
      </c>
    </row>
    <row r="132" spans="1:14" x14ac:dyDescent="0.25">
      <c r="A132" s="6" t="s">
        <v>549</v>
      </c>
      <c r="B132" s="6" t="s">
        <v>550</v>
      </c>
      <c r="C132" s="6" t="s">
        <v>551</v>
      </c>
      <c r="D132" s="6" t="s">
        <v>87</v>
      </c>
      <c r="E132" s="6" t="s">
        <v>131</v>
      </c>
      <c r="F132" s="6">
        <v>2</v>
      </c>
      <c r="G132" s="6">
        <v>71704.88</v>
      </c>
      <c r="H132" s="15">
        <v>45072</v>
      </c>
      <c r="I132" s="6" t="s">
        <v>51</v>
      </c>
      <c r="J132" s="6" t="s">
        <v>113</v>
      </c>
      <c r="K132" s="6" t="s">
        <v>114</v>
      </c>
      <c r="L132" s="6" t="s">
        <v>44</v>
      </c>
      <c r="M132" s="6" t="s">
        <v>63</v>
      </c>
      <c r="N132" s="6"/>
    </row>
    <row r="133" spans="1:14" x14ac:dyDescent="0.25">
      <c r="A133" s="6" t="s">
        <v>552</v>
      </c>
      <c r="B133" s="6" t="s">
        <v>553</v>
      </c>
      <c r="C133" s="6" t="s">
        <v>554</v>
      </c>
      <c r="D133" s="6" t="s">
        <v>286</v>
      </c>
      <c r="E133" s="6" t="s">
        <v>242</v>
      </c>
      <c r="F133" s="6">
        <v>6</v>
      </c>
      <c r="G133" s="6">
        <v>5590.35</v>
      </c>
      <c r="H133" s="15">
        <v>45237</v>
      </c>
      <c r="I133" s="6" t="s">
        <v>81</v>
      </c>
      <c r="J133" s="6" t="s">
        <v>303</v>
      </c>
      <c r="K133" s="6" t="s">
        <v>304</v>
      </c>
      <c r="L133" s="6" t="s">
        <v>44</v>
      </c>
      <c r="M133" s="6" t="s">
        <v>68</v>
      </c>
      <c r="N133" s="6">
        <v>3</v>
      </c>
    </row>
    <row r="134" spans="1:14" x14ac:dyDescent="0.25">
      <c r="A134" s="6" t="s">
        <v>555</v>
      </c>
      <c r="B134" s="6" t="s">
        <v>556</v>
      </c>
      <c r="C134" s="6" t="s">
        <v>557</v>
      </c>
      <c r="D134" s="6" t="s">
        <v>135</v>
      </c>
      <c r="E134" s="6" t="s">
        <v>213</v>
      </c>
      <c r="F134" s="6">
        <v>1</v>
      </c>
      <c r="G134" s="6">
        <v>53708.27</v>
      </c>
      <c r="H134" s="15">
        <v>45155</v>
      </c>
      <c r="I134" s="6" t="s">
        <v>74</v>
      </c>
      <c r="J134" s="6" t="s">
        <v>89</v>
      </c>
      <c r="K134" s="6" t="s">
        <v>90</v>
      </c>
      <c r="L134" s="6" t="s">
        <v>54</v>
      </c>
      <c r="M134" s="6" t="s">
        <v>63</v>
      </c>
      <c r="N134" s="6"/>
    </row>
    <row r="135" spans="1:14" x14ac:dyDescent="0.25">
      <c r="A135" s="6" t="s">
        <v>558</v>
      </c>
      <c r="B135" s="6" t="s">
        <v>559</v>
      </c>
      <c r="C135" s="6"/>
      <c r="D135" s="6" t="s">
        <v>59</v>
      </c>
      <c r="E135" s="6" t="s">
        <v>156</v>
      </c>
      <c r="F135" s="6">
        <v>1</v>
      </c>
      <c r="G135" s="6">
        <v>345550.74</v>
      </c>
      <c r="H135" s="15">
        <v>45056</v>
      </c>
      <c r="I135" s="6" t="s">
        <v>101</v>
      </c>
      <c r="J135" s="6" t="s">
        <v>61</v>
      </c>
      <c r="K135" s="6" t="s">
        <v>61</v>
      </c>
      <c r="L135" s="6" t="s">
        <v>44</v>
      </c>
      <c r="M135" s="6" t="s">
        <v>68</v>
      </c>
      <c r="N135" s="6"/>
    </row>
    <row r="136" spans="1:14" x14ac:dyDescent="0.25">
      <c r="A136" s="6" t="s">
        <v>560</v>
      </c>
      <c r="B136" s="6" t="s">
        <v>561</v>
      </c>
      <c r="C136" s="6" t="s">
        <v>562</v>
      </c>
      <c r="D136" s="6" t="s">
        <v>266</v>
      </c>
      <c r="E136" s="6" t="s">
        <v>88</v>
      </c>
      <c r="F136" s="6">
        <v>5</v>
      </c>
      <c r="G136" s="6">
        <v>241901.87</v>
      </c>
      <c r="H136" s="6" t="s">
        <v>2014</v>
      </c>
      <c r="I136" s="6" t="s">
        <v>51</v>
      </c>
      <c r="J136" s="6" t="s">
        <v>141</v>
      </c>
      <c r="K136" s="6" t="s">
        <v>142</v>
      </c>
      <c r="L136" s="6" t="s">
        <v>44</v>
      </c>
      <c r="M136" s="6" t="s">
        <v>77</v>
      </c>
      <c r="N136" s="6"/>
    </row>
    <row r="137" spans="1:14" x14ac:dyDescent="0.25">
      <c r="A137" s="6" t="s">
        <v>563</v>
      </c>
      <c r="B137" s="6" t="s">
        <v>564</v>
      </c>
      <c r="C137" s="6" t="s">
        <v>565</v>
      </c>
      <c r="D137" s="6" t="s">
        <v>49</v>
      </c>
      <c r="E137" s="6" t="s">
        <v>151</v>
      </c>
      <c r="F137" s="6">
        <v>3</v>
      </c>
      <c r="G137" s="6">
        <v>336932.88</v>
      </c>
      <c r="H137" s="15">
        <v>45411</v>
      </c>
      <c r="I137" s="6" t="s">
        <v>51</v>
      </c>
      <c r="J137" s="6" t="s">
        <v>303</v>
      </c>
      <c r="K137" s="6" t="s">
        <v>304</v>
      </c>
      <c r="L137" s="6" t="s">
        <v>62</v>
      </c>
      <c r="M137" s="6" t="s">
        <v>45</v>
      </c>
      <c r="N137" s="6">
        <v>3</v>
      </c>
    </row>
    <row r="138" spans="1:14" x14ac:dyDescent="0.25">
      <c r="A138" s="6" t="s">
        <v>566</v>
      </c>
      <c r="B138" s="6" t="s">
        <v>567</v>
      </c>
      <c r="C138" s="6" t="s">
        <v>568</v>
      </c>
      <c r="D138" s="6" t="s">
        <v>49</v>
      </c>
      <c r="E138" s="6" t="s">
        <v>151</v>
      </c>
      <c r="F138" s="6">
        <v>6</v>
      </c>
      <c r="G138" s="6">
        <v>37144.730000000003</v>
      </c>
      <c r="H138" s="6" t="s">
        <v>2015</v>
      </c>
      <c r="I138" s="6" t="s">
        <v>42</v>
      </c>
      <c r="J138" s="6" t="s">
        <v>569</v>
      </c>
      <c r="K138" s="6" t="s">
        <v>204</v>
      </c>
      <c r="L138" s="6" t="s">
        <v>54</v>
      </c>
      <c r="M138" s="6" t="s">
        <v>45</v>
      </c>
      <c r="N138" s="6">
        <v>4</v>
      </c>
    </row>
    <row r="139" spans="1:14" x14ac:dyDescent="0.25">
      <c r="A139" s="6" t="s">
        <v>570</v>
      </c>
      <c r="B139" s="6" t="s">
        <v>571</v>
      </c>
      <c r="C139" s="6" t="s">
        <v>572</v>
      </c>
      <c r="D139" s="6" t="s">
        <v>40</v>
      </c>
      <c r="E139" s="6" t="s">
        <v>573</v>
      </c>
      <c r="F139" s="6">
        <v>2</v>
      </c>
      <c r="G139" s="6">
        <v>315797.53000000003</v>
      </c>
      <c r="H139" s="15">
        <v>45242</v>
      </c>
      <c r="I139" s="6" t="s">
        <v>74</v>
      </c>
      <c r="J139" s="6" t="s">
        <v>75</v>
      </c>
      <c r="K139" s="6" t="s">
        <v>76</v>
      </c>
      <c r="L139" s="6" t="s">
        <v>54</v>
      </c>
      <c r="M139" s="6" t="s">
        <v>55</v>
      </c>
      <c r="N139" s="6"/>
    </row>
    <row r="140" spans="1:14" x14ac:dyDescent="0.25">
      <c r="A140" s="6" t="s">
        <v>574</v>
      </c>
      <c r="B140" s="6" t="s">
        <v>575</v>
      </c>
      <c r="C140" s="6" t="s">
        <v>576</v>
      </c>
      <c r="D140" s="6" t="s">
        <v>286</v>
      </c>
      <c r="E140" s="6" t="s">
        <v>357</v>
      </c>
      <c r="F140" s="6">
        <v>5</v>
      </c>
      <c r="G140" s="6">
        <v>29311.35</v>
      </c>
      <c r="H140" s="15">
        <v>45709</v>
      </c>
      <c r="I140" s="6" t="s">
        <v>81</v>
      </c>
      <c r="J140" s="6" t="s">
        <v>82</v>
      </c>
      <c r="K140" s="6" t="s">
        <v>83</v>
      </c>
      <c r="L140" s="6" t="s">
        <v>44</v>
      </c>
      <c r="M140" s="6" t="s">
        <v>68</v>
      </c>
      <c r="N140" s="6">
        <v>4</v>
      </c>
    </row>
    <row r="141" spans="1:14" x14ac:dyDescent="0.25">
      <c r="A141" s="6" t="s">
        <v>577</v>
      </c>
      <c r="B141" s="6" t="s">
        <v>578</v>
      </c>
      <c r="C141" s="6" t="s">
        <v>579</v>
      </c>
      <c r="D141" s="6" t="s">
        <v>135</v>
      </c>
      <c r="E141" s="6" t="s">
        <v>335</v>
      </c>
      <c r="F141" s="6">
        <v>4</v>
      </c>
      <c r="G141" s="6">
        <v>228002.69</v>
      </c>
      <c r="H141" s="15">
        <v>45790</v>
      </c>
      <c r="I141" s="6" t="s">
        <v>42</v>
      </c>
      <c r="J141" s="6" t="s">
        <v>61</v>
      </c>
      <c r="K141" s="6" t="s">
        <v>61</v>
      </c>
      <c r="L141" s="6" t="s">
        <v>62</v>
      </c>
      <c r="M141" s="6" t="s">
        <v>55</v>
      </c>
      <c r="N141" s="6">
        <v>4</v>
      </c>
    </row>
    <row r="142" spans="1:14" x14ac:dyDescent="0.25">
      <c r="A142" s="6" t="s">
        <v>580</v>
      </c>
      <c r="B142" s="6" t="s">
        <v>581</v>
      </c>
      <c r="C142" s="6" t="s">
        <v>582</v>
      </c>
      <c r="D142" s="6" t="s">
        <v>40</v>
      </c>
      <c r="E142" s="6" t="s">
        <v>326</v>
      </c>
      <c r="F142" s="6">
        <v>1</v>
      </c>
      <c r="G142" s="6">
        <v>8493.19</v>
      </c>
      <c r="H142" s="15">
        <v>45029</v>
      </c>
      <c r="I142" s="6" t="s">
        <v>51</v>
      </c>
      <c r="J142" s="6" t="s">
        <v>43</v>
      </c>
      <c r="K142" s="6" t="s">
        <v>43</v>
      </c>
      <c r="L142" s="6" t="s">
        <v>44</v>
      </c>
      <c r="M142" s="6" t="s">
        <v>63</v>
      </c>
      <c r="N142" s="6">
        <v>2</v>
      </c>
    </row>
    <row r="143" spans="1:14" x14ac:dyDescent="0.25">
      <c r="A143" s="6" t="s">
        <v>583</v>
      </c>
      <c r="B143" s="6" t="s">
        <v>584</v>
      </c>
      <c r="C143" s="6" t="s">
        <v>585</v>
      </c>
      <c r="D143" s="6" t="s">
        <v>406</v>
      </c>
      <c r="E143" s="6" t="s">
        <v>459</v>
      </c>
      <c r="F143" s="6">
        <v>4</v>
      </c>
      <c r="G143" s="6">
        <v>228188.95</v>
      </c>
      <c r="H143" s="15">
        <v>45378</v>
      </c>
      <c r="I143" s="6" t="s">
        <v>51</v>
      </c>
      <c r="J143" s="6" t="s">
        <v>248</v>
      </c>
      <c r="K143" s="6" t="s">
        <v>127</v>
      </c>
      <c r="L143" s="6" t="s">
        <v>62</v>
      </c>
      <c r="M143" s="6" t="s">
        <v>68</v>
      </c>
      <c r="N143" s="6">
        <v>4</v>
      </c>
    </row>
    <row r="144" spans="1:14" x14ac:dyDescent="0.25">
      <c r="A144" s="6" t="s">
        <v>586</v>
      </c>
      <c r="B144" s="6" t="s">
        <v>587</v>
      </c>
      <c r="C144" s="6" t="s">
        <v>588</v>
      </c>
      <c r="D144" s="6" t="s">
        <v>111</v>
      </c>
      <c r="E144" s="6" t="s">
        <v>140</v>
      </c>
      <c r="F144" s="6">
        <v>1</v>
      </c>
      <c r="G144" s="6">
        <v>108943.47</v>
      </c>
      <c r="H144" s="15">
        <v>45772</v>
      </c>
      <c r="I144" s="6" t="s">
        <v>101</v>
      </c>
      <c r="J144" s="6" t="s">
        <v>589</v>
      </c>
      <c r="K144" s="6" t="s">
        <v>147</v>
      </c>
      <c r="L144" s="6" t="s">
        <v>62</v>
      </c>
      <c r="M144" s="6" t="s">
        <v>77</v>
      </c>
      <c r="N144" s="6"/>
    </row>
    <row r="145" spans="1:14" x14ac:dyDescent="0.25">
      <c r="A145" s="6" t="s">
        <v>590</v>
      </c>
      <c r="B145" s="6" t="s">
        <v>591</v>
      </c>
      <c r="C145" s="6" t="s">
        <v>592</v>
      </c>
      <c r="D145" s="6" t="s">
        <v>135</v>
      </c>
      <c r="E145" s="6" t="s">
        <v>468</v>
      </c>
      <c r="F145" s="6">
        <v>6</v>
      </c>
      <c r="G145" s="6">
        <v>261750.55</v>
      </c>
      <c r="H145" s="6" t="s">
        <v>2016</v>
      </c>
      <c r="I145" s="6" t="s">
        <v>101</v>
      </c>
      <c r="J145" s="6" t="s">
        <v>593</v>
      </c>
      <c r="K145" s="6" t="s">
        <v>142</v>
      </c>
      <c r="L145" s="6" t="s">
        <v>44</v>
      </c>
      <c r="M145" s="6" t="s">
        <v>77</v>
      </c>
      <c r="N145" s="6"/>
    </row>
    <row r="146" spans="1:14" x14ac:dyDescent="0.25">
      <c r="A146" s="6" t="s">
        <v>594</v>
      </c>
      <c r="B146" s="6" t="s">
        <v>595</v>
      </c>
      <c r="C146" s="6" t="s">
        <v>596</v>
      </c>
      <c r="D146" s="6" t="s">
        <v>399</v>
      </c>
      <c r="E146" s="6" t="s">
        <v>156</v>
      </c>
      <c r="F146" s="6">
        <v>4</v>
      </c>
      <c r="G146" s="6">
        <v>162047.63</v>
      </c>
      <c r="H146" s="15">
        <v>44967</v>
      </c>
      <c r="I146" s="6" t="s">
        <v>51</v>
      </c>
      <c r="J146" s="6" t="s">
        <v>345</v>
      </c>
      <c r="K146" s="6" t="s">
        <v>76</v>
      </c>
      <c r="L146" s="6" t="s">
        <v>44</v>
      </c>
      <c r="M146" s="6" t="s">
        <v>45</v>
      </c>
      <c r="N146" s="6"/>
    </row>
    <row r="147" spans="1:14" x14ac:dyDescent="0.25">
      <c r="A147" s="6" t="s">
        <v>597</v>
      </c>
      <c r="B147" s="6" t="s">
        <v>598</v>
      </c>
      <c r="C147" s="6" t="s">
        <v>599</v>
      </c>
      <c r="D147" s="6" t="s">
        <v>111</v>
      </c>
      <c r="E147" s="6" t="s">
        <v>112</v>
      </c>
      <c r="F147" s="6">
        <v>6</v>
      </c>
      <c r="G147" s="6">
        <v>166835.04</v>
      </c>
      <c r="H147" s="15">
        <v>45296</v>
      </c>
      <c r="I147" s="6" t="s">
        <v>101</v>
      </c>
      <c r="J147" s="6" t="s">
        <v>141</v>
      </c>
      <c r="K147" s="6" t="s">
        <v>142</v>
      </c>
      <c r="L147" s="6" t="s">
        <v>54</v>
      </c>
      <c r="M147" s="6" t="s">
        <v>55</v>
      </c>
      <c r="N147" s="6"/>
    </row>
    <row r="148" spans="1:14" x14ac:dyDescent="0.25">
      <c r="A148" s="6" t="s">
        <v>600</v>
      </c>
      <c r="B148" s="6" t="s">
        <v>215</v>
      </c>
      <c r="C148" s="6" t="s">
        <v>216</v>
      </c>
      <c r="D148" s="6" t="s">
        <v>135</v>
      </c>
      <c r="E148" s="6" t="s">
        <v>136</v>
      </c>
      <c r="F148" s="6">
        <v>5</v>
      </c>
      <c r="G148" s="6">
        <v>393858.7</v>
      </c>
      <c r="H148" s="15">
        <v>45127</v>
      </c>
      <c r="I148" s="6" t="s">
        <v>51</v>
      </c>
      <c r="J148" s="6" t="s">
        <v>82</v>
      </c>
      <c r="K148" s="6" t="s">
        <v>83</v>
      </c>
      <c r="L148" s="6" t="s">
        <v>54</v>
      </c>
      <c r="M148" s="6" t="s">
        <v>77</v>
      </c>
      <c r="N148" s="6">
        <v>3</v>
      </c>
    </row>
    <row r="149" spans="1:14" x14ac:dyDescent="0.25">
      <c r="A149" s="6" t="s">
        <v>601</v>
      </c>
      <c r="B149" s="6" t="s">
        <v>602</v>
      </c>
      <c r="C149" s="6" t="s">
        <v>603</v>
      </c>
      <c r="D149" s="6" t="s">
        <v>99</v>
      </c>
      <c r="E149" s="6" t="s">
        <v>242</v>
      </c>
      <c r="F149" s="6">
        <v>1</v>
      </c>
      <c r="G149" s="6">
        <v>414099.19</v>
      </c>
      <c r="H149" s="15">
        <v>45696</v>
      </c>
      <c r="I149" s="6" t="s">
        <v>42</v>
      </c>
      <c r="J149" s="6" t="s">
        <v>113</v>
      </c>
      <c r="K149" s="6" t="s">
        <v>114</v>
      </c>
      <c r="L149" s="6" t="s">
        <v>54</v>
      </c>
      <c r="M149" s="6" t="s">
        <v>45</v>
      </c>
      <c r="N149" s="6"/>
    </row>
    <row r="150" spans="1:14" x14ac:dyDescent="0.25">
      <c r="A150" s="6" t="s">
        <v>604</v>
      </c>
      <c r="B150" s="6" t="s">
        <v>605</v>
      </c>
      <c r="C150" s="6" t="s">
        <v>606</v>
      </c>
      <c r="D150" s="6" t="s">
        <v>135</v>
      </c>
      <c r="E150" s="6" t="s">
        <v>468</v>
      </c>
      <c r="F150" s="6">
        <v>2</v>
      </c>
      <c r="G150" s="6">
        <v>406610.32</v>
      </c>
      <c r="H150" s="15">
        <v>45327</v>
      </c>
      <c r="I150" s="6" t="s">
        <v>51</v>
      </c>
      <c r="J150" s="6" t="s">
        <v>152</v>
      </c>
      <c r="K150" s="6" t="s">
        <v>152</v>
      </c>
      <c r="L150" s="6" t="s">
        <v>44</v>
      </c>
      <c r="M150" s="6" t="s">
        <v>45</v>
      </c>
      <c r="N150" s="6">
        <v>4</v>
      </c>
    </row>
    <row r="151" spans="1:14" x14ac:dyDescent="0.25">
      <c r="A151" s="6" t="s">
        <v>607</v>
      </c>
      <c r="B151" s="6" t="s">
        <v>608</v>
      </c>
      <c r="C151" s="6" t="s">
        <v>609</v>
      </c>
      <c r="D151" s="6" t="s">
        <v>59</v>
      </c>
      <c r="E151" s="6" t="s">
        <v>156</v>
      </c>
      <c r="F151" s="6">
        <v>6</v>
      </c>
      <c r="G151" s="6">
        <v>70893.919999999998</v>
      </c>
      <c r="H151" s="15">
        <v>45691</v>
      </c>
      <c r="I151" s="6" t="s">
        <v>51</v>
      </c>
      <c r="J151" s="6" t="s">
        <v>152</v>
      </c>
      <c r="K151" s="6" t="s">
        <v>152</v>
      </c>
      <c r="L151" s="6" t="s">
        <v>44</v>
      </c>
      <c r="M151" s="6" t="s">
        <v>77</v>
      </c>
      <c r="N151" s="6">
        <v>4</v>
      </c>
    </row>
    <row r="152" spans="1:14" x14ac:dyDescent="0.25">
      <c r="A152" s="6" t="s">
        <v>610</v>
      </c>
      <c r="B152" s="6" t="s">
        <v>611</v>
      </c>
      <c r="C152" s="6" t="s">
        <v>612</v>
      </c>
      <c r="D152" s="6" t="s">
        <v>40</v>
      </c>
      <c r="E152" s="6" t="s">
        <v>202</v>
      </c>
      <c r="F152" s="6">
        <v>3</v>
      </c>
      <c r="G152" s="6">
        <v>341141.31</v>
      </c>
      <c r="H152" s="15">
        <v>45305</v>
      </c>
      <c r="I152" s="6" t="s">
        <v>74</v>
      </c>
      <c r="J152" s="6" t="s">
        <v>237</v>
      </c>
      <c r="K152" s="6" t="s">
        <v>238</v>
      </c>
      <c r="L152" s="6" t="s">
        <v>54</v>
      </c>
      <c r="M152" s="6" t="s">
        <v>77</v>
      </c>
      <c r="N152" s="6">
        <v>3</v>
      </c>
    </row>
    <row r="153" spans="1:14" x14ac:dyDescent="0.25">
      <c r="A153" s="6" t="s">
        <v>613</v>
      </c>
      <c r="B153" s="6" t="s">
        <v>614</v>
      </c>
      <c r="C153" s="6" t="s">
        <v>615</v>
      </c>
      <c r="D153" s="6" t="s">
        <v>451</v>
      </c>
      <c r="E153" s="6" t="s">
        <v>156</v>
      </c>
      <c r="F153" s="6">
        <v>5</v>
      </c>
      <c r="G153" s="6">
        <v>145704.75</v>
      </c>
      <c r="H153" s="6" t="s">
        <v>2017</v>
      </c>
      <c r="I153" s="6" t="s">
        <v>74</v>
      </c>
      <c r="J153" s="6" t="s">
        <v>203</v>
      </c>
      <c r="K153" s="6" t="s">
        <v>204</v>
      </c>
      <c r="L153" s="6" t="s">
        <v>44</v>
      </c>
      <c r="M153" s="6" t="s">
        <v>68</v>
      </c>
      <c r="N153" s="6">
        <v>3</v>
      </c>
    </row>
    <row r="154" spans="1:14" x14ac:dyDescent="0.25">
      <c r="A154" s="6" t="s">
        <v>616</v>
      </c>
      <c r="B154" s="6" t="s">
        <v>617</v>
      </c>
      <c r="C154" s="6" t="s">
        <v>618</v>
      </c>
      <c r="D154" s="6" t="s">
        <v>99</v>
      </c>
      <c r="E154" s="6" t="s">
        <v>357</v>
      </c>
      <c r="F154" s="6">
        <v>3</v>
      </c>
      <c r="G154" s="6">
        <v>7582.13</v>
      </c>
      <c r="H154" s="15">
        <v>45157</v>
      </c>
      <c r="I154" s="6" t="s">
        <v>81</v>
      </c>
      <c r="J154" s="6" t="s">
        <v>113</v>
      </c>
      <c r="K154" s="6" t="s">
        <v>114</v>
      </c>
      <c r="L154" s="6" t="s">
        <v>54</v>
      </c>
      <c r="M154" s="6" t="s">
        <v>68</v>
      </c>
      <c r="N154" s="6">
        <v>4</v>
      </c>
    </row>
    <row r="155" spans="1:14" x14ac:dyDescent="0.25">
      <c r="A155" s="6" t="s">
        <v>619</v>
      </c>
      <c r="B155" s="6" t="s">
        <v>620</v>
      </c>
      <c r="C155" s="6" t="s">
        <v>621</v>
      </c>
      <c r="D155" s="6" t="s">
        <v>135</v>
      </c>
      <c r="E155" s="6" t="s">
        <v>335</v>
      </c>
      <c r="F155" s="6">
        <v>3</v>
      </c>
      <c r="G155" s="6">
        <v>186153.36</v>
      </c>
      <c r="H155" s="15">
        <v>45382</v>
      </c>
      <c r="I155" s="6" t="s">
        <v>74</v>
      </c>
      <c r="J155" s="6" t="s">
        <v>113</v>
      </c>
      <c r="K155" s="6" t="s">
        <v>114</v>
      </c>
      <c r="L155" s="6" t="s">
        <v>54</v>
      </c>
      <c r="M155" s="6" t="s">
        <v>68</v>
      </c>
      <c r="N155" s="6">
        <v>1</v>
      </c>
    </row>
    <row r="156" spans="1:14" x14ac:dyDescent="0.25">
      <c r="A156" s="6" t="s">
        <v>622</v>
      </c>
      <c r="B156" s="6" t="s">
        <v>623</v>
      </c>
      <c r="C156" s="6" t="s">
        <v>624</v>
      </c>
      <c r="D156" s="6" t="s">
        <v>410</v>
      </c>
      <c r="E156" s="6" t="s">
        <v>213</v>
      </c>
      <c r="F156" s="6">
        <v>6</v>
      </c>
      <c r="G156" s="6">
        <v>405609.29</v>
      </c>
      <c r="H156" s="15">
        <v>45308</v>
      </c>
      <c r="I156" s="6" t="s">
        <v>74</v>
      </c>
      <c r="J156" s="6" t="s">
        <v>187</v>
      </c>
      <c r="K156" s="6" t="s">
        <v>187</v>
      </c>
      <c r="L156" s="6" t="s">
        <v>62</v>
      </c>
      <c r="M156" s="6" t="s">
        <v>63</v>
      </c>
      <c r="N156" s="6">
        <v>5</v>
      </c>
    </row>
    <row r="157" spans="1:14" x14ac:dyDescent="0.25">
      <c r="A157" s="6" t="s">
        <v>625</v>
      </c>
      <c r="B157" s="6" t="s">
        <v>626</v>
      </c>
      <c r="C157" s="6" t="s">
        <v>627</v>
      </c>
      <c r="D157" s="6" t="s">
        <v>226</v>
      </c>
      <c r="E157" s="6" t="s">
        <v>107</v>
      </c>
      <c r="F157" s="6">
        <v>5</v>
      </c>
      <c r="G157" s="6">
        <v>374390.16</v>
      </c>
      <c r="H157" s="15">
        <v>45195</v>
      </c>
      <c r="I157" s="6" t="s">
        <v>74</v>
      </c>
      <c r="J157" s="6" t="s">
        <v>303</v>
      </c>
      <c r="K157" s="6" t="s">
        <v>304</v>
      </c>
      <c r="L157" s="6" t="s">
        <v>44</v>
      </c>
      <c r="M157" s="6" t="s">
        <v>45</v>
      </c>
      <c r="N157" s="6">
        <v>2</v>
      </c>
    </row>
    <row r="158" spans="1:14" x14ac:dyDescent="0.25">
      <c r="A158" s="6" t="s">
        <v>628</v>
      </c>
      <c r="B158" s="6" t="s">
        <v>629</v>
      </c>
      <c r="C158" s="6"/>
      <c r="D158" s="6" t="s">
        <v>135</v>
      </c>
      <c r="E158" s="6" t="s">
        <v>335</v>
      </c>
      <c r="F158" s="6">
        <v>2</v>
      </c>
      <c r="G158" s="6">
        <v>355666.92</v>
      </c>
      <c r="H158" s="15">
        <v>45098</v>
      </c>
      <c r="I158" s="6" t="s">
        <v>51</v>
      </c>
      <c r="J158" s="6" t="s">
        <v>303</v>
      </c>
      <c r="K158" s="6" t="s">
        <v>304</v>
      </c>
      <c r="L158" s="6" t="s">
        <v>62</v>
      </c>
      <c r="M158" s="6" t="s">
        <v>45</v>
      </c>
      <c r="N158" s="6"/>
    </row>
    <row r="159" spans="1:14" x14ac:dyDescent="0.25">
      <c r="A159" s="6" t="s">
        <v>630</v>
      </c>
      <c r="B159" s="6" t="s">
        <v>631</v>
      </c>
      <c r="C159" s="6" t="s">
        <v>632</v>
      </c>
      <c r="D159" s="6" t="s">
        <v>633</v>
      </c>
      <c r="E159" s="6" t="s">
        <v>217</v>
      </c>
      <c r="F159" s="6">
        <v>6</v>
      </c>
      <c r="G159" s="6">
        <v>364289.76</v>
      </c>
      <c r="H159" s="15">
        <v>45502</v>
      </c>
      <c r="I159" s="6" t="s">
        <v>51</v>
      </c>
      <c r="J159" s="6" t="s">
        <v>634</v>
      </c>
      <c r="K159" s="6" t="s">
        <v>43</v>
      </c>
      <c r="L159" s="6" t="s">
        <v>54</v>
      </c>
      <c r="M159" s="6" t="s">
        <v>63</v>
      </c>
      <c r="N159" s="6">
        <v>2</v>
      </c>
    </row>
    <row r="160" spans="1:14" x14ac:dyDescent="0.25">
      <c r="A160" s="6" t="s">
        <v>635</v>
      </c>
      <c r="B160" s="6" t="s">
        <v>636</v>
      </c>
      <c r="C160" s="6" t="s">
        <v>637</v>
      </c>
      <c r="D160" s="6" t="s">
        <v>135</v>
      </c>
      <c r="E160" s="6" t="s">
        <v>191</v>
      </c>
      <c r="F160" s="6">
        <v>1</v>
      </c>
      <c r="G160" s="6">
        <v>163629.5</v>
      </c>
      <c r="H160" s="6" t="s">
        <v>2018</v>
      </c>
      <c r="I160" s="6" t="s">
        <v>51</v>
      </c>
      <c r="J160" s="6" t="s">
        <v>187</v>
      </c>
      <c r="K160" s="6" t="s">
        <v>187</v>
      </c>
      <c r="L160" s="6" t="s">
        <v>62</v>
      </c>
      <c r="M160" s="6" t="s">
        <v>55</v>
      </c>
      <c r="N160" s="6">
        <v>4</v>
      </c>
    </row>
    <row r="161" spans="1:14" x14ac:dyDescent="0.25">
      <c r="A161" s="6" t="s">
        <v>638</v>
      </c>
      <c r="B161" s="6" t="s">
        <v>639</v>
      </c>
      <c r="C161" s="6" t="s">
        <v>640</v>
      </c>
      <c r="D161" s="6" t="s">
        <v>87</v>
      </c>
      <c r="E161" s="6" t="s">
        <v>131</v>
      </c>
      <c r="F161" s="6">
        <v>5</v>
      </c>
      <c r="G161" s="6">
        <v>333143.2</v>
      </c>
      <c r="H161" s="15">
        <v>45670</v>
      </c>
      <c r="I161" s="6" t="s">
        <v>101</v>
      </c>
      <c r="J161" s="6" t="s">
        <v>152</v>
      </c>
      <c r="K161" s="6" t="s">
        <v>152</v>
      </c>
      <c r="L161" s="6" t="s">
        <v>54</v>
      </c>
      <c r="M161" s="6" t="s">
        <v>55</v>
      </c>
      <c r="N161" s="6"/>
    </row>
    <row r="162" spans="1:14" x14ac:dyDescent="0.25">
      <c r="A162" s="6" t="s">
        <v>641</v>
      </c>
      <c r="B162" s="6" t="s">
        <v>642</v>
      </c>
      <c r="C162" s="6" t="s">
        <v>643</v>
      </c>
      <c r="D162" s="6" t="s">
        <v>644</v>
      </c>
      <c r="E162" s="6" t="s">
        <v>94</v>
      </c>
      <c r="F162" s="6">
        <v>4</v>
      </c>
      <c r="G162" s="6">
        <v>147569.78</v>
      </c>
      <c r="H162" s="15">
        <v>45909</v>
      </c>
      <c r="I162" s="6" t="s">
        <v>81</v>
      </c>
      <c r="J162" s="6" t="s">
        <v>89</v>
      </c>
      <c r="K162" s="6" t="s">
        <v>90</v>
      </c>
      <c r="L162" s="6" t="s">
        <v>54</v>
      </c>
      <c r="M162" s="6" t="s">
        <v>55</v>
      </c>
      <c r="N162" s="6"/>
    </row>
    <row r="163" spans="1:14" x14ac:dyDescent="0.25">
      <c r="A163" s="6" t="s">
        <v>645</v>
      </c>
      <c r="B163" s="6" t="s">
        <v>646</v>
      </c>
      <c r="C163" s="6" t="s">
        <v>647</v>
      </c>
      <c r="D163" s="6" t="s">
        <v>99</v>
      </c>
      <c r="E163" s="6" t="s">
        <v>242</v>
      </c>
      <c r="F163" s="6">
        <v>1</v>
      </c>
      <c r="G163" s="6">
        <v>403585.26</v>
      </c>
      <c r="H163" s="15">
        <v>45521</v>
      </c>
      <c r="I163" s="6" t="s">
        <v>74</v>
      </c>
      <c r="J163" s="6" t="s">
        <v>648</v>
      </c>
      <c r="K163" s="6" t="s">
        <v>304</v>
      </c>
      <c r="L163" s="6" t="s">
        <v>44</v>
      </c>
      <c r="M163" s="6" t="s">
        <v>77</v>
      </c>
      <c r="N163" s="6"/>
    </row>
    <row r="164" spans="1:14" x14ac:dyDescent="0.25">
      <c r="A164" s="6" t="s">
        <v>649</v>
      </c>
      <c r="B164" s="6" t="s">
        <v>650</v>
      </c>
      <c r="C164" s="6" t="s">
        <v>651</v>
      </c>
      <c r="D164" s="6" t="s">
        <v>226</v>
      </c>
      <c r="E164" s="6" t="s">
        <v>151</v>
      </c>
      <c r="F164" s="6">
        <v>2</v>
      </c>
      <c r="G164" s="6">
        <v>302433.59000000003</v>
      </c>
      <c r="H164" s="15">
        <v>45128</v>
      </c>
      <c r="I164" s="6" t="s">
        <v>81</v>
      </c>
      <c r="J164" s="6" t="s">
        <v>152</v>
      </c>
      <c r="K164" s="6" t="s">
        <v>152</v>
      </c>
      <c r="L164" s="6" t="s">
        <v>62</v>
      </c>
      <c r="M164" s="6" t="s">
        <v>45</v>
      </c>
      <c r="N164" s="6">
        <v>2</v>
      </c>
    </row>
    <row r="165" spans="1:14" x14ac:dyDescent="0.25">
      <c r="A165" s="6" t="s">
        <v>652</v>
      </c>
      <c r="B165" s="6" t="s">
        <v>653</v>
      </c>
      <c r="C165" s="6" t="s">
        <v>654</v>
      </c>
      <c r="D165" s="6" t="s">
        <v>111</v>
      </c>
      <c r="E165" s="6" t="s">
        <v>73</v>
      </c>
      <c r="F165" s="6">
        <v>1</v>
      </c>
      <c r="G165" s="6">
        <v>368554.74</v>
      </c>
      <c r="H165" s="15">
        <v>44998</v>
      </c>
      <c r="I165" s="6" t="s">
        <v>81</v>
      </c>
      <c r="J165" s="6" t="s">
        <v>303</v>
      </c>
      <c r="K165" s="6" t="s">
        <v>304</v>
      </c>
      <c r="L165" s="6" t="s">
        <v>44</v>
      </c>
      <c r="M165" s="6" t="s">
        <v>63</v>
      </c>
      <c r="N165" s="6"/>
    </row>
    <row r="166" spans="1:14" x14ac:dyDescent="0.25">
      <c r="A166" s="6" t="s">
        <v>655</v>
      </c>
      <c r="B166" s="6" t="s">
        <v>656</v>
      </c>
      <c r="C166" s="6" t="s">
        <v>657</v>
      </c>
      <c r="D166" s="6" t="s">
        <v>135</v>
      </c>
      <c r="E166" s="6" t="s">
        <v>468</v>
      </c>
      <c r="F166" s="6">
        <v>5</v>
      </c>
      <c r="G166" s="6">
        <v>439919.46</v>
      </c>
      <c r="H166" s="6" t="s">
        <v>2019</v>
      </c>
      <c r="I166" s="6" t="s">
        <v>81</v>
      </c>
      <c r="J166" s="6" t="s">
        <v>203</v>
      </c>
      <c r="K166" s="6" t="s">
        <v>204</v>
      </c>
      <c r="L166" s="6" t="s">
        <v>62</v>
      </c>
      <c r="M166" s="6" t="s">
        <v>77</v>
      </c>
      <c r="N166" s="6"/>
    </row>
    <row r="167" spans="1:14" x14ac:dyDescent="0.25">
      <c r="A167" s="6" t="s">
        <v>658</v>
      </c>
      <c r="B167" s="6" t="s">
        <v>659</v>
      </c>
      <c r="C167" s="6" t="s">
        <v>660</v>
      </c>
      <c r="D167" s="6" t="s">
        <v>135</v>
      </c>
      <c r="E167" s="6" t="s">
        <v>468</v>
      </c>
      <c r="F167" s="6">
        <v>6</v>
      </c>
      <c r="G167" s="6">
        <v>332982.2</v>
      </c>
      <c r="H167" s="15">
        <v>44953</v>
      </c>
      <c r="I167" s="6" t="s">
        <v>74</v>
      </c>
      <c r="J167" s="6" t="s">
        <v>113</v>
      </c>
      <c r="K167" s="6" t="s">
        <v>114</v>
      </c>
      <c r="L167" s="6" t="s">
        <v>54</v>
      </c>
      <c r="M167" s="6" t="s">
        <v>45</v>
      </c>
      <c r="N167" s="6">
        <v>1</v>
      </c>
    </row>
    <row r="168" spans="1:14" x14ac:dyDescent="0.25">
      <c r="A168" s="6" t="s">
        <v>661</v>
      </c>
      <c r="B168" s="6" t="s">
        <v>662</v>
      </c>
      <c r="C168" s="6" t="s">
        <v>663</v>
      </c>
      <c r="D168" s="6" t="s">
        <v>168</v>
      </c>
      <c r="E168" s="6" t="s">
        <v>261</v>
      </c>
      <c r="F168" s="6">
        <v>4</v>
      </c>
      <c r="G168" s="6">
        <v>118180.11</v>
      </c>
      <c r="H168" s="6" t="s">
        <v>2020</v>
      </c>
      <c r="I168" s="6" t="s">
        <v>101</v>
      </c>
      <c r="J168" s="6" t="s">
        <v>187</v>
      </c>
      <c r="K168" s="6" t="s">
        <v>187</v>
      </c>
      <c r="L168" s="6" t="s">
        <v>62</v>
      </c>
      <c r="M168" s="6" t="s">
        <v>68</v>
      </c>
      <c r="N168" s="6"/>
    </row>
    <row r="169" spans="1:14" x14ac:dyDescent="0.25">
      <c r="A169" s="6" t="s">
        <v>664</v>
      </c>
      <c r="B169" s="6" t="s">
        <v>665</v>
      </c>
      <c r="C169" s="6" t="s">
        <v>666</v>
      </c>
      <c r="D169" s="6" t="s">
        <v>633</v>
      </c>
      <c r="E169" s="6" t="s">
        <v>156</v>
      </c>
      <c r="F169" s="6">
        <v>5</v>
      </c>
      <c r="G169" s="6">
        <v>368744.18</v>
      </c>
      <c r="H169" s="15">
        <v>45842</v>
      </c>
      <c r="I169" s="6" t="s">
        <v>101</v>
      </c>
      <c r="J169" s="6" t="s">
        <v>667</v>
      </c>
      <c r="K169" s="6" t="s">
        <v>76</v>
      </c>
      <c r="L169" s="6" t="s">
        <v>44</v>
      </c>
      <c r="M169" s="6" t="s">
        <v>68</v>
      </c>
      <c r="N169" s="6"/>
    </row>
    <row r="170" spans="1:14" x14ac:dyDescent="0.25">
      <c r="A170" s="6" t="s">
        <v>668</v>
      </c>
      <c r="B170" s="6" t="s">
        <v>669</v>
      </c>
      <c r="C170" s="6" t="s">
        <v>670</v>
      </c>
      <c r="D170" s="6" t="s">
        <v>111</v>
      </c>
      <c r="E170" s="6" t="s">
        <v>140</v>
      </c>
      <c r="F170" s="6">
        <v>2</v>
      </c>
      <c r="G170" s="6">
        <v>429572.16</v>
      </c>
      <c r="H170" s="15">
        <v>45964</v>
      </c>
      <c r="I170" s="6" t="s">
        <v>81</v>
      </c>
      <c r="J170" s="6" t="s">
        <v>152</v>
      </c>
      <c r="K170" s="6" t="s">
        <v>152</v>
      </c>
      <c r="L170" s="6" t="s">
        <v>62</v>
      </c>
      <c r="M170" s="6" t="s">
        <v>55</v>
      </c>
      <c r="N170" s="6">
        <v>1</v>
      </c>
    </row>
    <row r="171" spans="1:14" x14ac:dyDescent="0.25">
      <c r="A171" s="6" t="s">
        <v>671</v>
      </c>
      <c r="B171" s="6" t="s">
        <v>672</v>
      </c>
      <c r="C171" s="6" t="s">
        <v>673</v>
      </c>
      <c r="D171" s="6" t="s">
        <v>406</v>
      </c>
      <c r="E171" s="6" t="s">
        <v>213</v>
      </c>
      <c r="F171" s="6">
        <v>3</v>
      </c>
      <c r="G171" s="6">
        <v>210614.15</v>
      </c>
      <c r="H171" s="15">
        <v>45577</v>
      </c>
      <c r="I171" s="6" t="s">
        <v>101</v>
      </c>
      <c r="J171" s="6" t="s">
        <v>141</v>
      </c>
      <c r="K171" s="6" t="s">
        <v>142</v>
      </c>
      <c r="L171" s="6" t="s">
        <v>54</v>
      </c>
      <c r="M171" s="6" t="s">
        <v>68</v>
      </c>
      <c r="N171" s="6"/>
    </row>
    <row r="172" spans="1:14" x14ac:dyDescent="0.25">
      <c r="A172" s="6" t="s">
        <v>674</v>
      </c>
      <c r="B172" s="6" t="s">
        <v>675</v>
      </c>
      <c r="C172" s="6" t="s">
        <v>676</v>
      </c>
      <c r="D172" s="6" t="s">
        <v>99</v>
      </c>
      <c r="E172" s="6" t="s">
        <v>176</v>
      </c>
      <c r="F172" s="6">
        <v>-5</v>
      </c>
      <c r="G172" s="6">
        <v>397092.36</v>
      </c>
      <c r="H172" s="15">
        <v>45169</v>
      </c>
      <c r="I172" s="6" t="s">
        <v>74</v>
      </c>
      <c r="J172" s="6" t="s">
        <v>89</v>
      </c>
      <c r="K172" s="6" t="s">
        <v>90</v>
      </c>
      <c r="L172" s="6" t="s">
        <v>44</v>
      </c>
      <c r="M172" s="6" t="s">
        <v>77</v>
      </c>
      <c r="N172" s="6">
        <v>4</v>
      </c>
    </row>
    <row r="173" spans="1:14" x14ac:dyDescent="0.25">
      <c r="A173" s="6" t="s">
        <v>677</v>
      </c>
      <c r="B173" s="6" t="s">
        <v>678</v>
      </c>
      <c r="C173" s="6" t="s">
        <v>679</v>
      </c>
      <c r="D173" s="6" t="s">
        <v>135</v>
      </c>
      <c r="E173" s="6" t="s">
        <v>335</v>
      </c>
      <c r="F173" s="6">
        <v>6</v>
      </c>
      <c r="G173" s="6">
        <v>341169.13</v>
      </c>
      <c r="H173" s="15">
        <v>44999</v>
      </c>
      <c r="I173" s="6" t="s">
        <v>101</v>
      </c>
      <c r="J173" s="6" t="s">
        <v>152</v>
      </c>
      <c r="K173" s="6" t="s">
        <v>152</v>
      </c>
      <c r="L173" s="6" t="s">
        <v>44</v>
      </c>
      <c r="M173" s="6" t="s">
        <v>63</v>
      </c>
      <c r="N173" s="6">
        <v>1</v>
      </c>
    </row>
    <row r="174" spans="1:14" x14ac:dyDescent="0.25">
      <c r="A174" s="6" t="s">
        <v>680</v>
      </c>
      <c r="B174" s="6" t="s">
        <v>681</v>
      </c>
      <c r="C174" s="6" t="s">
        <v>682</v>
      </c>
      <c r="D174" s="6" t="s">
        <v>49</v>
      </c>
      <c r="E174" s="6" t="s">
        <v>151</v>
      </c>
      <c r="F174" s="6">
        <v>5</v>
      </c>
      <c r="G174" s="6">
        <v>342578.85</v>
      </c>
      <c r="H174" s="15">
        <v>45853</v>
      </c>
      <c r="I174" s="6" t="s">
        <v>81</v>
      </c>
      <c r="J174" s="6" t="s">
        <v>198</v>
      </c>
      <c r="K174" s="6" t="s">
        <v>187</v>
      </c>
      <c r="L174" s="6" t="s">
        <v>62</v>
      </c>
      <c r="M174" s="6" t="s">
        <v>68</v>
      </c>
      <c r="N174" s="6">
        <v>1</v>
      </c>
    </row>
    <row r="175" spans="1:14" x14ac:dyDescent="0.25">
      <c r="A175" s="6" t="s">
        <v>683</v>
      </c>
      <c r="B175" s="6" t="s">
        <v>684</v>
      </c>
      <c r="C175" s="6" t="s">
        <v>685</v>
      </c>
      <c r="D175" s="6" t="s">
        <v>168</v>
      </c>
      <c r="E175" s="6" t="s">
        <v>256</v>
      </c>
      <c r="F175" s="6">
        <v>1</v>
      </c>
      <c r="G175" s="6">
        <v>282394.25</v>
      </c>
      <c r="H175" s="15">
        <v>45411</v>
      </c>
      <c r="I175" s="6" t="s">
        <v>81</v>
      </c>
      <c r="J175" s="6" t="s">
        <v>43</v>
      </c>
      <c r="K175" s="6" t="s">
        <v>43</v>
      </c>
      <c r="L175" s="6" t="s">
        <v>54</v>
      </c>
      <c r="M175" s="6" t="s">
        <v>55</v>
      </c>
      <c r="N175" s="6"/>
    </row>
    <row r="176" spans="1:14" x14ac:dyDescent="0.25">
      <c r="A176" s="6" t="s">
        <v>686</v>
      </c>
      <c r="B176" s="6" t="s">
        <v>687</v>
      </c>
      <c r="C176" s="6" t="s">
        <v>688</v>
      </c>
      <c r="D176" s="6" t="s">
        <v>87</v>
      </c>
      <c r="E176" s="6" t="s">
        <v>131</v>
      </c>
      <c r="F176" s="6">
        <v>5</v>
      </c>
      <c r="G176" s="6">
        <v>136336.29999999999</v>
      </c>
      <c r="H176" s="15">
        <v>45578</v>
      </c>
      <c r="I176" s="6" t="s">
        <v>51</v>
      </c>
      <c r="J176" s="6" t="s">
        <v>141</v>
      </c>
      <c r="K176" s="6" t="s">
        <v>142</v>
      </c>
      <c r="L176" s="6" t="s">
        <v>44</v>
      </c>
      <c r="M176" s="6" t="s">
        <v>55</v>
      </c>
      <c r="N176" s="6">
        <v>3</v>
      </c>
    </row>
    <row r="177" spans="1:14" x14ac:dyDescent="0.25">
      <c r="A177" s="6" t="s">
        <v>689</v>
      </c>
      <c r="B177" s="6" t="s">
        <v>65</v>
      </c>
      <c r="C177" s="6" t="s">
        <v>690</v>
      </c>
      <c r="D177" s="6" t="s">
        <v>49</v>
      </c>
      <c r="E177" s="6" t="s">
        <v>279</v>
      </c>
      <c r="F177" s="6">
        <v>4</v>
      </c>
      <c r="G177" s="6">
        <v>9233.6</v>
      </c>
      <c r="H177" s="15">
        <v>45604</v>
      </c>
      <c r="I177" s="6" t="s">
        <v>74</v>
      </c>
      <c r="J177" s="6" t="s">
        <v>82</v>
      </c>
      <c r="K177" s="6" t="s">
        <v>83</v>
      </c>
      <c r="L177" s="6" t="s">
        <v>62</v>
      </c>
      <c r="M177" s="6" t="s">
        <v>68</v>
      </c>
      <c r="N177" s="6">
        <v>1</v>
      </c>
    </row>
    <row r="178" spans="1:14" x14ac:dyDescent="0.25">
      <c r="A178" s="6" t="s">
        <v>691</v>
      </c>
      <c r="B178" s="6" t="s">
        <v>692</v>
      </c>
      <c r="C178" s="6" t="s">
        <v>693</v>
      </c>
      <c r="D178" s="6" t="s">
        <v>286</v>
      </c>
      <c r="E178" s="6" t="s">
        <v>176</v>
      </c>
      <c r="F178" s="6">
        <v>2</v>
      </c>
      <c r="G178" s="6">
        <v>195258.69</v>
      </c>
      <c r="H178" s="15">
        <v>45401</v>
      </c>
      <c r="I178" s="6" t="s">
        <v>81</v>
      </c>
      <c r="J178" s="6" t="s">
        <v>146</v>
      </c>
      <c r="K178" s="6" t="s">
        <v>147</v>
      </c>
      <c r="L178" s="6" t="s">
        <v>44</v>
      </c>
      <c r="M178" s="6" t="s">
        <v>55</v>
      </c>
      <c r="N178" s="6">
        <v>1</v>
      </c>
    </row>
    <row r="179" spans="1:14" x14ac:dyDescent="0.25">
      <c r="A179" s="6" t="s">
        <v>694</v>
      </c>
      <c r="B179" s="6" t="s">
        <v>695</v>
      </c>
      <c r="C179" s="6" t="s">
        <v>696</v>
      </c>
      <c r="D179" s="6" t="s">
        <v>135</v>
      </c>
      <c r="E179" s="6" t="s">
        <v>136</v>
      </c>
      <c r="F179" s="6">
        <v>6</v>
      </c>
      <c r="G179" s="6">
        <v>182075.65</v>
      </c>
      <c r="H179" s="15">
        <v>45438</v>
      </c>
      <c r="I179" s="6" t="s">
        <v>101</v>
      </c>
      <c r="J179" s="6" t="s">
        <v>237</v>
      </c>
      <c r="K179" s="6" t="s">
        <v>238</v>
      </c>
      <c r="L179" s="6" t="s">
        <v>44</v>
      </c>
      <c r="M179" s="6" t="s">
        <v>77</v>
      </c>
      <c r="N179" s="6">
        <v>1</v>
      </c>
    </row>
    <row r="180" spans="1:14" x14ac:dyDescent="0.25">
      <c r="A180" s="6" t="s">
        <v>697</v>
      </c>
      <c r="B180" s="6" t="s">
        <v>698</v>
      </c>
      <c r="C180" s="6" t="s">
        <v>699</v>
      </c>
      <c r="D180" s="6" t="s">
        <v>49</v>
      </c>
      <c r="E180" s="6" t="s">
        <v>50</v>
      </c>
      <c r="F180" s="6">
        <v>4</v>
      </c>
      <c r="G180" s="6">
        <v>163128.22</v>
      </c>
      <c r="H180" s="15">
        <v>45840</v>
      </c>
      <c r="I180" s="6" t="s">
        <v>74</v>
      </c>
      <c r="J180" s="6" t="s">
        <v>61</v>
      </c>
      <c r="K180" s="6" t="s">
        <v>61</v>
      </c>
      <c r="L180" s="6" t="s">
        <v>62</v>
      </c>
      <c r="M180" s="6" t="s">
        <v>45</v>
      </c>
      <c r="N180" s="6">
        <v>2</v>
      </c>
    </row>
    <row r="181" spans="1:14" x14ac:dyDescent="0.25">
      <c r="A181" s="6" t="s">
        <v>700</v>
      </c>
      <c r="B181" s="6" t="s">
        <v>701</v>
      </c>
      <c r="C181" s="6" t="s">
        <v>702</v>
      </c>
      <c r="D181" s="6" t="s">
        <v>703</v>
      </c>
      <c r="E181" s="6" t="s">
        <v>317</v>
      </c>
      <c r="F181" s="6">
        <v>4</v>
      </c>
      <c r="G181" s="6">
        <v>410967.67</v>
      </c>
      <c r="H181" s="15">
        <v>45407</v>
      </c>
      <c r="I181" s="6" t="s">
        <v>101</v>
      </c>
      <c r="J181" s="6" t="s">
        <v>230</v>
      </c>
      <c r="K181" s="6" t="s">
        <v>127</v>
      </c>
      <c r="L181" s="6" t="s">
        <v>62</v>
      </c>
      <c r="M181" s="6" t="s">
        <v>77</v>
      </c>
      <c r="N181" s="6"/>
    </row>
    <row r="182" spans="1:14" x14ac:dyDescent="0.25">
      <c r="A182" s="6" t="s">
        <v>704</v>
      </c>
      <c r="B182" s="6" t="s">
        <v>705</v>
      </c>
      <c r="C182" s="6" t="s">
        <v>706</v>
      </c>
      <c r="D182" s="6" t="s">
        <v>633</v>
      </c>
      <c r="E182" s="6" t="s">
        <v>217</v>
      </c>
      <c r="F182" s="6">
        <v>4</v>
      </c>
      <c r="G182" s="6">
        <v>135938.89000000001</v>
      </c>
      <c r="H182" s="6" t="s">
        <v>2021</v>
      </c>
      <c r="I182" s="6" t="s">
        <v>51</v>
      </c>
      <c r="J182" s="6" t="s">
        <v>61</v>
      </c>
      <c r="K182" s="6" t="s">
        <v>61</v>
      </c>
      <c r="L182" s="6" t="s">
        <v>62</v>
      </c>
      <c r="M182" s="6" t="s">
        <v>45</v>
      </c>
      <c r="N182" s="6">
        <v>4</v>
      </c>
    </row>
    <row r="183" spans="1:14" x14ac:dyDescent="0.25">
      <c r="A183" s="6" t="s">
        <v>707</v>
      </c>
      <c r="B183" s="6" t="s">
        <v>708</v>
      </c>
      <c r="C183" s="6" t="s">
        <v>709</v>
      </c>
      <c r="D183" s="6" t="s">
        <v>406</v>
      </c>
      <c r="E183" s="6" t="s">
        <v>191</v>
      </c>
      <c r="F183" s="6">
        <v>4</v>
      </c>
      <c r="G183" s="6">
        <v>144859.88</v>
      </c>
      <c r="H183" s="15">
        <v>45870</v>
      </c>
      <c r="I183" s="6" t="s">
        <v>51</v>
      </c>
      <c r="J183" s="6" t="s">
        <v>126</v>
      </c>
      <c r="K183" s="6" t="s">
        <v>127</v>
      </c>
      <c r="L183" s="6" t="s">
        <v>62</v>
      </c>
      <c r="M183" s="6" t="s">
        <v>55</v>
      </c>
      <c r="N183" s="6">
        <v>2</v>
      </c>
    </row>
    <row r="184" spans="1:14" x14ac:dyDescent="0.25">
      <c r="A184" s="6" t="s">
        <v>710</v>
      </c>
      <c r="B184" s="6" t="s">
        <v>711</v>
      </c>
      <c r="C184" s="6" t="s">
        <v>712</v>
      </c>
      <c r="D184" s="6" t="s">
        <v>49</v>
      </c>
      <c r="E184" s="6" t="s">
        <v>107</v>
      </c>
      <c r="F184" s="6">
        <v>2</v>
      </c>
      <c r="G184" s="6">
        <v>90606.69</v>
      </c>
      <c r="H184" s="15">
        <v>45398</v>
      </c>
      <c r="I184" s="6" t="s">
        <v>81</v>
      </c>
      <c r="J184" s="6" t="s">
        <v>411</v>
      </c>
      <c r="K184" s="6" t="s">
        <v>304</v>
      </c>
      <c r="L184" s="6" t="s">
        <v>54</v>
      </c>
      <c r="M184" s="6" t="s">
        <v>77</v>
      </c>
      <c r="N184" s="6"/>
    </row>
    <row r="185" spans="1:14" x14ac:dyDescent="0.25">
      <c r="A185" s="6" t="s">
        <v>713</v>
      </c>
      <c r="B185" s="6" t="s">
        <v>714</v>
      </c>
      <c r="C185" s="6" t="s">
        <v>715</v>
      </c>
      <c r="D185" s="6" t="s">
        <v>135</v>
      </c>
      <c r="E185" s="6" t="s">
        <v>136</v>
      </c>
      <c r="F185" s="6">
        <v>4</v>
      </c>
      <c r="G185" s="6">
        <v>145720.22</v>
      </c>
      <c r="H185" s="15">
        <v>45080</v>
      </c>
      <c r="I185" s="6" t="s">
        <v>74</v>
      </c>
      <c r="J185" s="6" t="s">
        <v>141</v>
      </c>
      <c r="K185" s="6" t="s">
        <v>142</v>
      </c>
      <c r="L185" s="6" t="s">
        <v>62</v>
      </c>
      <c r="M185" s="6" t="s">
        <v>45</v>
      </c>
      <c r="N185" s="6">
        <v>3</v>
      </c>
    </row>
    <row r="186" spans="1:14" x14ac:dyDescent="0.25">
      <c r="A186" s="6" t="s">
        <v>716</v>
      </c>
      <c r="B186" s="6" t="s">
        <v>717</v>
      </c>
      <c r="C186" s="6" t="s">
        <v>718</v>
      </c>
      <c r="D186" s="6" t="s">
        <v>297</v>
      </c>
      <c r="E186" s="6" t="s">
        <v>256</v>
      </c>
      <c r="F186" s="6">
        <v>2</v>
      </c>
      <c r="G186" s="6">
        <v>246419.67</v>
      </c>
      <c r="H186" s="6" t="s">
        <v>2022</v>
      </c>
      <c r="I186" s="6" t="s">
        <v>81</v>
      </c>
      <c r="J186" s="6" t="s">
        <v>82</v>
      </c>
      <c r="K186" s="6" t="s">
        <v>83</v>
      </c>
      <c r="L186" s="6" t="s">
        <v>54</v>
      </c>
      <c r="M186" s="6" t="s">
        <v>55</v>
      </c>
      <c r="N186" s="6"/>
    </row>
    <row r="187" spans="1:14" x14ac:dyDescent="0.25">
      <c r="A187" s="6" t="s">
        <v>719</v>
      </c>
      <c r="B187" s="6" t="s">
        <v>720</v>
      </c>
      <c r="C187" s="6" t="s">
        <v>721</v>
      </c>
      <c r="D187" s="6" t="s">
        <v>59</v>
      </c>
      <c r="E187" s="6" t="s">
        <v>217</v>
      </c>
      <c r="F187" s="6">
        <v>1</v>
      </c>
      <c r="G187" s="6">
        <v>224223.63</v>
      </c>
      <c r="H187" s="15">
        <v>44980</v>
      </c>
      <c r="I187" s="6" t="s">
        <v>42</v>
      </c>
      <c r="J187" s="6" t="s">
        <v>61</v>
      </c>
      <c r="K187" s="6" t="s">
        <v>61</v>
      </c>
      <c r="L187" s="6" t="s">
        <v>62</v>
      </c>
      <c r="M187" s="6" t="s">
        <v>77</v>
      </c>
      <c r="N187" s="6">
        <v>5</v>
      </c>
    </row>
    <row r="188" spans="1:14" x14ac:dyDescent="0.25">
      <c r="A188" s="6" t="s">
        <v>722</v>
      </c>
      <c r="B188" s="6" t="s">
        <v>723</v>
      </c>
      <c r="C188" s="6" t="s">
        <v>724</v>
      </c>
      <c r="D188" s="6" t="s">
        <v>59</v>
      </c>
      <c r="E188" s="6" t="s">
        <v>156</v>
      </c>
      <c r="F188" s="6">
        <v>1</v>
      </c>
      <c r="G188" s="6">
        <v>264073.3</v>
      </c>
      <c r="H188" s="15">
        <v>45340</v>
      </c>
      <c r="I188" s="6" t="s">
        <v>101</v>
      </c>
      <c r="J188" s="6" t="s">
        <v>303</v>
      </c>
      <c r="K188" s="6" t="s">
        <v>304</v>
      </c>
      <c r="L188" s="6" t="s">
        <v>44</v>
      </c>
      <c r="M188" s="6" t="s">
        <v>68</v>
      </c>
      <c r="N188" s="6"/>
    </row>
    <row r="189" spans="1:14" x14ac:dyDescent="0.25">
      <c r="A189" s="6" t="s">
        <v>725</v>
      </c>
      <c r="B189" s="6" t="s">
        <v>726</v>
      </c>
      <c r="C189" s="6" t="s">
        <v>727</v>
      </c>
      <c r="D189" s="6" t="s">
        <v>222</v>
      </c>
      <c r="E189" s="6" t="s">
        <v>242</v>
      </c>
      <c r="F189" s="6">
        <v>2</v>
      </c>
      <c r="G189" s="6">
        <v>364964.92</v>
      </c>
      <c r="H189" s="6" t="s">
        <v>2023</v>
      </c>
      <c r="I189" s="6" t="s">
        <v>42</v>
      </c>
      <c r="J189" s="6" t="s">
        <v>303</v>
      </c>
      <c r="K189" s="6" t="s">
        <v>304</v>
      </c>
      <c r="L189" s="6" t="s">
        <v>62</v>
      </c>
      <c r="M189" s="6" t="s">
        <v>68</v>
      </c>
      <c r="N189" s="6"/>
    </row>
    <row r="190" spans="1:14" x14ac:dyDescent="0.25">
      <c r="A190" s="6" t="s">
        <v>728</v>
      </c>
      <c r="B190" s="6" t="s">
        <v>729</v>
      </c>
      <c r="C190" s="6" t="s">
        <v>730</v>
      </c>
      <c r="D190" s="6" t="s">
        <v>49</v>
      </c>
      <c r="E190" s="6" t="s">
        <v>107</v>
      </c>
      <c r="F190" s="6">
        <v>4</v>
      </c>
      <c r="G190" s="6">
        <v>141191.14000000001</v>
      </c>
      <c r="H190" s="15">
        <v>45483</v>
      </c>
      <c r="I190" s="6" t="s">
        <v>74</v>
      </c>
      <c r="J190" s="6" t="s">
        <v>331</v>
      </c>
      <c r="K190" s="6" t="s">
        <v>90</v>
      </c>
      <c r="L190" s="6" t="s">
        <v>62</v>
      </c>
      <c r="M190" s="6" t="s">
        <v>55</v>
      </c>
      <c r="N190" s="6">
        <v>4</v>
      </c>
    </row>
    <row r="191" spans="1:14" x14ac:dyDescent="0.25">
      <c r="A191" s="6" t="s">
        <v>731</v>
      </c>
      <c r="B191" s="6" t="s">
        <v>732</v>
      </c>
      <c r="C191" s="6" t="s">
        <v>733</v>
      </c>
      <c r="D191" s="6" t="s">
        <v>399</v>
      </c>
      <c r="E191" s="6" t="s">
        <v>60</v>
      </c>
      <c r="F191" s="6">
        <v>3</v>
      </c>
      <c r="G191" s="6">
        <v>245540.52</v>
      </c>
      <c r="H191" s="15">
        <v>45477</v>
      </c>
      <c r="I191" s="6" t="s">
        <v>42</v>
      </c>
      <c r="J191" s="6" t="s">
        <v>146</v>
      </c>
      <c r="K191" s="6" t="s">
        <v>147</v>
      </c>
      <c r="L191" s="6" t="s">
        <v>44</v>
      </c>
      <c r="M191" s="6" t="s">
        <v>77</v>
      </c>
      <c r="N191" s="6">
        <v>1</v>
      </c>
    </row>
    <row r="192" spans="1:14" x14ac:dyDescent="0.25">
      <c r="A192" s="6" t="s">
        <v>734</v>
      </c>
      <c r="B192" s="6" t="s">
        <v>735</v>
      </c>
      <c r="C192" s="6" t="s">
        <v>736</v>
      </c>
      <c r="D192" s="6" t="s">
        <v>266</v>
      </c>
      <c r="E192" s="6" t="s">
        <v>131</v>
      </c>
      <c r="F192" s="6">
        <v>5</v>
      </c>
      <c r="G192" s="6">
        <v>257630.56</v>
      </c>
      <c r="H192" s="15">
        <v>45555</v>
      </c>
      <c r="I192" s="6" t="s">
        <v>51</v>
      </c>
      <c r="J192" s="6" t="s">
        <v>43</v>
      </c>
      <c r="K192" s="6" t="s">
        <v>43</v>
      </c>
      <c r="L192" s="6" t="s">
        <v>54</v>
      </c>
      <c r="M192" s="6" t="s">
        <v>55</v>
      </c>
      <c r="N192" s="6"/>
    </row>
    <row r="193" spans="1:14" x14ac:dyDescent="0.25">
      <c r="A193" s="6" t="s">
        <v>737</v>
      </c>
      <c r="B193" s="6" t="s">
        <v>738</v>
      </c>
      <c r="C193" s="6" t="s">
        <v>739</v>
      </c>
      <c r="D193" s="6" t="s">
        <v>40</v>
      </c>
      <c r="E193" s="6" t="s">
        <v>326</v>
      </c>
      <c r="F193" s="6">
        <v>-5</v>
      </c>
      <c r="G193" s="6">
        <v>415056.65</v>
      </c>
      <c r="H193" s="15">
        <v>45313</v>
      </c>
      <c r="I193" s="6" t="s">
        <v>81</v>
      </c>
      <c r="J193" s="6" t="s">
        <v>187</v>
      </c>
      <c r="K193" s="6" t="s">
        <v>187</v>
      </c>
      <c r="L193" s="6" t="s">
        <v>54</v>
      </c>
      <c r="M193" s="6" t="s">
        <v>68</v>
      </c>
      <c r="N193" s="6"/>
    </row>
    <row r="194" spans="1:14" x14ac:dyDescent="0.25">
      <c r="A194" s="6" t="s">
        <v>740</v>
      </c>
      <c r="B194" s="6" t="s">
        <v>741</v>
      </c>
      <c r="C194" s="6" t="s">
        <v>742</v>
      </c>
      <c r="D194" s="6" t="s">
        <v>168</v>
      </c>
      <c r="E194" s="6" t="s">
        <v>256</v>
      </c>
      <c r="F194" s="6">
        <v>1</v>
      </c>
      <c r="G194" s="6">
        <v>224103.44</v>
      </c>
      <c r="H194" s="15">
        <v>45787</v>
      </c>
      <c r="I194" s="6" t="s">
        <v>101</v>
      </c>
      <c r="J194" s="6" t="s">
        <v>303</v>
      </c>
      <c r="K194" s="6" t="s">
        <v>304</v>
      </c>
      <c r="L194" s="6" t="s">
        <v>54</v>
      </c>
      <c r="M194" s="6" t="s">
        <v>77</v>
      </c>
      <c r="N194" s="6">
        <v>2</v>
      </c>
    </row>
    <row r="195" spans="1:14" x14ac:dyDescent="0.25">
      <c r="A195" s="6" t="s">
        <v>743</v>
      </c>
      <c r="B195" s="6" t="s">
        <v>744</v>
      </c>
      <c r="C195" s="6" t="s">
        <v>745</v>
      </c>
      <c r="D195" s="6" t="s">
        <v>135</v>
      </c>
      <c r="E195" s="6" t="s">
        <v>136</v>
      </c>
      <c r="F195" s="6">
        <v>4</v>
      </c>
      <c r="G195" s="6">
        <v>350249</v>
      </c>
      <c r="H195" s="15">
        <v>45460</v>
      </c>
      <c r="I195" s="6" t="s">
        <v>51</v>
      </c>
      <c r="J195" s="6" t="s">
        <v>230</v>
      </c>
      <c r="K195" s="6" t="s">
        <v>127</v>
      </c>
      <c r="L195" s="6" t="s">
        <v>54</v>
      </c>
      <c r="M195" s="6" t="s">
        <v>77</v>
      </c>
      <c r="N195" s="6"/>
    </row>
    <row r="196" spans="1:14" x14ac:dyDescent="0.25">
      <c r="A196" s="6" t="s">
        <v>746</v>
      </c>
      <c r="B196" s="6" t="s">
        <v>747</v>
      </c>
      <c r="C196" s="6" t="s">
        <v>748</v>
      </c>
      <c r="D196" s="6" t="s">
        <v>168</v>
      </c>
      <c r="E196" s="6" t="s">
        <v>252</v>
      </c>
      <c r="F196" s="6">
        <v>6</v>
      </c>
      <c r="G196" s="6">
        <v>59856.78</v>
      </c>
      <c r="H196" s="15">
        <v>45032</v>
      </c>
      <c r="I196" s="6" t="s">
        <v>81</v>
      </c>
      <c r="J196" s="6" t="s">
        <v>303</v>
      </c>
      <c r="K196" s="6" t="s">
        <v>304</v>
      </c>
      <c r="L196" s="6" t="s">
        <v>54</v>
      </c>
      <c r="M196" s="6" t="s">
        <v>63</v>
      </c>
      <c r="N196" s="6">
        <v>5</v>
      </c>
    </row>
    <row r="197" spans="1:14" x14ac:dyDescent="0.25">
      <c r="A197" s="6" t="s">
        <v>749</v>
      </c>
      <c r="B197" s="6" t="s">
        <v>750</v>
      </c>
      <c r="C197" s="6" t="s">
        <v>751</v>
      </c>
      <c r="D197" s="6" t="s">
        <v>59</v>
      </c>
      <c r="E197" s="6" t="s">
        <v>217</v>
      </c>
      <c r="F197" s="6">
        <v>6</v>
      </c>
      <c r="G197" s="6">
        <v>388425.35</v>
      </c>
      <c r="H197" s="15">
        <v>45815</v>
      </c>
      <c r="I197" s="6" t="s">
        <v>101</v>
      </c>
      <c r="J197" s="6" t="s">
        <v>89</v>
      </c>
      <c r="K197" s="6" t="s">
        <v>90</v>
      </c>
      <c r="L197" s="6" t="s">
        <v>62</v>
      </c>
      <c r="M197" s="6" t="s">
        <v>55</v>
      </c>
      <c r="N197" s="6">
        <v>2</v>
      </c>
    </row>
    <row r="198" spans="1:14" x14ac:dyDescent="0.25">
      <c r="A198" s="6" t="s">
        <v>752</v>
      </c>
      <c r="B198" s="6" t="s">
        <v>753</v>
      </c>
      <c r="C198" s="6" t="s">
        <v>754</v>
      </c>
      <c r="D198" s="6" t="s">
        <v>40</v>
      </c>
      <c r="E198" s="6" t="s">
        <v>573</v>
      </c>
      <c r="F198" s="6">
        <v>3</v>
      </c>
      <c r="G198" s="6">
        <v>43267.14</v>
      </c>
      <c r="H198" s="15">
        <v>45176</v>
      </c>
      <c r="I198" s="6" t="s">
        <v>51</v>
      </c>
      <c r="J198" s="6" t="s">
        <v>61</v>
      </c>
      <c r="K198" s="6" t="s">
        <v>61</v>
      </c>
      <c r="L198" s="6" t="s">
        <v>62</v>
      </c>
      <c r="M198" s="6" t="s">
        <v>63</v>
      </c>
      <c r="N198" s="6">
        <v>2</v>
      </c>
    </row>
    <row r="199" spans="1:14" x14ac:dyDescent="0.25">
      <c r="A199" s="6" t="s">
        <v>755</v>
      </c>
      <c r="B199" s="6" t="s">
        <v>756</v>
      </c>
      <c r="C199" s="6" t="s">
        <v>757</v>
      </c>
      <c r="D199" s="6" t="s">
        <v>40</v>
      </c>
      <c r="E199" s="6" t="s">
        <v>573</v>
      </c>
      <c r="F199" s="6">
        <v>5</v>
      </c>
      <c r="G199" s="6">
        <v>244691.84</v>
      </c>
      <c r="H199" s="15">
        <v>45999</v>
      </c>
      <c r="I199" s="6" t="s">
        <v>74</v>
      </c>
      <c r="J199" s="6" t="s">
        <v>203</v>
      </c>
      <c r="K199" s="6" t="s">
        <v>204</v>
      </c>
      <c r="L199" s="6" t="s">
        <v>54</v>
      </c>
      <c r="M199" s="6" t="s">
        <v>63</v>
      </c>
      <c r="N199" s="6">
        <v>2</v>
      </c>
    </row>
    <row r="200" spans="1:14" x14ac:dyDescent="0.25">
      <c r="A200" s="6" t="s">
        <v>758</v>
      </c>
      <c r="B200" s="6" t="s">
        <v>759</v>
      </c>
      <c r="C200" s="6" t="s">
        <v>760</v>
      </c>
      <c r="D200" s="6" t="s">
        <v>99</v>
      </c>
      <c r="E200" s="6" t="s">
        <v>242</v>
      </c>
      <c r="F200" s="6">
        <v>1</v>
      </c>
      <c r="G200" s="6">
        <v>54690.71</v>
      </c>
      <c r="H200" s="6" t="s">
        <v>2024</v>
      </c>
      <c r="I200" s="6" t="s">
        <v>74</v>
      </c>
      <c r="J200" s="6" t="s">
        <v>761</v>
      </c>
      <c r="K200" s="6" t="s">
        <v>114</v>
      </c>
      <c r="L200" s="6" t="s">
        <v>54</v>
      </c>
      <c r="M200" s="6" t="s">
        <v>77</v>
      </c>
      <c r="N200" s="6"/>
    </row>
    <row r="201" spans="1:14" x14ac:dyDescent="0.25">
      <c r="A201" s="6" t="s">
        <v>762</v>
      </c>
      <c r="B201" s="6" t="s">
        <v>763</v>
      </c>
      <c r="C201" s="6" t="s">
        <v>764</v>
      </c>
      <c r="D201" s="6" t="s">
        <v>111</v>
      </c>
      <c r="E201" s="6" t="s">
        <v>112</v>
      </c>
      <c r="F201" s="6">
        <v>4</v>
      </c>
      <c r="G201" s="6">
        <v>227641.02</v>
      </c>
      <c r="H201" s="15">
        <v>44952</v>
      </c>
      <c r="I201" s="6" t="s">
        <v>74</v>
      </c>
      <c r="J201" s="6" t="s">
        <v>82</v>
      </c>
      <c r="K201" s="6" t="s">
        <v>83</v>
      </c>
      <c r="L201" s="6" t="s">
        <v>54</v>
      </c>
      <c r="M201" s="6" t="s">
        <v>45</v>
      </c>
      <c r="N201" s="6">
        <v>3</v>
      </c>
    </row>
    <row r="202" spans="1:14" x14ac:dyDescent="0.25">
      <c r="A202" s="6" t="s">
        <v>765</v>
      </c>
      <c r="B202" s="6" t="s">
        <v>766</v>
      </c>
      <c r="C202" s="6" t="s">
        <v>767</v>
      </c>
      <c r="D202" s="6" t="s">
        <v>40</v>
      </c>
      <c r="E202" s="6" t="s">
        <v>573</v>
      </c>
      <c r="F202" s="6">
        <v>5</v>
      </c>
      <c r="G202" s="6">
        <v>343676.3</v>
      </c>
      <c r="H202" s="6" t="s">
        <v>2025</v>
      </c>
      <c r="I202" s="6" t="s">
        <v>81</v>
      </c>
      <c r="J202" s="6" t="s">
        <v>126</v>
      </c>
      <c r="K202" s="6" t="s">
        <v>127</v>
      </c>
      <c r="L202" s="6" t="s">
        <v>44</v>
      </c>
      <c r="M202" s="6" t="s">
        <v>63</v>
      </c>
      <c r="N202" s="6"/>
    </row>
    <row r="203" spans="1:14" x14ac:dyDescent="0.25">
      <c r="A203" s="6" t="s">
        <v>768</v>
      </c>
      <c r="B203" s="6" t="s">
        <v>769</v>
      </c>
      <c r="C203" s="6" t="s">
        <v>770</v>
      </c>
      <c r="D203" s="6" t="s">
        <v>703</v>
      </c>
      <c r="E203" s="6" t="s">
        <v>317</v>
      </c>
      <c r="F203" s="6">
        <v>5</v>
      </c>
      <c r="G203" s="6">
        <v>279440.09999999998</v>
      </c>
      <c r="H203" s="15">
        <v>45879</v>
      </c>
      <c r="I203" s="6" t="s">
        <v>81</v>
      </c>
      <c r="J203" s="6" t="s">
        <v>589</v>
      </c>
      <c r="K203" s="6" t="s">
        <v>147</v>
      </c>
      <c r="L203" s="6" t="s">
        <v>62</v>
      </c>
      <c r="M203" s="6" t="s">
        <v>45</v>
      </c>
      <c r="N203" s="6">
        <v>5</v>
      </c>
    </row>
    <row r="204" spans="1:14" x14ac:dyDescent="0.25">
      <c r="A204" s="6" t="s">
        <v>771</v>
      </c>
      <c r="B204" s="6" t="s">
        <v>772</v>
      </c>
      <c r="C204" s="6" t="s">
        <v>773</v>
      </c>
      <c r="D204" s="6" t="s">
        <v>111</v>
      </c>
      <c r="E204" s="6" t="s">
        <v>140</v>
      </c>
      <c r="F204" s="6">
        <v>1</v>
      </c>
      <c r="G204" s="6">
        <v>126687.56</v>
      </c>
      <c r="H204" s="6" t="s">
        <v>2026</v>
      </c>
      <c r="I204" s="6" t="s">
        <v>74</v>
      </c>
      <c r="J204" s="6" t="s">
        <v>82</v>
      </c>
      <c r="K204" s="6" t="s">
        <v>83</v>
      </c>
      <c r="L204" s="6" t="s">
        <v>62</v>
      </c>
      <c r="M204" s="6" t="s">
        <v>55</v>
      </c>
      <c r="N204" s="6">
        <v>5</v>
      </c>
    </row>
    <row r="205" spans="1:14" x14ac:dyDescent="0.25">
      <c r="A205" s="6" t="s">
        <v>774</v>
      </c>
      <c r="B205" s="6" t="s">
        <v>775</v>
      </c>
      <c r="C205" s="6" t="s">
        <v>776</v>
      </c>
      <c r="D205" s="6" t="s">
        <v>703</v>
      </c>
      <c r="E205" s="6" t="s">
        <v>41</v>
      </c>
      <c r="F205" s="6">
        <v>6</v>
      </c>
      <c r="G205" s="6">
        <v>394966.23</v>
      </c>
      <c r="H205" s="15">
        <v>45557</v>
      </c>
      <c r="I205" s="6" t="s">
        <v>51</v>
      </c>
      <c r="J205" s="6" t="s">
        <v>777</v>
      </c>
      <c r="K205" s="6" t="s">
        <v>127</v>
      </c>
      <c r="L205" s="6" t="s">
        <v>54</v>
      </c>
      <c r="M205" s="6" t="s">
        <v>77</v>
      </c>
      <c r="N205" s="6">
        <v>5</v>
      </c>
    </row>
    <row r="206" spans="1:14" x14ac:dyDescent="0.25">
      <c r="A206" s="6" t="s">
        <v>778</v>
      </c>
      <c r="B206" s="6" t="s">
        <v>779</v>
      </c>
      <c r="C206" s="6" t="s">
        <v>780</v>
      </c>
      <c r="D206" s="6" t="s">
        <v>49</v>
      </c>
      <c r="E206" s="6" t="s">
        <v>151</v>
      </c>
      <c r="F206" s="6">
        <v>5</v>
      </c>
      <c r="G206" s="6">
        <v>445247.52</v>
      </c>
      <c r="H206" s="15">
        <v>44980</v>
      </c>
      <c r="I206" s="6" t="s">
        <v>42</v>
      </c>
      <c r="J206" s="6" t="s">
        <v>122</v>
      </c>
      <c r="K206" s="6" t="s">
        <v>61</v>
      </c>
      <c r="L206" s="6" t="s">
        <v>62</v>
      </c>
      <c r="M206" s="6" t="s">
        <v>77</v>
      </c>
      <c r="N206" s="6">
        <v>4</v>
      </c>
    </row>
    <row r="207" spans="1:14" x14ac:dyDescent="0.25">
      <c r="A207" s="6" t="s">
        <v>781</v>
      </c>
      <c r="B207" s="6" t="s">
        <v>782</v>
      </c>
      <c r="C207" s="6" t="s">
        <v>783</v>
      </c>
      <c r="D207" s="6" t="s">
        <v>784</v>
      </c>
      <c r="E207" s="6" t="s">
        <v>202</v>
      </c>
      <c r="F207" s="6">
        <v>2</v>
      </c>
      <c r="G207" s="6">
        <v>444703.89</v>
      </c>
      <c r="H207" s="15">
        <v>45902</v>
      </c>
      <c r="I207" s="6" t="s">
        <v>51</v>
      </c>
      <c r="J207" s="6" t="s">
        <v>785</v>
      </c>
      <c r="K207" s="6" t="s">
        <v>187</v>
      </c>
      <c r="L207" s="6" t="s">
        <v>44</v>
      </c>
      <c r="M207" s="6" t="s">
        <v>63</v>
      </c>
      <c r="N207" s="6">
        <v>3</v>
      </c>
    </row>
    <row r="208" spans="1:14" x14ac:dyDescent="0.25">
      <c r="A208" s="6" t="s">
        <v>786</v>
      </c>
      <c r="B208" s="6" t="s">
        <v>787</v>
      </c>
      <c r="C208" s="6" t="s">
        <v>788</v>
      </c>
      <c r="D208" s="6" t="s">
        <v>99</v>
      </c>
      <c r="E208" s="6" t="s">
        <v>357</v>
      </c>
      <c r="F208" s="6">
        <v>3</v>
      </c>
      <c r="G208" s="6">
        <v>340817.13</v>
      </c>
      <c r="H208" s="15">
        <v>46019</v>
      </c>
      <c r="I208" s="6" t="s">
        <v>42</v>
      </c>
      <c r="J208" s="6" t="s">
        <v>187</v>
      </c>
      <c r="K208" s="6" t="s">
        <v>187</v>
      </c>
      <c r="L208" s="6" t="s">
        <v>62</v>
      </c>
      <c r="M208" s="6" t="s">
        <v>63</v>
      </c>
      <c r="N208" s="6"/>
    </row>
    <row r="209" spans="1:14" x14ac:dyDescent="0.25">
      <c r="A209" s="6" t="s">
        <v>789</v>
      </c>
      <c r="B209" s="6" t="s">
        <v>790</v>
      </c>
      <c r="C209" s="6" t="s">
        <v>791</v>
      </c>
      <c r="D209" s="6" t="s">
        <v>121</v>
      </c>
      <c r="E209" s="6" t="s">
        <v>112</v>
      </c>
      <c r="F209" s="6">
        <v>6</v>
      </c>
      <c r="G209" s="6">
        <v>321257.61</v>
      </c>
      <c r="H209" s="15">
        <v>44970</v>
      </c>
      <c r="I209" s="6" t="s">
        <v>42</v>
      </c>
      <c r="J209" s="6" t="s">
        <v>126</v>
      </c>
      <c r="K209" s="6" t="s">
        <v>127</v>
      </c>
      <c r="L209" s="6" t="s">
        <v>54</v>
      </c>
      <c r="M209" s="6" t="s">
        <v>77</v>
      </c>
      <c r="N209" s="6"/>
    </row>
    <row r="210" spans="1:14" x14ac:dyDescent="0.25">
      <c r="A210" s="6" t="s">
        <v>792</v>
      </c>
      <c r="B210" s="6" t="s">
        <v>793</v>
      </c>
      <c r="C210" s="6" t="s">
        <v>794</v>
      </c>
      <c r="D210" s="6" t="s">
        <v>180</v>
      </c>
      <c r="E210" s="6" t="s">
        <v>326</v>
      </c>
      <c r="F210" s="6">
        <v>1</v>
      </c>
      <c r="G210" s="6">
        <v>356741.45</v>
      </c>
      <c r="H210" s="6" t="s">
        <v>2027</v>
      </c>
      <c r="I210" s="6" t="s">
        <v>74</v>
      </c>
      <c r="J210" s="6" t="s">
        <v>187</v>
      </c>
      <c r="K210" s="6" t="s">
        <v>187</v>
      </c>
      <c r="L210" s="6" t="s">
        <v>62</v>
      </c>
      <c r="M210" s="6" t="s">
        <v>63</v>
      </c>
      <c r="N210" s="6"/>
    </row>
    <row r="211" spans="1:14" x14ac:dyDescent="0.25">
      <c r="A211" s="6" t="s">
        <v>795</v>
      </c>
      <c r="B211" s="6" t="s">
        <v>796</v>
      </c>
      <c r="C211" s="6" t="s">
        <v>797</v>
      </c>
      <c r="D211" s="6" t="s">
        <v>135</v>
      </c>
      <c r="E211" s="6" t="s">
        <v>136</v>
      </c>
      <c r="F211" s="6">
        <v>6</v>
      </c>
      <c r="G211" s="6">
        <v>51269.599999999999</v>
      </c>
      <c r="H211" s="15">
        <v>45815</v>
      </c>
      <c r="I211" s="6" t="s">
        <v>101</v>
      </c>
      <c r="J211" s="6" t="s">
        <v>798</v>
      </c>
      <c r="K211" s="6" t="s">
        <v>43</v>
      </c>
      <c r="L211" s="6" t="s">
        <v>54</v>
      </c>
      <c r="M211" s="6" t="s">
        <v>68</v>
      </c>
      <c r="N211" s="6">
        <v>2</v>
      </c>
    </row>
    <row r="212" spans="1:14" x14ac:dyDescent="0.25">
      <c r="A212" s="6" t="s">
        <v>799</v>
      </c>
      <c r="B212" s="6" t="s">
        <v>800</v>
      </c>
      <c r="C212" s="6" t="s">
        <v>801</v>
      </c>
      <c r="D212" s="6" t="s">
        <v>40</v>
      </c>
      <c r="E212" s="6" t="s">
        <v>326</v>
      </c>
      <c r="F212" s="6">
        <v>6</v>
      </c>
      <c r="G212" s="6">
        <v>343759.94</v>
      </c>
      <c r="H212" s="15">
        <v>45420</v>
      </c>
      <c r="I212" s="6" t="s">
        <v>51</v>
      </c>
      <c r="J212" s="6" t="s">
        <v>648</v>
      </c>
      <c r="K212" s="6" t="s">
        <v>304</v>
      </c>
      <c r="L212" s="6" t="s">
        <v>62</v>
      </c>
      <c r="M212" s="6" t="s">
        <v>55</v>
      </c>
      <c r="N212" s="6">
        <v>5</v>
      </c>
    </row>
    <row r="213" spans="1:14" x14ac:dyDescent="0.25">
      <c r="A213" s="6" t="s">
        <v>802</v>
      </c>
      <c r="B213" s="6" t="s">
        <v>803</v>
      </c>
      <c r="C213" s="6" t="s">
        <v>804</v>
      </c>
      <c r="D213" s="6" t="s">
        <v>406</v>
      </c>
      <c r="E213" s="6" t="s">
        <v>335</v>
      </c>
      <c r="F213" s="6">
        <v>3</v>
      </c>
      <c r="G213" s="6">
        <v>98068.22</v>
      </c>
      <c r="H213" s="15">
        <v>45867</v>
      </c>
      <c r="I213" s="6" t="s">
        <v>74</v>
      </c>
      <c r="J213" s="6" t="s">
        <v>805</v>
      </c>
      <c r="K213" s="6" t="s">
        <v>142</v>
      </c>
      <c r="L213" s="6" t="s">
        <v>62</v>
      </c>
      <c r="M213" s="6" t="s">
        <v>63</v>
      </c>
      <c r="N213" s="6">
        <v>3</v>
      </c>
    </row>
    <row r="214" spans="1:14" x14ac:dyDescent="0.25">
      <c r="A214" s="6" t="s">
        <v>806</v>
      </c>
      <c r="B214" s="6" t="s">
        <v>807</v>
      </c>
      <c r="C214" s="6" t="s">
        <v>808</v>
      </c>
      <c r="D214" s="6" t="s">
        <v>135</v>
      </c>
      <c r="E214" s="6" t="s">
        <v>136</v>
      </c>
      <c r="F214" s="6">
        <v>5</v>
      </c>
      <c r="G214" s="6">
        <v>334007.96999999997</v>
      </c>
      <c r="H214" s="15">
        <v>45089</v>
      </c>
      <c r="I214" s="6" t="s">
        <v>101</v>
      </c>
      <c r="J214" s="6" t="s">
        <v>152</v>
      </c>
      <c r="K214" s="6" t="s">
        <v>152</v>
      </c>
      <c r="L214" s="6" t="s">
        <v>44</v>
      </c>
      <c r="M214" s="6" t="s">
        <v>68</v>
      </c>
      <c r="N214" s="6">
        <v>2</v>
      </c>
    </row>
    <row r="215" spans="1:14" x14ac:dyDescent="0.25">
      <c r="A215" s="6" t="s">
        <v>809</v>
      </c>
      <c r="B215" s="6" t="s">
        <v>810</v>
      </c>
      <c r="C215" s="6" t="s">
        <v>811</v>
      </c>
      <c r="D215" s="6" t="s">
        <v>99</v>
      </c>
      <c r="E215" s="6" t="s">
        <v>176</v>
      </c>
      <c r="F215" s="6">
        <v>6</v>
      </c>
      <c r="G215" s="6">
        <v>8347678.7500000009</v>
      </c>
      <c r="H215" s="15">
        <v>45776</v>
      </c>
      <c r="I215" s="6" t="s">
        <v>101</v>
      </c>
      <c r="J215" s="6" t="s">
        <v>61</v>
      </c>
      <c r="K215" s="6" t="s">
        <v>61</v>
      </c>
      <c r="L215" s="6" t="s">
        <v>62</v>
      </c>
      <c r="M215" s="6" t="s">
        <v>77</v>
      </c>
      <c r="N215" s="6"/>
    </row>
    <row r="216" spans="1:14" x14ac:dyDescent="0.25">
      <c r="A216" s="6" t="s">
        <v>812</v>
      </c>
      <c r="B216" s="6" t="s">
        <v>813</v>
      </c>
      <c r="C216" s="6" t="s">
        <v>536</v>
      </c>
      <c r="D216" s="6" t="s">
        <v>168</v>
      </c>
      <c r="E216" s="6" t="s">
        <v>256</v>
      </c>
      <c r="F216" s="6">
        <v>2</v>
      </c>
      <c r="G216" s="6">
        <v>331807.34000000003</v>
      </c>
      <c r="H216" s="15">
        <v>44981</v>
      </c>
      <c r="I216" s="6" t="s">
        <v>81</v>
      </c>
      <c r="J216" s="6" t="s">
        <v>146</v>
      </c>
      <c r="K216" s="6" t="s">
        <v>147</v>
      </c>
      <c r="L216" s="6" t="s">
        <v>62</v>
      </c>
      <c r="M216" s="6" t="s">
        <v>63</v>
      </c>
      <c r="N216" s="6">
        <v>3</v>
      </c>
    </row>
    <row r="217" spans="1:14" x14ac:dyDescent="0.25">
      <c r="A217" s="6" t="s">
        <v>814</v>
      </c>
      <c r="B217" s="6" t="s">
        <v>815</v>
      </c>
      <c r="C217" s="6" t="s">
        <v>816</v>
      </c>
      <c r="D217" s="6" t="s">
        <v>49</v>
      </c>
      <c r="E217" s="6" t="s">
        <v>107</v>
      </c>
      <c r="F217" s="6">
        <v>4</v>
      </c>
      <c r="G217" s="6">
        <v>105991.01</v>
      </c>
      <c r="H217" s="15">
        <v>44979</v>
      </c>
      <c r="I217" s="6" t="s">
        <v>42</v>
      </c>
      <c r="J217" s="6" t="s">
        <v>75</v>
      </c>
      <c r="K217" s="6" t="s">
        <v>76</v>
      </c>
      <c r="L217" s="6" t="s">
        <v>62</v>
      </c>
      <c r="M217" s="6" t="s">
        <v>55</v>
      </c>
      <c r="N217" s="6">
        <v>4</v>
      </c>
    </row>
    <row r="218" spans="1:14" x14ac:dyDescent="0.25">
      <c r="A218" s="6" t="s">
        <v>817</v>
      </c>
      <c r="B218" s="6" t="s">
        <v>818</v>
      </c>
      <c r="C218" s="6" t="s">
        <v>819</v>
      </c>
      <c r="D218" s="6" t="s">
        <v>49</v>
      </c>
      <c r="E218" s="6" t="s">
        <v>279</v>
      </c>
      <c r="F218" s="6">
        <v>1</v>
      </c>
      <c r="G218" s="6">
        <v>277995.08</v>
      </c>
      <c r="H218" s="6" t="s">
        <v>2028</v>
      </c>
      <c r="I218" s="6" t="s">
        <v>81</v>
      </c>
      <c r="J218" s="6" t="s">
        <v>113</v>
      </c>
      <c r="K218" s="6" t="s">
        <v>114</v>
      </c>
      <c r="L218" s="6" t="s">
        <v>54</v>
      </c>
      <c r="M218" s="6" t="s">
        <v>45</v>
      </c>
      <c r="N218" s="6"/>
    </row>
    <row r="219" spans="1:14" x14ac:dyDescent="0.25">
      <c r="A219" s="6" t="s">
        <v>820</v>
      </c>
      <c r="B219" s="6" t="s">
        <v>821</v>
      </c>
      <c r="C219" s="6" t="s">
        <v>822</v>
      </c>
      <c r="D219" s="6" t="s">
        <v>222</v>
      </c>
      <c r="E219" s="6" t="s">
        <v>100</v>
      </c>
      <c r="F219" s="6">
        <v>4</v>
      </c>
      <c r="G219" s="6">
        <v>167259.31</v>
      </c>
      <c r="H219" s="6" t="s">
        <v>2029</v>
      </c>
      <c r="I219" s="6" t="s">
        <v>74</v>
      </c>
      <c r="J219" s="6" t="s">
        <v>648</v>
      </c>
      <c r="K219" s="6" t="s">
        <v>304</v>
      </c>
      <c r="L219" s="6" t="s">
        <v>62</v>
      </c>
      <c r="M219" s="6" t="s">
        <v>45</v>
      </c>
      <c r="N219" s="6">
        <v>2</v>
      </c>
    </row>
    <row r="220" spans="1:14" x14ac:dyDescent="0.25">
      <c r="A220" s="6" t="s">
        <v>823</v>
      </c>
      <c r="B220" s="6" t="s">
        <v>824</v>
      </c>
      <c r="C220" s="6" t="s">
        <v>825</v>
      </c>
      <c r="D220" s="6" t="s">
        <v>168</v>
      </c>
      <c r="E220" s="6" t="s">
        <v>252</v>
      </c>
      <c r="F220" s="6">
        <v>2</v>
      </c>
      <c r="G220" s="6">
        <v>197179.63</v>
      </c>
      <c r="H220" s="15">
        <v>45716</v>
      </c>
      <c r="I220" s="6" t="s">
        <v>42</v>
      </c>
      <c r="J220" s="6" t="s">
        <v>378</v>
      </c>
      <c r="K220" s="6" t="s">
        <v>147</v>
      </c>
      <c r="L220" s="6" t="s">
        <v>54</v>
      </c>
      <c r="M220" s="6" t="s">
        <v>45</v>
      </c>
      <c r="N220" s="6"/>
    </row>
    <row r="221" spans="1:14" x14ac:dyDescent="0.25">
      <c r="A221" s="6" t="s">
        <v>826</v>
      </c>
      <c r="B221" s="6" t="s">
        <v>827</v>
      </c>
      <c r="C221" s="6" t="s">
        <v>828</v>
      </c>
      <c r="D221" s="6" t="s">
        <v>106</v>
      </c>
      <c r="E221" s="6" t="s">
        <v>829</v>
      </c>
      <c r="F221" s="6">
        <v>5</v>
      </c>
      <c r="G221" s="6">
        <v>230699.43</v>
      </c>
      <c r="H221" s="15">
        <v>45595</v>
      </c>
      <c r="I221" s="6" t="s">
        <v>51</v>
      </c>
      <c r="J221" s="6" t="s">
        <v>61</v>
      </c>
      <c r="K221" s="6" t="s">
        <v>61</v>
      </c>
      <c r="L221" s="6" t="s">
        <v>62</v>
      </c>
      <c r="M221" s="6" t="s">
        <v>45</v>
      </c>
      <c r="N221" s="6">
        <v>4</v>
      </c>
    </row>
    <row r="222" spans="1:14" x14ac:dyDescent="0.25">
      <c r="A222" s="6" t="s">
        <v>830</v>
      </c>
      <c r="B222" s="6" t="s">
        <v>831</v>
      </c>
      <c r="C222" s="6" t="s">
        <v>832</v>
      </c>
      <c r="D222" s="6" t="s">
        <v>135</v>
      </c>
      <c r="E222" s="6" t="s">
        <v>335</v>
      </c>
      <c r="F222" s="6">
        <v>4</v>
      </c>
      <c r="G222" s="6">
        <v>284188.45</v>
      </c>
      <c r="H222" s="6" t="s">
        <v>2030</v>
      </c>
      <c r="I222" s="6" t="s">
        <v>101</v>
      </c>
      <c r="J222" s="6" t="s">
        <v>218</v>
      </c>
      <c r="K222" s="6" t="s">
        <v>53</v>
      </c>
      <c r="L222" s="6" t="s">
        <v>62</v>
      </c>
      <c r="M222" s="6" t="s">
        <v>77</v>
      </c>
      <c r="N222" s="6">
        <v>2</v>
      </c>
    </row>
    <row r="223" spans="1:14" x14ac:dyDescent="0.25">
      <c r="A223" s="6" t="s">
        <v>833</v>
      </c>
      <c r="B223" s="6" t="s">
        <v>834</v>
      </c>
      <c r="C223" s="6" t="s">
        <v>835</v>
      </c>
      <c r="D223" s="6" t="s">
        <v>111</v>
      </c>
      <c r="E223" s="6" t="s">
        <v>140</v>
      </c>
      <c r="F223" s="6">
        <v>5</v>
      </c>
      <c r="G223" s="6">
        <v>79274.429999999993</v>
      </c>
      <c r="H223" s="6" t="s">
        <v>2031</v>
      </c>
      <c r="I223" s="6" t="s">
        <v>42</v>
      </c>
      <c r="J223" s="6" t="s">
        <v>303</v>
      </c>
      <c r="K223" s="6" t="s">
        <v>304</v>
      </c>
      <c r="L223" s="6" t="s">
        <v>62</v>
      </c>
      <c r="M223" s="6" t="s">
        <v>55</v>
      </c>
      <c r="N223" s="6"/>
    </row>
    <row r="224" spans="1:14" x14ac:dyDescent="0.25">
      <c r="A224" s="6" t="s">
        <v>836</v>
      </c>
      <c r="B224" s="6" t="s">
        <v>837</v>
      </c>
      <c r="C224" s="6" t="s">
        <v>134</v>
      </c>
      <c r="D224" s="6" t="s">
        <v>49</v>
      </c>
      <c r="E224" s="6" t="s">
        <v>50</v>
      </c>
      <c r="F224" s="6">
        <v>5</v>
      </c>
      <c r="G224" s="6">
        <v>247443.4</v>
      </c>
      <c r="H224" s="15">
        <v>45127</v>
      </c>
      <c r="I224" s="6" t="s">
        <v>42</v>
      </c>
      <c r="J224" s="6" t="s">
        <v>126</v>
      </c>
      <c r="K224" s="6" t="s">
        <v>127</v>
      </c>
      <c r="L224" s="6" t="s">
        <v>54</v>
      </c>
      <c r="M224" s="6" t="s">
        <v>77</v>
      </c>
      <c r="N224" s="6">
        <v>2</v>
      </c>
    </row>
    <row r="225" spans="1:14" x14ac:dyDescent="0.25">
      <c r="A225" s="6" t="s">
        <v>838</v>
      </c>
      <c r="B225" s="6" t="s">
        <v>839</v>
      </c>
      <c r="C225" s="6" t="s">
        <v>840</v>
      </c>
      <c r="D225" s="6" t="s">
        <v>87</v>
      </c>
      <c r="E225" s="6" t="s">
        <v>94</v>
      </c>
      <c r="F225" s="6">
        <v>4</v>
      </c>
      <c r="G225" s="6">
        <v>2955.52</v>
      </c>
      <c r="H225" s="15">
        <v>45966</v>
      </c>
      <c r="I225" s="6" t="s">
        <v>42</v>
      </c>
      <c r="J225" s="6" t="s">
        <v>113</v>
      </c>
      <c r="K225" s="6" t="s">
        <v>114</v>
      </c>
      <c r="L225" s="6" t="s">
        <v>54</v>
      </c>
      <c r="M225" s="6" t="s">
        <v>63</v>
      </c>
      <c r="N225" s="6">
        <v>5</v>
      </c>
    </row>
    <row r="226" spans="1:14" x14ac:dyDescent="0.25">
      <c r="A226" s="6" t="s">
        <v>841</v>
      </c>
      <c r="B226" s="6" t="s">
        <v>842</v>
      </c>
      <c r="C226" s="6" t="s">
        <v>843</v>
      </c>
      <c r="D226" s="6" t="s">
        <v>40</v>
      </c>
      <c r="E226" s="6" t="s">
        <v>573</v>
      </c>
      <c r="F226" s="6">
        <v>3</v>
      </c>
      <c r="G226" s="6">
        <v>416917.31</v>
      </c>
      <c r="H226" s="15">
        <v>45933</v>
      </c>
      <c r="I226" s="6" t="s">
        <v>42</v>
      </c>
      <c r="J226" s="6" t="s">
        <v>146</v>
      </c>
      <c r="K226" s="6" t="s">
        <v>147</v>
      </c>
      <c r="L226" s="6" t="s">
        <v>44</v>
      </c>
      <c r="M226" s="6" t="s">
        <v>55</v>
      </c>
      <c r="N226" s="6">
        <v>1</v>
      </c>
    </row>
    <row r="227" spans="1:14" x14ac:dyDescent="0.25">
      <c r="A227" s="6" t="s">
        <v>844</v>
      </c>
      <c r="B227" s="6" t="s">
        <v>845</v>
      </c>
      <c r="C227" s="6" t="s">
        <v>846</v>
      </c>
      <c r="D227" s="6" t="s">
        <v>451</v>
      </c>
      <c r="E227" s="6" t="s">
        <v>67</v>
      </c>
      <c r="F227" s="6">
        <v>3</v>
      </c>
      <c r="G227" s="6">
        <v>346887.56</v>
      </c>
      <c r="H227" s="15">
        <v>45823</v>
      </c>
      <c r="I227" s="6" t="s">
        <v>101</v>
      </c>
      <c r="J227" s="6" t="s">
        <v>146</v>
      </c>
      <c r="K227" s="6" t="s">
        <v>147</v>
      </c>
      <c r="L227" s="6" t="s">
        <v>44</v>
      </c>
      <c r="M227" s="6" t="s">
        <v>63</v>
      </c>
      <c r="N227" s="6">
        <v>1</v>
      </c>
    </row>
    <row r="228" spans="1:14" x14ac:dyDescent="0.25">
      <c r="A228" s="6" t="s">
        <v>847</v>
      </c>
      <c r="B228" s="6" t="s">
        <v>848</v>
      </c>
      <c r="C228" s="6" t="s">
        <v>849</v>
      </c>
      <c r="D228" s="6" t="s">
        <v>168</v>
      </c>
      <c r="E228" s="6" t="s">
        <v>256</v>
      </c>
      <c r="F228" s="6">
        <v>4</v>
      </c>
      <c r="G228" s="6">
        <v>308126.48</v>
      </c>
      <c r="H228" s="15">
        <v>45253</v>
      </c>
      <c r="I228" s="6" t="s">
        <v>101</v>
      </c>
      <c r="J228" s="6" t="s">
        <v>331</v>
      </c>
      <c r="K228" s="6" t="s">
        <v>90</v>
      </c>
      <c r="L228" s="6" t="s">
        <v>54</v>
      </c>
      <c r="M228" s="6" t="s">
        <v>55</v>
      </c>
      <c r="N228" s="6">
        <v>5</v>
      </c>
    </row>
    <row r="229" spans="1:14" x14ac:dyDescent="0.25">
      <c r="A229" s="6" t="s">
        <v>850</v>
      </c>
      <c r="B229" s="6" t="s">
        <v>629</v>
      </c>
      <c r="C229" s="6" t="s">
        <v>851</v>
      </c>
      <c r="D229" s="6" t="s">
        <v>40</v>
      </c>
      <c r="E229" s="6" t="s">
        <v>326</v>
      </c>
      <c r="F229" s="6">
        <v>4</v>
      </c>
      <c r="G229" s="6">
        <v>348982.98</v>
      </c>
      <c r="H229" s="15">
        <v>45329</v>
      </c>
      <c r="I229" s="6" t="s">
        <v>101</v>
      </c>
      <c r="J229" s="6" t="s">
        <v>141</v>
      </c>
      <c r="K229" s="6" t="s">
        <v>142</v>
      </c>
      <c r="L229" s="6" t="s">
        <v>54</v>
      </c>
      <c r="M229" s="6" t="s">
        <v>63</v>
      </c>
      <c r="N229" s="6"/>
    </row>
    <row r="230" spans="1:14" x14ac:dyDescent="0.25">
      <c r="A230" s="6" t="s">
        <v>852</v>
      </c>
      <c r="B230" s="6" t="s">
        <v>853</v>
      </c>
      <c r="C230" s="6" t="s">
        <v>854</v>
      </c>
      <c r="D230" s="6" t="s">
        <v>168</v>
      </c>
      <c r="E230" s="6" t="s">
        <v>252</v>
      </c>
      <c r="F230" s="6">
        <v>6</v>
      </c>
      <c r="G230" s="6">
        <v>417457.09</v>
      </c>
      <c r="H230" s="15">
        <v>45814</v>
      </c>
      <c r="I230" s="6" t="s">
        <v>42</v>
      </c>
      <c r="J230" s="6" t="s">
        <v>82</v>
      </c>
      <c r="K230" s="6" t="s">
        <v>83</v>
      </c>
      <c r="L230" s="6" t="s">
        <v>62</v>
      </c>
      <c r="M230" s="6" t="s">
        <v>63</v>
      </c>
      <c r="N230" s="6">
        <v>5</v>
      </c>
    </row>
    <row r="231" spans="1:14" x14ac:dyDescent="0.25">
      <c r="A231" s="6" t="s">
        <v>855</v>
      </c>
      <c r="B231" s="6" t="s">
        <v>856</v>
      </c>
      <c r="C231" s="6" t="s">
        <v>857</v>
      </c>
      <c r="D231" s="6" t="s">
        <v>40</v>
      </c>
      <c r="E231" s="6" t="s">
        <v>202</v>
      </c>
      <c r="F231" s="6">
        <v>6</v>
      </c>
      <c r="G231" s="6">
        <v>33284.129999999997</v>
      </c>
      <c r="H231" s="15">
        <v>45385</v>
      </c>
      <c r="I231" s="6" t="s">
        <v>51</v>
      </c>
      <c r="J231" s="6" t="s">
        <v>75</v>
      </c>
      <c r="K231" s="6" t="s">
        <v>76</v>
      </c>
      <c r="L231" s="6" t="s">
        <v>62</v>
      </c>
      <c r="M231" s="6" t="s">
        <v>55</v>
      </c>
      <c r="N231" s="6"/>
    </row>
    <row r="232" spans="1:14" x14ac:dyDescent="0.25">
      <c r="A232" s="6" t="s">
        <v>858</v>
      </c>
      <c r="B232" s="6" t="s">
        <v>859</v>
      </c>
      <c r="C232" s="6" t="s">
        <v>860</v>
      </c>
      <c r="D232" s="6" t="s">
        <v>302</v>
      </c>
      <c r="E232" s="6" t="s">
        <v>140</v>
      </c>
      <c r="F232" s="6">
        <v>3</v>
      </c>
      <c r="G232" s="6">
        <v>32885.78</v>
      </c>
      <c r="H232" s="15">
        <v>45783</v>
      </c>
      <c r="I232" s="6" t="s">
        <v>101</v>
      </c>
      <c r="J232" s="6" t="s">
        <v>303</v>
      </c>
      <c r="K232" s="6" t="s">
        <v>304</v>
      </c>
      <c r="L232" s="6" t="s">
        <v>54</v>
      </c>
      <c r="M232" s="6" t="s">
        <v>68</v>
      </c>
      <c r="N232" s="6">
        <v>2</v>
      </c>
    </row>
    <row r="233" spans="1:14" x14ac:dyDescent="0.25">
      <c r="A233" s="6" t="s">
        <v>861</v>
      </c>
      <c r="B233" s="6" t="s">
        <v>862</v>
      </c>
      <c r="C233" s="6" t="s">
        <v>863</v>
      </c>
      <c r="D233" s="6" t="s">
        <v>168</v>
      </c>
      <c r="E233" s="6" t="s">
        <v>252</v>
      </c>
      <c r="F233" s="6">
        <v>5</v>
      </c>
      <c r="G233" s="6">
        <v>99861.04</v>
      </c>
      <c r="H233" s="15">
        <v>45438</v>
      </c>
      <c r="I233" s="6" t="s">
        <v>42</v>
      </c>
      <c r="J233" s="6" t="s">
        <v>203</v>
      </c>
      <c r="K233" s="6" t="s">
        <v>204</v>
      </c>
      <c r="L233" s="6" t="s">
        <v>62</v>
      </c>
      <c r="M233" s="6" t="s">
        <v>45</v>
      </c>
      <c r="N233" s="6"/>
    </row>
    <row r="234" spans="1:14" x14ac:dyDescent="0.25">
      <c r="A234" s="6" t="s">
        <v>864</v>
      </c>
      <c r="B234" s="6" t="s">
        <v>865</v>
      </c>
      <c r="C234" s="6" t="s">
        <v>866</v>
      </c>
      <c r="D234" s="6" t="s">
        <v>40</v>
      </c>
      <c r="E234" s="6" t="s">
        <v>317</v>
      </c>
      <c r="F234" s="6">
        <v>1</v>
      </c>
      <c r="G234" s="6">
        <v>447424.29</v>
      </c>
      <c r="H234" s="15">
        <v>45298</v>
      </c>
      <c r="I234" s="6" t="s">
        <v>81</v>
      </c>
      <c r="J234" s="6" t="s">
        <v>237</v>
      </c>
      <c r="K234" s="6" t="s">
        <v>238</v>
      </c>
      <c r="L234" s="6" t="s">
        <v>54</v>
      </c>
      <c r="M234" s="6" t="s">
        <v>68</v>
      </c>
      <c r="N234" s="6"/>
    </row>
    <row r="235" spans="1:14" x14ac:dyDescent="0.25">
      <c r="A235" s="6" t="s">
        <v>867</v>
      </c>
      <c r="B235" s="6" t="s">
        <v>868</v>
      </c>
      <c r="C235" s="6" t="s">
        <v>869</v>
      </c>
      <c r="D235" s="6" t="s">
        <v>87</v>
      </c>
      <c r="E235" s="6" t="s">
        <v>94</v>
      </c>
      <c r="F235" s="6">
        <v>6</v>
      </c>
      <c r="G235" s="6">
        <v>143692.76999999999</v>
      </c>
      <c r="H235" s="15">
        <v>45735</v>
      </c>
      <c r="I235" s="6" t="s">
        <v>42</v>
      </c>
      <c r="J235" s="6" t="s">
        <v>146</v>
      </c>
      <c r="K235" s="6" t="s">
        <v>147</v>
      </c>
      <c r="L235" s="6" t="s">
        <v>62</v>
      </c>
      <c r="M235" s="6" t="s">
        <v>77</v>
      </c>
      <c r="N235" s="6">
        <v>3</v>
      </c>
    </row>
    <row r="236" spans="1:14" x14ac:dyDescent="0.25">
      <c r="A236" s="6" t="s">
        <v>870</v>
      </c>
      <c r="B236" s="6" t="s">
        <v>871</v>
      </c>
      <c r="C236" s="6" t="s">
        <v>872</v>
      </c>
      <c r="D236" s="6" t="s">
        <v>111</v>
      </c>
      <c r="E236" s="6" t="s">
        <v>112</v>
      </c>
      <c r="F236" s="6">
        <v>2</v>
      </c>
      <c r="G236" s="6">
        <v>21345.19</v>
      </c>
      <c r="H236" s="6" t="s">
        <v>2032</v>
      </c>
      <c r="I236" s="6" t="s">
        <v>42</v>
      </c>
      <c r="J236" s="6" t="s">
        <v>873</v>
      </c>
      <c r="K236" s="6" t="s">
        <v>142</v>
      </c>
      <c r="L236" s="6" t="s">
        <v>44</v>
      </c>
      <c r="M236" s="6" t="s">
        <v>63</v>
      </c>
      <c r="N236" s="6">
        <v>1</v>
      </c>
    </row>
    <row r="237" spans="1:14" x14ac:dyDescent="0.25">
      <c r="A237" s="6" t="s">
        <v>874</v>
      </c>
      <c r="B237" s="6" t="s">
        <v>875</v>
      </c>
      <c r="C237" s="6" t="s">
        <v>876</v>
      </c>
      <c r="D237" s="6" t="s">
        <v>266</v>
      </c>
      <c r="E237" s="6" t="s">
        <v>247</v>
      </c>
      <c r="F237" s="6">
        <v>6</v>
      </c>
      <c r="G237" s="6">
        <v>109290.32</v>
      </c>
      <c r="H237" s="6" t="s">
        <v>2033</v>
      </c>
      <c r="I237" s="6" t="s">
        <v>51</v>
      </c>
      <c r="J237" s="6" t="s">
        <v>308</v>
      </c>
      <c r="K237" s="6" t="s">
        <v>53</v>
      </c>
      <c r="L237" s="6" t="s">
        <v>44</v>
      </c>
      <c r="M237" s="6" t="s">
        <v>68</v>
      </c>
      <c r="N237" s="6">
        <v>3</v>
      </c>
    </row>
    <row r="238" spans="1:14" x14ac:dyDescent="0.25">
      <c r="A238" s="6" t="s">
        <v>877</v>
      </c>
      <c r="B238" s="6" t="s">
        <v>878</v>
      </c>
      <c r="C238" s="6" t="s">
        <v>879</v>
      </c>
      <c r="D238" s="6" t="s">
        <v>226</v>
      </c>
      <c r="E238" s="6" t="s">
        <v>829</v>
      </c>
      <c r="F238" s="6">
        <v>6</v>
      </c>
      <c r="G238" s="6">
        <v>203229.39</v>
      </c>
      <c r="H238" s="15">
        <v>45076</v>
      </c>
      <c r="I238" s="6" t="s">
        <v>81</v>
      </c>
      <c r="J238" s="6" t="s">
        <v>303</v>
      </c>
      <c r="K238" s="6" t="s">
        <v>304</v>
      </c>
      <c r="L238" s="6" t="s">
        <v>44</v>
      </c>
      <c r="M238" s="6" t="s">
        <v>68</v>
      </c>
      <c r="N238" s="6">
        <v>4</v>
      </c>
    </row>
    <row r="239" spans="1:14" x14ac:dyDescent="0.25">
      <c r="A239" s="6" t="s">
        <v>880</v>
      </c>
      <c r="B239" s="6" t="s">
        <v>881</v>
      </c>
      <c r="C239" s="6" t="s">
        <v>882</v>
      </c>
      <c r="D239" s="6" t="s">
        <v>59</v>
      </c>
      <c r="E239" s="6" t="s">
        <v>217</v>
      </c>
      <c r="F239" s="6">
        <v>2</v>
      </c>
      <c r="G239" s="6">
        <v>134162.76</v>
      </c>
      <c r="H239" s="15">
        <v>45195</v>
      </c>
      <c r="I239" s="6" t="s">
        <v>42</v>
      </c>
      <c r="J239" s="6" t="s">
        <v>411</v>
      </c>
      <c r="K239" s="6" t="s">
        <v>304</v>
      </c>
      <c r="L239" s="6" t="s">
        <v>44</v>
      </c>
      <c r="M239" s="6" t="s">
        <v>63</v>
      </c>
      <c r="N239" s="6">
        <v>2</v>
      </c>
    </row>
    <row r="240" spans="1:14" x14ac:dyDescent="0.25">
      <c r="A240" s="6" t="s">
        <v>883</v>
      </c>
      <c r="B240" s="6" t="s">
        <v>884</v>
      </c>
      <c r="C240" s="6" t="s">
        <v>885</v>
      </c>
      <c r="D240" s="6" t="s">
        <v>99</v>
      </c>
      <c r="E240" s="6" t="s">
        <v>176</v>
      </c>
      <c r="F240" s="6">
        <v>2</v>
      </c>
      <c r="G240" s="6">
        <v>300170.81</v>
      </c>
      <c r="H240" s="15">
        <v>45608</v>
      </c>
      <c r="I240" s="6" t="s">
        <v>81</v>
      </c>
      <c r="J240" s="6" t="s">
        <v>126</v>
      </c>
      <c r="K240" s="6" t="s">
        <v>127</v>
      </c>
      <c r="L240" s="6" t="s">
        <v>44</v>
      </c>
      <c r="M240" s="6" t="s">
        <v>77</v>
      </c>
      <c r="N240" s="6"/>
    </row>
    <row r="241" spans="1:14" x14ac:dyDescent="0.25">
      <c r="A241" s="6" t="s">
        <v>886</v>
      </c>
      <c r="B241" s="6" t="s">
        <v>887</v>
      </c>
      <c r="C241" s="6" t="s">
        <v>888</v>
      </c>
      <c r="D241" s="6" t="s">
        <v>168</v>
      </c>
      <c r="E241" s="6" t="s">
        <v>208</v>
      </c>
      <c r="F241" s="6">
        <v>4</v>
      </c>
      <c r="G241" s="6">
        <v>318328.99</v>
      </c>
      <c r="H241" s="15">
        <v>44967</v>
      </c>
      <c r="I241" s="6" t="s">
        <v>81</v>
      </c>
      <c r="J241" s="6" t="s">
        <v>82</v>
      </c>
      <c r="K241" s="6" t="s">
        <v>83</v>
      </c>
      <c r="L241" s="6" t="s">
        <v>54</v>
      </c>
      <c r="M241" s="6" t="s">
        <v>45</v>
      </c>
      <c r="N241" s="6">
        <v>3</v>
      </c>
    </row>
    <row r="242" spans="1:14" x14ac:dyDescent="0.25">
      <c r="A242" s="6" t="s">
        <v>889</v>
      </c>
      <c r="B242" s="6" t="s">
        <v>890</v>
      </c>
      <c r="C242" s="6" t="s">
        <v>891</v>
      </c>
      <c r="D242" s="6" t="s">
        <v>87</v>
      </c>
      <c r="E242" s="6" t="s">
        <v>131</v>
      </c>
      <c r="F242" s="6">
        <v>5</v>
      </c>
      <c r="G242" s="6">
        <v>211787.66</v>
      </c>
      <c r="H242" s="15">
        <v>44999</v>
      </c>
      <c r="I242" s="6" t="s">
        <v>81</v>
      </c>
      <c r="J242" s="6" t="s">
        <v>187</v>
      </c>
      <c r="K242" s="6" t="s">
        <v>187</v>
      </c>
      <c r="L242" s="6" t="s">
        <v>44</v>
      </c>
      <c r="M242" s="6" t="s">
        <v>63</v>
      </c>
      <c r="N242" s="6"/>
    </row>
    <row r="243" spans="1:14" x14ac:dyDescent="0.25">
      <c r="A243" s="6" t="s">
        <v>892</v>
      </c>
      <c r="B243" s="6" t="s">
        <v>893</v>
      </c>
      <c r="C243" s="6" t="s">
        <v>894</v>
      </c>
      <c r="D243" s="6" t="s">
        <v>87</v>
      </c>
      <c r="E243" s="6" t="s">
        <v>88</v>
      </c>
      <c r="F243" s="6">
        <v>3</v>
      </c>
      <c r="G243" s="6">
        <v>24985.93</v>
      </c>
      <c r="H243" s="15">
        <v>45234</v>
      </c>
      <c r="I243" s="6" t="s">
        <v>81</v>
      </c>
      <c r="J243" s="6" t="s">
        <v>61</v>
      </c>
      <c r="K243" s="6" t="s">
        <v>61</v>
      </c>
      <c r="L243" s="6" t="s">
        <v>62</v>
      </c>
      <c r="M243" s="6" t="s">
        <v>45</v>
      </c>
      <c r="N243" s="6"/>
    </row>
    <row r="244" spans="1:14" x14ac:dyDescent="0.25">
      <c r="A244" s="6" t="s">
        <v>895</v>
      </c>
      <c r="B244" s="6" t="s">
        <v>896</v>
      </c>
      <c r="C244" s="6" t="s">
        <v>897</v>
      </c>
      <c r="D244" s="6" t="s">
        <v>633</v>
      </c>
      <c r="E244" s="6" t="s">
        <v>60</v>
      </c>
      <c r="F244" s="6">
        <v>2</v>
      </c>
      <c r="G244" s="6">
        <v>28630.3</v>
      </c>
      <c r="H244" s="15">
        <v>45559</v>
      </c>
      <c r="I244" s="6" t="s">
        <v>51</v>
      </c>
      <c r="J244" s="6" t="s">
        <v>82</v>
      </c>
      <c r="K244" s="6" t="s">
        <v>83</v>
      </c>
      <c r="L244" s="6" t="s">
        <v>54</v>
      </c>
      <c r="M244" s="6" t="s">
        <v>63</v>
      </c>
      <c r="N244" s="6">
        <v>5</v>
      </c>
    </row>
    <row r="245" spans="1:14" x14ac:dyDescent="0.25">
      <c r="A245" s="6" t="s">
        <v>898</v>
      </c>
      <c r="B245" s="6" t="s">
        <v>899</v>
      </c>
      <c r="C245" s="6" t="s">
        <v>900</v>
      </c>
      <c r="D245" s="6" t="s">
        <v>168</v>
      </c>
      <c r="E245" s="6" t="s">
        <v>256</v>
      </c>
      <c r="F245" s="6">
        <v>3</v>
      </c>
      <c r="G245" s="6">
        <v>207488.35</v>
      </c>
      <c r="H245" s="15">
        <v>45685</v>
      </c>
      <c r="I245" s="6" t="s">
        <v>101</v>
      </c>
      <c r="J245" s="6" t="s">
        <v>308</v>
      </c>
      <c r="K245" s="6" t="s">
        <v>53</v>
      </c>
      <c r="L245" s="6" t="s">
        <v>54</v>
      </c>
      <c r="M245" s="6" t="s">
        <v>55</v>
      </c>
      <c r="N245" s="6"/>
    </row>
    <row r="246" spans="1:14" x14ac:dyDescent="0.25">
      <c r="A246" s="6" t="s">
        <v>901</v>
      </c>
      <c r="B246" s="6" t="s">
        <v>902</v>
      </c>
      <c r="C246" s="6" t="s">
        <v>903</v>
      </c>
      <c r="D246" s="6" t="s">
        <v>111</v>
      </c>
      <c r="E246" s="6" t="s">
        <v>73</v>
      </c>
      <c r="F246" s="6">
        <v>2</v>
      </c>
      <c r="G246" s="6">
        <v>270262.96999999997</v>
      </c>
      <c r="H246" s="15">
        <v>46017</v>
      </c>
      <c r="I246" s="6" t="s">
        <v>74</v>
      </c>
      <c r="J246" s="6" t="s">
        <v>61</v>
      </c>
      <c r="K246" s="6" t="s">
        <v>61</v>
      </c>
      <c r="L246" s="6" t="s">
        <v>62</v>
      </c>
      <c r="M246" s="6" t="s">
        <v>45</v>
      </c>
      <c r="N246" s="6">
        <v>4</v>
      </c>
    </row>
    <row r="247" spans="1:14" x14ac:dyDescent="0.25">
      <c r="A247" s="6" t="s">
        <v>904</v>
      </c>
      <c r="B247" s="6" t="s">
        <v>905</v>
      </c>
      <c r="C247" s="6" t="s">
        <v>906</v>
      </c>
      <c r="D247" s="6" t="s">
        <v>168</v>
      </c>
      <c r="E247" s="6" t="s">
        <v>261</v>
      </c>
      <c r="F247" s="6">
        <v>-2</v>
      </c>
      <c r="G247" s="6">
        <v>5497622.75</v>
      </c>
      <c r="H247" s="15">
        <v>45901</v>
      </c>
      <c r="I247" s="6" t="s">
        <v>42</v>
      </c>
      <c r="J247" s="6" t="s">
        <v>455</v>
      </c>
      <c r="K247" s="6" t="s">
        <v>204</v>
      </c>
      <c r="L247" s="6" t="s">
        <v>62</v>
      </c>
      <c r="M247" s="6" t="s">
        <v>63</v>
      </c>
      <c r="N247" s="6">
        <v>4</v>
      </c>
    </row>
    <row r="248" spans="1:14" x14ac:dyDescent="0.25">
      <c r="A248" s="6" t="s">
        <v>907</v>
      </c>
      <c r="B248" s="6" t="s">
        <v>908</v>
      </c>
      <c r="C248" s="6" t="s">
        <v>909</v>
      </c>
      <c r="D248" s="6" t="s">
        <v>106</v>
      </c>
      <c r="E248" s="6" t="s">
        <v>50</v>
      </c>
      <c r="F248" s="6">
        <v>4</v>
      </c>
      <c r="G248" s="6">
        <v>421062</v>
      </c>
      <c r="H248" s="15">
        <v>45510</v>
      </c>
      <c r="I248" s="6" t="s">
        <v>74</v>
      </c>
      <c r="J248" s="6" t="s">
        <v>910</v>
      </c>
      <c r="K248" s="6" t="s">
        <v>114</v>
      </c>
      <c r="L248" s="6" t="s">
        <v>62</v>
      </c>
      <c r="M248" s="6" t="s">
        <v>68</v>
      </c>
      <c r="N248" s="6">
        <v>3</v>
      </c>
    </row>
    <row r="249" spans="1:14" x14ac:dyDescent="0.25">
      <c r="A249" s="6" t="s">
        <v>911</v>
      </c>
      <c r="B249" s="6" t="s">
        <v>912</v>
      </c>
      <c r="C249" s="6" t="s">
        <v>913</v>
      </c>
      <c r="D249" s="6" t="s">
        <v>40</v>
      </c>
      <c r="E249" s="6" t="s">
        <v>573</v>
      </c>
      <c r="F249" s="6">
        <v>6</v>
      </c>
      <c r="G249" s="6">
        <v>214285.56</v>
      </c>
      <c r="H249" s="15">
        <v>45311</v>
      </c>
      <c r="I249" s="6" t="s">
        <v>74</v>
      </c>
      <c r="J249" s="6" t="s">
        <v>95</v>
      </c>
      <c r="K249" s="6" t="s">
        <v>76</v>
      </c>
      <c r="L249" s="6" t="s">
        <v>62</v>
      </c>
      <c r="M249" s="6" t="s">
        <v>63</v>
      </c>
      <c r="N249" s="6">
        <v>1</v>
      </c>
    </row>
    <row r="250" spans="1:14" x14ac:dyDescent="0.25">
      <c r="A250" s="6" t="s">
        <v>914</v>
      </c>
      <c r="B250" s="6" t="s">
        <v>915</v>
      </c>
      <c r="C250" s="6" t="s">
        <v>916</v>
      </c>
      <c r="D250" s="6" t="s">
        <v>87</v>
      </c>
      <c r="E250" s="6" t="s">
        <v>247</v>
      </c>
      <c r="F250" s="6">
        <v>2</v>
      </c>
      <c r="G250" s="6">
        <v>413339.54</v>
      </c>
      <c r="H250" s="15">
        <v>45127</v>
      </c>
      <c r="I250" s="6" t="s">
        <v>51</v>
      </c>
      <c r="J250" s="6" t="s">
        <v>152</v>
      </c>
      <c r="K250" s="6" t="s">
        <v>152</v>
      </c>
      <c r="L250" s="6" t="s">
        <v>54</v>
      </c>
      <c r="M250" s="6" t="s">
        <v>63</v>
      </c>
      <c r="N250" s="6">
        <v>4</v>
      </c>
    </row>
    <row r="251" spans="1:14" x14ac:dyDescent="0.25">
      <c r="A251" s="6" t="s">
        <v>917</v>
      </c>
      <c r="B251" s="6" t="s">
        <v>918</v>
      </c>
      <c r="C251" s="6" t="s">
        <v>919</v>
      </c>
      <c r="D251" s="6" t="s">
        <v>49</v>
      </c>
      <c r="E251" s="6" t="s">
        <v>279</v>
      </c>
      <c r="F251" s="6">
        <v>2</v>
      </c>
      <c r="G251" s="6">
        <v>317271.05</v>
      </c>
      <c r="H251" s="6" t="s">
        <v>2034</v>
      </c>
      <c r="I251" s="6" t="s">
        <v>51</v>
      </c>
      <c r="J251" s="6" t="s">
        <v>761</v>
      </c>
      <c r="K251" s="6" t="s">
        <v>114</v>
      </c>
      <c r="L251" s="6" t="s">
        <v>62</v>
      </c>
      <c r="M251" s="6" t="s">
        <v>77</v>
      </c>
      <c r="N251" s="6">
        <v>5</v>
      </c>
    </row>
    <row r="252" spans="1:14" x14ac:dyDescent="0.25">
      <c r="A252" s="6" t="s">
        <v>920</v>
      </c>
      <c r="B252" s="6" t="s">
        <v>921</v>
      </c>
      <c r="C252" s="6" t="s">
        <v>922</v>
      </c>
      <c r="D252" s="6" t="s">
        <v>633</v>
      </c>
      <c r="E252" s="6" t="s">
        <v>217</v>
      </c>
      <c r="F252" s="6">
        <v>3</v>
      </c>
      <c r="G252" s="6">
        <v>193440.81</v>
      </c>
      <c r="H252" s="15">
        <v>45824</v>
      </c>
      <c r="I252" s="6" t="s">
        <v>101</v>
      </c>
      <c r="J252" s="6" t="s">
        <v>589</v>
      </c>
      <c r="K252" s="6" t="s">
        <v>147</v>
      </c>
      <c r="L252" s="6" t="s">
        <v>62</v>
      </c>
      <c r="M252" s="6" t="s">
        <v>55</v>
      </c>
      <c r="N252" s="6"/>
    </row>
    <row r="253" spans="1:14" x14ac:dyDescent="0.25">
      <c r="A253" s="6" t="s">
        <v>923</v>
      </c>
      <c r="B253" s="6" t="s">
        <v>924</v>
      </c>
      <c r="C253" s="6" t="s">
        <v>925</v>
      </c>
      <c r="D253" s="6" t="s">
        <v>40</v>
      </c>
      <c r="E253" s="6" t="s">
        <v>202</v>
      </c>
      <c r="F253" s="6">
        <v>4</v>
      </c>
      <c r="G253" s="6">
        <v>112457.34</v>
      </c>
      <c r="H253" s="15">
        <v>45593</v>
      </c>
      <c r="I253" s="6" t="s">
        <v>74</v>
      </c>
      <c r="J253" s="6" t="s">
        <v>126</v>
      </c>
      <c r="K253" s="6" t="s">
        <v>127</v>
      </c>
      <c r="L253" s="6" t="s">
        <v>44</v>
      </c>
      <c r="M253" s="6" t="s">
        <v>45</v>
      </c>
      <c r="N253" s="6">
        <v>5</v>
      </c>
    </row>
    <row r="254" spans="1:14" x14ac:dyDescent="0.25">
      <c r="A254" s="6" t="s">
        <v>926</v>
      </c>
      <c r="B254" s="6" t="s">
        <v>927</v>
      </c>
      <c r="C254" s="6" t="s">
        <v>928</v>
      </c>
      <c r="D254" s="6" t="s">
        <v>49</v>
      </c>
      <c r="E254" s="6" t="s">
        <v>279</v>
      </c>
      <c r="F254" s="6">
        <v>2</v>
      </c>
      <c r="G254" s="6">
        <v>408922.53</v>
      </c>
      <c r="H254" s="15">
        <v>45886</v>
      </c>
      <c r="I254" s="6" t="s">
        <v>74</v>
      </c>
      <c r="J254" s="6" t="s">
        <v>141</v>
      </c>
      <c r="K254" s="6" t="s">
        <v>142</v>
      </c>
      <c r="L254" s="6" t="s">
        <v>44</v>
      </c>
      <c r="M254" s="6" t="s">
        <v>63</v>
      </c>
      <c r="N254" s="6">
        <v>4</v>
      </c>
    </row>
    <row r="255" spans="1:14" x14ac:dyDescent="0.25">
      <c r="A255" s="6" t="s">
        <v>929</v>
      </c>
      <c r="B255" s="6" t="s">
        <v>729</v>
      </c>
      <c r="C255" s="6" t="s">
        <v>930</v>
      </c>
      <c r="D255" s="6" t="s">
        <v>168</v>
      </c>
      <c r="E255" s="6" t="s">
        <v>208</v>
      </c>
      <c r="F255" s="6">
        <v>2</v>
      </c>
      <c r="G255" s="6">
        <v>189080.24</v>
      </c>
      <c r="H255" s="15">
        <v>45268</v>
      </c>
      <c r="I255" s="6" t="s">
        <v>42</v>
      </c>
      <c r="J255" s="6" t="s">
        <v>209</v>
      </c>
      <c r="K255" s="6" t="s">
        <v>83</v>
      </c>
      <c r="L255" s="6" t="s">
        <v>62</v>
      </c>
      <c r="M255" s="6" t="s">
        <v>63</v>
      </c>
      <c r="N255" s="6">
        <v>1</v>
      </c>
    </row>
    <row r="256" spans="1:14" x14ac:dyDescent="0.25">
      <c r="A256" s="6" t="s">
        <v>931</v>
      </c>
      <c r="B256" s="6" t="s">
        <v>932</v>
      </c>
      <c r="C256" s="6"/>
      <c r="D256" s="6" t="s">
        <v>99</v>
      </c>
      <c r="E256" s="6" t="s">
        <v>176</v>
      </c>
      <c r="F256" s="6">
        <v>3</v>
      </c>
      <c r="G256" s="6">
        <v>97380.31</v>
      </c>
      <c r="H256" s="15">
        <v>46004</v>
      </c>
      <c r="I256" s="6" t="s">
        <v>81</v>
      </c>
      <c r="J256" s="6" t="s">
        <v>146</v>
      </c>
      <c r="K256" s="6" t="s">
        <v>147</v>
      </c>
      <c r="L256" s="6" t="s">
        <v>54</v>
      </c>
      <c r="M256" s="6" t="s">
        <v>45</v>
      </c>
      <c r="N256" s="6">
        <v>3</v>
      </c>
    </row>
    <row r="257" spans="1:14" x14ac:dyDescent="0.25">
      <c r="A257" s="6" t="s">
        <v>933</v>
      </c>
      <c r="B257" s="6" t="s">
        <v>934</v>
      </c>
      <c r="C257" s="6" t="s">
        <v>935</v>
      </c>
      <c r="D257" s="6" t="s">
        <v>168</v>
      </c>
      <c r="E257" s="6" t="s">
        <v>208</v>
      </c>
      <c r="F257" s="6">
        <v>2</v>
      </c>
      <c r="G257" s="6">
        <v>290835.76</v>
      </c>
      <c r="H257" s="15">
        <v>45152</v>
      </c>
      <c r="I257" s="6" t="s">
        <v>101</v>
      </c>
      <c r="J257" s="6" t="s">
        <v>327</v>
      </c>
      <c r="K257" s="6" t="s">
        <v>114</v>
      </c>
      <c r="L257" s="6" t="s">
        <v>54</v>
      </c>
      <c r="M257" s="6" t="s">
        <v>45</v>
      </c>
      <c r="N257" s="6">
        <v>2</v>
      </c>
    </row>
    <row r="258" spans="1:14" x14ac:dyDescent="0.25">
      <c r="A258" s="6" t="s">
        <v>936</v>
      </c>
      <c r="B258" s="6" t="s">
        <v>937</v>
      </c>
      <c r="C258" s="6" t="s">
        <v>938</v>
      </c>
      <c r="D258" s="6" t="s">
        <v>40</v>
      </c>
      <c r="E258" s="6" t="s">
        <v>326</v>
      </c>
      <c r="F258" s="6">
        <v>1</v>
      </c>
      <c r="G258" s="6">
        <v>296993.39</v>
      </c>
      <c r="H258" s="15">
        <v>44974</v>
      </c>
      <c r="I258" s="6" t="s">
        <v>101</v>
      </c>
      <c r="J258" s="6" t="s">
        <v>89</v>
      </c>
      <c r="K258" s="6" t="s">
        <v>90</v>
      </c>
      <c r="L258" s="6" t="s">
        <v>54</v>
      </c>
      <c r="M258" s="6" t="s">
        <v>45</v>
      </c>
      <c r="N258" s="6">
        <v>5</v>
      </c>
    </row>
    <row r="259" spans="1:14" x14ac:dyDescent="0.25">
      <c r="A259" s="6" t="s">
        <v>939</v>
      </c>
      <c r="B259" s="6" t="s">
        <v>940</v>
      </c>
      <c r="C259" s="6" t="s">
        <v>941</v>
      </c>
      <c r="D259" s="6" t="s">
        <v>99</v>
      </c>
      <c r="E259" s="6" t="s">
        <v>100</v>
      </c>
      <c r="F259" s="6">
        <v>1</v>
      </c>
      <c r="G259" s="6">
        <v>233530.89</v>
      </c>
      <c r="H259" s="15">
        <v>45236</v>
      </c>
      <c r="I259" s="6" t="s">
        <v>101</v>
      </c>
      <c r="J259" s="6" t="s">
        <v>61</v>
      </c>
      <c r="K259" s="6" t="s">
        <v>61</v>
      </c>
      <c r="L259" s="6" t="s">
        <v>44</v>
      </c>
      <c r="M259" s="6" t="s">
        <v>63</v>
      </c>
      <c r="N259" s="6">
        <v>3</v>
      </c>
    </row>
    <row r="260" spans="1:14" x14ac:dyDescent="0.25">
      <c r="A260" s="6" t="s">
        <v>942</v>
      </c>
      <c r="B260" s="6" t="s">
        <v>943</v>
      </c>
      <c r="C260" s="6" t="s">
        <v>944</v>
      </c>
      <c r="D260" s="6" t="s">
        <v>111</v>
      </c>
      <c r="E260" s="6" t="s">
        <v>73</v>
      </c>
      <c r="F260" s="6">
        <v>1</v>
      </c>
      <c r="G260" s="6">
        <v>153974.70000000001</v>
      </c>
      <c r="H260" s="15">
        <v>45917</v>
      </c>
      <c r="I260" s="6" t="s">
        <v>51</v>
      </c>
      <c r="J260" s="6" t="s">
        <v>303</v>
      </c>
      <c r="K260" s="6" t="s">
        <v>304</v>
      </c>
      <c r="L260" s="6" t="s">
        <v>62</v>
      </c>
      <c r="M260" s="6" t="s">
        <v>55</v>
      </c>
      <c r="N260" s="6">
        <v>5</v>
      </c>
    </row>
    <row r="261" spans="1:14" x14ac:dyDescent="0.25">
      <c r="A261" s="6" t="s">
        <v>945</v>
      </c>
      <c r="B261" s="6" t="s">
        <v>946</v>
      </c>
      <c r="C261" s="6" t="s">
        <v>947</v>
      </c>
      <c r="D261" s="6" t="s">
        <v>302</v>
      </c>
      <c r="E261" s="6" t="s">
        <v>73</v>
      </c>
      <c r="F261" s="6">
        <v>-4</v>
      </c>
      <c r="G261" s="6">
        <v>242152.68</v>
      </c>
      <c r="H261" s="15">
        <v>45405</v>
      </c>
      <c r="I261" s="6" t="s">
        <v>81</v>
      </c>
      <c r="J261" s="6" t="s">
        <v>126</v>
      </c>
      <c r="K261" s="6" t="s">
        <v>127</v>
      </c>
      <c r="L261" s="6" t="s">
        <v>44</v>
      </c>
      <c r="M261" s="6" t="s">
        <v>45</v>
      </c>
      <c r="N261" s="6">
        <v>5</v>
      </c>
    </row>
    <row r="262" spans="1:14" x14ac:dyDescent="0.25">
      <c r="A262" s="6" t="s">
        <v>948</v>
      </c>
      <c r="B262" s="6" t="s">
        <v>949</v>
      </c>
      <c r="C262" s="6" t="s">
        <v>950</v>
      </c>
      <c r="D262" s="6" t="s">
        <v>168</v>
      </c>
      <c r="E262" s="6" t="s">
        <v>256</v>
      </c>
      <c r="F262" s="6">
        <v>5</v>
      </c>
      <c r="G262" s="6">
        <v>47998.37</v>
      </c>
      <c r="H262" s="15">
        <v>45788</v>
      </c>
      <c r="I262" s="6" t="s">
        <v>74</v>
      </c>
      <c r="J262" s="6" t="s">
        <v>308</v>
      </c>
      <c r="K262" s="6" t="s">
        <v>53</v>
      </c>
      <c r="L262" s="6" t="s">
        <v>54</v>
      </c>
      <c r="M262" s="6" t="s">
        <v>68</v>
      </c>
      <c r="N262" s="6">
        <v>4</v>
      </c>
    </row>
    <row r="263" spans="1:14" x14ac:dyDescent="0.25">
      <c r="A263" s="6" t="s">
        <v>951</v>
      </c>
      <c r="B263" s="6" t="s">
        <v>446</v>
      </c>
      <c r="C263" s="6" t="s">
        <v>952</v>
      </c>
      <c r="D263" s="6" t="s">
        <v>168</v>
      </c>
      <c r="E263" s="6" t="s">
        <v>252</v>
      </c>
      <c r="F263" s="6">
        <v>6</v>
      </c>
      <c r="G263" s="6">
        <v>107364.46</v>
      </c>
      <c r="H263" s="15">
        <v>45111</v>
      </c>
      <c r="I263" s="6" t="s">
        <v>101</v>
      </c>
      <c r="J263" s="6" t="s">
        <v>303</v>
      </c>
      <c r="K263" s="6" t="s">
        <v>304</v>
      </c>
      <c r="L263" s="6" t="s">
        <v>62</v>
      </c>
      <c r="M263" s="6" t="s">
        <v>45</v>
      </c>
      <c r="N263" s="6">
        <v>5</v>
      </c>
    </row>
    <row r="264" spans="1:14" x14ac:dyDescent="0.25">
      <c r="A264" s="6" t="s">
        <v>953</v>
      </c>
      <c r="B264" s="6" t="s">
        <v>954</v>
      </c>
      <c r="C264" s="6" t="s">
        <v>955</v>
      </c>
      <c r="D264" s="6" t="s">
        <v>49</v>
      </c>
      <c r="E264" s="6" t="s">
        <v>151</v>
      </c>
      <c r="F264" s="6">
        <v>6</v>
      </c>
      <c r="G264" s="6">
        <v>40244.29</v>
      </c>
      <c r="H264" s="15">
        <v>45445</v>
      </c>
      <c r="I264" s="6" t="s">
        <v>101</v>
      </c>
      <c r="J264" s="6" t="s">
        <v>82</v>
      </c>
      <c r="K264" s="6" t="s">
        <v>83</v>
      </c>
      <c r="L264" s="6" t="s">
        <v>62</v>
      </c>
      <c r="M264" s="6" t="s">
        <v>55</v>
      </c>
      <c r="N264" s="6"/>
    </row>
    <row r="265" spans="1:14" x14ac:dyDescent="0.25">
      <c r="A265" s="6" t="s">
        <v>956</v>
      </c>
      <c r="B265" s="6" t="s">
        <v>957</v>
      </c>
      <c r="C265" s="6" t="s">
        <v>958</v>
      </c>
      <c r="D265" s="6" t="s">
        <v>168</v>
      </c>
      <c r="E265" s="6" t="s">
        <v>261</v>
      </c>
      <c r="F265" s="6">
        <v>4</v>
      </c>
      <c r="G265" s="6">
        <v>273152.67</v>
      </c>
      <c r="H265" s="15">
        <v>45892</v>
      </c>
      <c r="I265" s="6" t="s">
        <v>74</v>
      </c>
      <c r="J265" s="6" t="s">
        <v>122</v>
      </c>
      <c r="K265" s="6" t="s">
        <v>61</v>
      </c>
      <c r="L265" s="6" t="s">
        <v>62</v>
      </c>
      <c r="M265" s="6" t="s">
        <v>63</v>
      </c>
      <c r="N265" s="6">
        <v>3</v>
      </c>
    </row>
    <row r="266" spans="1:14" x14ac:dyDescent="0.25">
      <c r="A266" s="6" t="s">
        <v>959</v>
      </c>
      <c r="B266" s="6" t="s">
        <v>960</v>
      </c>
      <c r="C266" s="6" t="s">
        <v>961</v>
      </c>
      <c r="D266" s="6" t="s">
        <v>410</v>
      </c>
      <c r="E266" s="6" t="s">
        <v>213</v>
      </c>
      <c r="F266" s="6">
        <v>2</v>
      </c>
      <c r="G266" s="6">
        <v>20260.240000000002</v>
      </c>
      <c r="H266" s="15">
        <v>45759</v>
      </c>
      <c r="I266" s="6" t="s">
        <v>42</v>
      </c>
      <c r="J266" s="6" t="s">
        <v>146</v>
      </c>
      <c r="K266" s="6" t="s">
        <v>147</v>
      </c>
      <c r="L266" s="6" t="s">
        <v>54</v>
      </c>
      <c r="M266" s="6" t="s">
        <v>68</v>
      </c>
      <c r="N266" s="6">
        <v>2</v>
      </c>
    </row>
    <row r="267" spans="1:14" x14ac:dyDescent="0.25">
      <c r="A267" s="6" t="s">
        <v>962</v>
      </c>
      <c r="B267" s="6" t="s">
        <v>281</v>
      </c>
      <c r="C267" s="6" t="s">
        <v>282</v>
      </c>
      <c r="D267" s="6" t="s">
        <v>40</v>
      </c>
      <c r="E267" s="6" t="s">
        <v>326</v>
      </c>
      <c r="F267" s="6">
        <v>1</v>
      </c>
      <c r="G267" s="6">
        <v>271848.15999999997</v>
      </c>
      <c r="H267" s="15">
        <v>45885</v>
      </c>
      <c r="I267" s="6" t="s">
        <v>101</v>
      </c>
      <c r="J267" s="6" t="s">
        <v>61</v>
      </c>
      <c r="K267" s="6" t="s">
        <v>61</v>
      </c>
      <c r="L267" s="6" t="s">
        <v>44</v>
      </c>
      <c r="M267" s="6" t="s">
        <v>55</v>
      </c>
      <c r="N267" s="6"/>
    </row>
    <row r="268" spans="1:14" x14ac:dyDescent="0.25">
      <c r="A268" s="6" t="s">
        <v>963</v>
      </c>
      <c r="B268" s="6" t="s">
        <v>964</v>
      </c>
      <c r="C268" s="6" t="s">
        <v>965</v>
      </c>
      <c r="D268" s="6" t="s">
        <v>168</v>
      </c>
      <c r="E268" s="6" t="s">
        <v>261</v>
      </c>
      <c r="F268" s="6">
        <v>2</v>
      </c>
      <c r="G268" s="6">
        <v>442241.19</v>
      </c>
      <c r="H268" s="15">
        <v>45620</v>
      </c>
      <c r="I268" s="6" t="s">
        <v>42</v>
      </c>
      <c r="J268" s="6" t="s">
        <v>203</v>
      </c>
      <c r="K268" s="6" t="s">
        <v>204</v>
      </c>
      <c r="L268" s="6" t="s">
        <v>62</v>
      </c>
      <c r="M268" s="6" t="s">
        <v>68</v>
      </c>
      <c r="N268" s="6"/>
    </row>
    <row r="269" spans="1:14" x14ac:dyDescent="0.25">
      <c r="A269" s="6" t="s">
        <v>966</v>
      </c>
      <c r="B269" s="6" t="s">
        <v>967</v>
      </c>
      <c r="C269" s="6" t="s">
        <v>968</v>
      </c>
      <c r="D269" s="6" t="s">
        <v>633</v>
      </c>
      <c r="E269" s="6" t="s">
        <v>217</v>
      </c>
      <c r="F269" s="6">
        <v>6</v>
      </c>
      <c r="G269" s="6">
        <v>70916.81</v>
      </c>
      <c r="H269" s="15">
        <v>45174</v>
      </c>
      <c r="I269" s="6" t="s">
        <v>42</v>
      </c>
      <c r="J269" s="6" t="s">
        <v>910</v>
      </c>
      <c r="K269" s="6" t="s">
        <v>114</v>
      </c>
      <c r="L269" s="6" t="s">
        <v>62</v>
      </c>
      <c r="M269" s="6" t="s">
        <v>77</v>
      </c>
      <c r="N269" s="6">
        <v>5</v>
      </c>
    </row>
    <row r="270" spans="1:14" x14ac:dyDescent="0.25">
      <c r="A270" s="6" t="s">
        <v>969</v>
      </c>
      <c r="B270" s="6" t="s">
        <v>970</v>
      </c>
      <c r="C270" s="6" t="s">
        <v>197</v>
      </c>
      <c r="D270" s="6" t="s">
        <v>168</v>
      </c>
      <c r="E270" s="6" t="s">
        <v>256</v>
      </c>
      <c r="F270" s="6">
        <v>4</v>
      </c>
      <c r="G270" s="6">
        <v>421402.71</v>
      </c>
      <c r="H270" s="15">
        <v>45428</v>
      </c>
      <c r="I270" s="6" t="s">
        <v>74</v>
      </c>
      <c r="J270" s="6" t="s">
        <v>89</v>
      </c>
      <c r="K270" s="6" t="s">
        <v>90</v>
      </c>
      <c r="L270" s="6" t="s">
        <v>44</v>
      </c>
      <c r="M270" s="6" t="s">
        <v>68</v>
      </c>
      <c r="N270" s="6"/>
    </row>
    <row r="271" spans="1:14" x14ac:dyDescent="0.25">
      <c r="A271" s="6" t="s">
        <v>971</v>
      </c>
      <c r="B271" s="6" t="s">
        <v>972</v>
      </c>
      <c r="C271" s="6" t="s">
        <v>973</v>
      </c>
      <c r="D271" s="6" t="s">
        <v>111</v>
      </c>
      <c r="E271" s="6" t="s">
        <v>73</v>
      </c>
      <c r="F271" s="6">
        <v>3</v>
      </c>
      <c r="G271" s="6">
        <v>123756.11</v>
      </c>
      <c r="H271" s="15">
        <v>45937</v>
      </c>
      <c r="I271" s="6" t="s">
        <v>101</v>
      </c>
      <c r="J271" s="6" t="s">
        <v>126</v>
      </c>
      <c r="K271" s="6" t="s">
        <v>127</v>
      </c>
      <c r="L271" s="6" t="s">
        <v>44</v>
      </c>
      <c r="M271" s="6" t="s">
        <v>68</v>
      </c>
      <c r="N271" s="6">
        <v>1</v>
      </c>
    </row>
    <row r="272" spans="1:14" x14ac:dyDescent="0.25">
      <c r="A272" s="6" t="s">
        <v>974</v>
      </c>
      <c r="B272" s="6" t="s">
        <v>189</v>
      </c>
      <c r="C272" s="6" t="s">
        <v>975</v>
      </c>
      <c r="D272" s="6" t="s">
        <v>59</v>
      </c>
      <c r="E272" s="6" t="s">
        <v>156</v>
      </c>
      <c r="F272" s="6">
        <v>3</v>
      </c>
      <c r="G272" s="6">
        <v>21540.09</v>
      </c>
      <c r="H272" s="15">
        <v>45210</v>
      </c>
      <c r="I272" s="6" t="s">
        <v>74</v>
      </c>
      <c r="J272" s="6" t="s">
        <v>43</v>
      </c>
      <c r="K272" s="6" t="s">
        <v>43</v>
      </c>
      <c r="L272" s="6" t="s">
        <v>44</v>
      </c>
      <c r="M272" s="6" t="s">
        <v>55</v>
      </c>
      <c r="N272" s="6">
        <v>2</v>
      </c>
    </row>
    <row r="273" spans="1:14" x14ac:dyDescent="0.25">
      <c r="A273" s="6" t="s">
        <v>976</v>
      </c>
      <c r="B273" s="6" t="s">
        <v>977</v>
      </c>
      <c r="C273" s="6" t="s">
        <v>715</v>
      </c>
      <c r="D273" s="6" t="s">
        <v>87</v>
      </c>
      <c r="E273" s="6" t="s">
        <v>88</v>
      </c>
      <c r="F273" s="6">
        <v>4</v>
      </c>
      <c r="G273" s="6">
        <v>340226.82</v>
      </c>
      <c r="H273" s="15">
        <v>45938</v>
      </c>
      <c r="I273" s="6" t="s">
        <v>74</v>
      </c>
      <c r="J273" s="6" t="s">
        <v>978</v>
      </c>
      <c r="K273" s="6" t="s">
        <v>204</v>
      </c>
      <c r="L273" s="6" t="s">
        <v>54</v>
      </c>
      <c r="M273" s="6" t="s">
        <v>68</v>
      </c>
      <c r="N273" s="6">
        <v>3</v>
      </c>
    </row>
    <row r="274" spans="1:14" x14ac:dyDescent="0.25">
      <c r="A274" s="6" t="s">
        <v>979</v>
      </c>
      <c r="B274" s="6" t="s">
        <v>980</v>
      </c>
      <c r="C274" s="6" t="s">
        <v>981</v>
      </c>
      <c r="D274" s="6" t="s">
        <v>406</v>
      </c>
      <c r="E274" s="6" t="s">
        <v>459</v>
      </c>
      <c r="F274" s="6">
        <v>5</v>
      </c>
      <c r="G274" s="6">
        <v>42460.11</v>
      </c>
      <c r="H274" s="15">
        <v>45285</v>
      </c>
      <c r="I274" s="6" t="s">
        <v>74</v>
      </c>
      <c r="J274" s="6" t="s">
        <v>237</v>
      </c>
      <c r="K274" s="6" t="s">
        <v>238</v>
      </c>
      <c r="L274" s="6" t="s">
        <v>54</v>
      </c>
      <c r="M274" s="6" t="s">
        <v>63</v>
      </c>
      <c r="N274" s="6">
        <v>4</v>
      </c>
    </row>
    <row r="275" spans="1:14" x14ac:dyDescent="0.25">
      <c r="A275" s="6" t="s">
        <v>982</v>
      </c>
      <c r="B275" s="6" t="s">
        <v>983</v>
      </c>
      <c r="C275" s="6" t="s">
        <v>984</v>
      </c>
      <c r="D275" s="6" t="s">
        <v>180</v>
      </c>
      <c r="E275" s="6" t="s">
        <v>202</v>
      </c>
      <c r="F275" s="6">
        <v>1</v>
      </c>
      <c r="G275" s="6">
        <v>88465.81</v>
      </c>
      <c r="H275" s="15">
        <v>45240</v>
      </c>
      <c r="I275" s="6" t="s">
        <v>101</v>
      </c>
      <c r="J275" s="6" t="s">
        <v>157</v>
      </c>
      <c r="K275" s="6" t="s">
        <v>61</v>
      </c>
      <c r="L275" s="6" t="s">
        <v>44</v>
      </c>
      <c r="M275" s="6" t="s">
        <v>55</v>
      </c>
      <c r="N275" s="6">
        <v>4</v>
      </c>
    </row>
    <row r="276" spans="1:14" x14ac:dyDescent="0.25">
      <c r="A276" s="6" t="s">
        <v>985</v>
      </c>
      <c r="B276" s="6" t="s">
        <v>986</v>
      </c>
      <c r="C276" s="6" t="s">
        <v>987</v>
      </c>
      <c r="D276" s="6" t="s">
        <v>59</v>
      </c>
      <c r="E276" s="6" t="s">
        <v>217</v>
      </c>
      <c r="F276" s="6">
        <v>2</v>
      </c>
      <c r="G276" s="6">
        <v>116178.13</v>
      </c>
      <c r="H276" s="15">
        <v>46011</v>
      </c>
      <c r="I276" s="6" t="s">
        <v>51</v>
      </c>
      <c r="J276" s="6" t="s">
        <v>237</v>
      </c>
      <c r="K276" s="6" t="s">
        <v>238</v>
      </c>
      <c r="L276" s="6" t="s">
        <v>62</v>
      </c>
      <c r="M276" s="6" t="s">
        <v>55</v>
      </c>
      <c r="N276" s="6">
        <v>1</v>
      </c>
    </row>
    <row r="277" spans="1:14" x14ac:dyDescent="0.25">
      <c r="A277" s="6" t="s">
        <v>988</v>
      </c>
      <c r="B277" s="6" t="s">
        <v>989</v>
      </c>
      <c r="C277" s="6" t="s">
        <v>990</v>
      </c>
      <c r="D277" s="6" t="s">
        <v>40</v>
      </c>
      <c r="E277" s="6" t="s">
        <v>326</v>
      </c>
      <c r="F277" s="6">
        <v>6</v>
      </c>
      <c r="G277" s="6">
        <v>331918.59999999998</v>
      </c>
      <c r="H277" s="15">
        <v>45465</v>
      </c>
      <c r="I277" s="6" t="s">
        <v>101</v>
      </c>
      <c r="J277" s="6" t="s">
        <v>203</v>
      </c>
      <c r="K277" s="6" t="s">
        <v>204</v>
      </c>
      <c r="L277" s="6" t="s">
        <v>54</v>
      </c>
      <c r="M277" s="6" t="s">
        <v>55</v>
      </c>
      <c r="N277" s="6"/>
    </row>
    <row r="278" spans="1:14" x14ac:dyDescent="0.25">
      <c r="A278" s="6" t="s">
        <v>991</v>
      </c>
      <c r="B278" s="6" t="s">
        <v>992</v>
      </c>
      <c r="C278" s="6" t="s">
        <v>993</v>
      </c>
      <c r="D278" s="6" t="s">
        <v>49</v>
      </c>
      <c r="E278" s="6" t="s">
        <v>829</v>
      </c>
      <c r="F278" s="6">
        <v>1</v>
      </c>
      <c r="G278" s="6">
        <v>15896.96</v>
      </c>
      <c r="H278" s="6" t="s">
        <v>2035</v>
      </c>
      <c r="I278" s="6" t="s">
        <v>42</v>
      </c>
      <c r="J278" s="6" t="s">
        <v>43</v>
      </c>
      <c r="K278" s="6" t="s">
        <v>43</v>
      </c>
      <c r="L278" s="6" t="s">
        <v>44</v>
      </c>
      <c r="M278" s="6" t="s">
        <v>45</v>
      </c>
      <c r="N278" s="6"/>
    </row>
    <row r="279" spans="1:14" x14ac:dyDescent="0.25">
      <c r="A279" s="6" t="s">
        <v>994</v>
      </c>
      <c r="B279" s="6" t="s">
        <v>995</v>
      </c>
      <c r="C279" s="6" t="s">
        <v>996</v>
      </c>
      <c r="D279" s="6" t="s">
        <v>87</v>
      </c>
      <c r="E279" s="6" t="s">
        <v>94</v>
      </c>
      <c r="F279" s="6">
        <v>4</v>
      </c>
      <c r="G279" s="6">
        <v>207360.61</v>
      </c>
      <c r="H279" s="15">
        <v>45693</v>
      </c>
      <c r="I279" s="6" t="s">
        <v>81</v>
      </c>
      <c r="J279" s="6" t="s">
        <v>43</v>
      </c>
      <c r="K279" s="6" t="s">
        <v>43</v>
      </c>
      <c r="L279" s="6" t="s">
        <v>62</v>
      </c>
      <c r="M279" s="6" t="s">
        <v>77</v>
      </c>
      <c r="N279" s="6"/>
    </row>
    <row r="280" spans="1:14" x14ac:dyDescent="0.25">
      <c r="A280" s="6" t="s">
        <v>997</v>
      </c>
      <c r="B280" s="6" t="s">
        <v>998</v>
      </c>
      <c r="C280" s="6" t="s">
        <v>999</v>
      </c>
      <c r="D280" s="6" t="s">
        <v>40</v>
      </c>
      <c r="E280" s="6" t="s">
        <v>317</v>
      </c>
      <c r="F280" s="6">
        <v>6</v>
      </c>
      <c r="G280" s="6">
        <v>117803.98</v>
      </c>
      <c r="H280" s="15">
        <v>45756</v>
      </c>
      <c r="I280" s="6" t="s">
        <v>81</v>
      </c>
      <c r="J280" s="6" t="s">
        <v>82</v>
      </c>
      <c r="K280" s="6" t="s">
        <v>83</v>
      </c>
      <c r="L280" s="6" t="s">
        <v>62</v>
      </c>
      <c r="M280" s="6" t="s">
        <v>63</v>
      </c>
      <c r="N280" s="6">
        <v>5</v>
      </c>
    </row>
    <row r="281" spans="1:14" x14ac:dyDescent="0.25">
      <c r="A281" s="6" t="s">
        <v>1000</v>
      </c>
      <c r="B281" s="6" t="s">
        <v>1001</v>
      </c>
      <c r="C281" s="6" t="s">
        <v>1002</v>
      </c>
      <c r="D281" s="6" t="s">
        <v>59</v>
      </c>
      <c r="E281" s="6" t="s">
        <v>156</v>
      </c>
      <c r="F281" s="6">
        <v>1</v>
      </c>
      <c r="G281" s="6">
        <v>398776.99</v>
      </c>
      <c r="H281" s="15">
        <v>45024</v>
      </c>
      <c r="I281" s="6" t="s">
        <v>51</v>
      </c>
      <c r="J281" s="6" t="s">
        <v>43</v>
      </c>
      <c r="K281" s="6" t="s">
        <v>43</v>
      </c>
      <c r="L281" s="6" t="s">
        <v>62</v>
      </c>
      <c r="M281" s="6" t="s">
        <v>55</v>
      </c>
      <c r="N281" s="6">
        <v>4</v>
      </c>
    </row>
    <row r="282" spans="1:14" x14ac:dyDescent="0.25">
      <c r="A282" s="6" t="s">
        <v>1003</v>
      </c>
      <c r="B282" s="6" t="s">
        <v>1004</v>
      </c>
      <c r="C282" s="6" t="s">
        <v>1005</v>
      </c>
      <c r="D282" s="6" t="s">
        <v>87</v>
      </c>
      <c r="E282" s="6" t="s">
        <v>247</v>
      </c>
      <c r="F282" s="6">
        <v>6</v>
      </c>
      <c r="G282" s="6">
        <v>86790.12</v>
      </c>
      <c r="H282" s="15">
        <v>45246</v>
      </c>
      <c r="I282" s="6" t="s">
        <v>101</v>
      </c>
      <c r="J282" s="6" t="s">
        <v>89</v>
      </c>
      <c r="K282" s="6" t="s">
        <v>90</v>
      </c>
      <c r="L282" s="6" t="s">
        <v>44</v>
      </c>
      <c r="M282" s="6" t="s">
        <v>55</v>
      </c>
      <c r="N282" s="6"/>
    </row>
    <row r="283" spans="1:14" x14ac:dyDescent="0.25">
      <c r="A283" s="6" t="s">
        <v>1006</v>
      </c>
      <c r="B283" s="6" t="s">
        <v>1007</v>
      </c>
      <c r="C283" s="6" t="s">
        <v>1008</v>
      </c>
      <c r="D283" s="6" t="s">
        <v>40</v>
      </c>
      <c r="E283" s="6" t="s">
        <v>41</v>
      </c>
      <c r="F283" s="6">
        <v>6</v>
      </c>
      <c r="G283" s="6">
        <v>147652.57</v>
      </c>
      <c r="H283" s="15">
        <v>45914</v>
      </c>
      <c r="I283" s="6" t="s">
        <v>51</v>
      </c>
      <c r="J283" s="6" t="s">
        <v>95</v>
      </c>
      <c r="K283" s="6" t="s">
        <v>76</v>
      </c>
      <c r="L283" s="6" t="s">
        <v>44</v>
      </c>
      <c r="M283" s="6" t="s">
        <v>63</v>
      </c>
      <c r="N283" s="6">
        <v>4</v>
      </c>
    </row>
    <row r="284" spans="1:14" x14ac:dyDescent="0.25">
      <c r="A284" s="6" t="s">
        <v>1009</v>
      </c>
      <c r="B284" s="6" t="s">
        <v>1010</v>
      </c>
      <c r="C284" s="6"/>
      <c r="D284" s="6" t="s">
        <v>399</v>
      </c>
      <c r="E284" s="6" t="s">
        <v>217</v>
      </c>
      <c r="F284" s="6">
        <v>6</v>
      </c>
      <c r="G284" s="6">
        <v>288754.78000000003</v>
      </c>
      <c r="H284" s="15">
        <v>45497</v>
      </c>
      <c r="I284" s="6" t="s">
        <v>101</v>
      </c>
      <c r="J284" s="6" t="s">
        <v>152</v>
      </c>
      <c r="K284" s="6" t="s">
        <v>152</v>
      </c>
      <c r="L284" s="6" t="s">
        <v>44</v>
      </c>
      <c r="M284" s="6" t="s">
        <v>68</v>
      </c>
      <c r="N284" s="6">
        <v>3</v>
      </c>
    </row>
    <row r="285" spans="1:14" x14ac:dyDescent="0.25">
      <c r="A285" s="6" t="s">
        <v>1011</v>
      </c>
      <c r="B285" s="6" t="s">
        <v>1012</v>
      </c>
      <c r="C285" s="6" t="s">
        <v>1013</v>
      </c>
      <c r="D285" s="6" t="s">
        <v>87</v>
      </c>
      <c r="E285" s="6" t="s">
        <v>88</v>
      </c>
      <c r="F285" s="6">
        <v>2</v>
      </c>
      <c r="G285" s="6">
        <v>284194.64</v>
      </c>
      <c r="H285" s="15">
        <v>45141</v>
      </c>
      <c r="I285" s="6" t="s">
        <v>81</v>
      </c>
      <c r="J285" s="6" t="s">
        <v>777</v>
      </c>
      <c r="K285" s="6" t="s">
        <v>127</v>
      </c>
      <c r="L285" s="6" t="s">
        <v>54</v>
      </c>
      <c r="M285" s="6" t="s">
        <v>77</v>
      </c>
      <c r="N285" s="6">
        <v>4</v>
      </c>
    </row>
    <row r="286" spans="1:14" x14ac:dyDescent="0.25">
      <c r="A286" s="6" t="s">
        <v>1014</v>
      </c>
      <c r="B286" s="6" t="s">
        <v>1015</v>
      </c>
      <c r="C286" s="6" t="s">
        <v>1016</v>
      </c>
      <c r="D286" s="6" t="s">
        <v>99</v>
      </c>
      <c r="E286" s="6" t="s">
        <v>242</v>
      </c>
      <c r="F286" s="6">
        <v>5</v>
      </c>
      <c r="G286" s="6">
        <v>446725.4</v>
      </c>
      <c r="H286" s="15">
        <v>45308</v>
      </c>
      <c r="I286" s="6" t="s">
        <v>74</v>
      </c>
      <c r="J286" s="6" t="s">
        <v>43</v>
      </c>
      <c r="K286" s="6" t="s">
        <v>43</v>
      </c>
      <c r="L286" s="6" t="s">
        <v>62</v>
      </c>
      <c r="M286" s="6" t="s">
        <v>77</v>
      </c>
      <c r="N286" s="6"/>
    </row>
    <row r="287" spans="1:14" x14ac:dyDescent="0.25">
      <c r="A287" s="6" t="s">
        <v>1017</v>
      </c>
      <c r="B287" s="6" t="s">
        <v>1018</v>
      </c>
      <c r="C287" s="6"/>
      <c r="D287" s="6" t="s">
        <v>87</v>
      </c>
      <c r="E287" s="6" t="s">
        <v>247</v>
      </c>
      <c r="F287" s="6">
        <v>1</v>
      </c>
      <c r="G287" s="6">
        <v>257498.33</v>
      </c>
      <c r="H287" s="15">
        <v>45176</v>
      </c>
      <c r="I287" s="6" t="s">
        <v>81</v>
      </c>
      <c r="J287" s="6" t="s">
        <v>141</v>
      </c>
      <c r="K287" s="6" t="s">
        <v>142</v>
      </c>
      <c r="L287" s="6" t="s">
        <v>54</v>
      </c>
      <c r="M287" s="6" t="s">
        <v>45</v>
      </c>
      <c r="N287" s="6"/>
    </row>
    <row r="288" spans="1:14" x14ac:dyDescent="0.25">
      <c r="A288" s="6" t="s">
        <v>1019</v>
      </c>
      <c r="B288" s="6" t="s">
        <v>578</v>
      </c>
      <c r="C288" s="6" t="s">
        <v>1020</v>
      </c>
      <c r="D288" s="6" t="s">
        <v>40</v>
      </c>
      <c r="E288" s="6" t="s">
        <v>317</v>
      </c>
      <c r="F288" s="6">
        <v>5</v>
      </c>
      <c r="G288" s="6">
        <v>25209.78</v>
      </c>
      <c r="H288" s="15">
        <v>45651</v>
      </c>
      <c r="I288" s="6" t="s">
        <v>81</v>
      </c>
      <c r="J288" s="6" t="s">
        <v>61</v>
      </c>
      <c r="K288" s="6" t="s">
        <v>61</v>
      </c>
      <c r="L288" s="6" t="s">
        <v>62</v>
      </c>
      <c r="M288" s="6" t="s">
        <v>63</v>
      </c>
      <c r="N288" s="6"/>
    </row>
    <row r="289" spans="1:14" x14ac:dyDescent="0.25">
      <c r="A289" s="6" t="s">
        <v>836</v>
      </c>
      <c r="B289" s="6" t="s">
        <v>837</v>
      </c>
      <c r="C289" s="6" t="s">
        <v>134</v>
      </c>
      <c r="D289" s="6" t="s">
        <v>49</v>
      </c>
      <c r="E289" s="6" t="s">
        <v>50</v>
      </c>
      <c r="F289" s="6">
        <v>5</v>
      </c>
      <c r="G289" s="6">
        <v>247443.4</v>
      </c>
      <c r="H289" s="15">
        <v>45127</v>
      </c>
      <c r="I289" s="6" t="s">
        <v>42</v>
      </c>
      <c r="J289" s="6" t="s">
        <v>126</v>
      </c>
      <c r="K289" s="6" t="s">
        <v>127</v>
      </c>
      <c r="L289" s="6" t="s">
        <v>54</v>
      </c>
      <c r="M289" s="6" t="s">
        <v>77</v>
      </c>
      <c r="N289" s="6">
        <v>2</v>
      </c>
    </row>
    <row r="290" spans="1:14" x14ac:dyDescent="0.25">
      <c r="A290" s="6" t="s">
        <v>1021</v>
      </c>
      <c r="B290" s="6" t="s">
        <v>1022</v>
      </c>
      <c r="C290" s="6" t="s">
        <v>1023</v>
      </c>
      <c r="D290" s="6" t="s">
        <v>135</v>
      </c>
      <c r="E290" s="6" t="s">
        <v>468</v>
      </c>
      <c r="F290" s="6">
        <v>6</v>
      </c>
      <c r="G290" s="6">
        <v>58699.8</v>
      </c>
      <c r="H290" s="15">
        <v>45530</v>
      </c>
      <c r="I290" s="6" t="s">
        <v>74</v>
      </c>
      <c r="J290" s="6" t="s">
        <v>392</v>
      </c>
      <c r="K290" s="6" t="s">
        <v>187</v>
      </c>
      <c r="L290" s="6" t="s">
        <v>62</v>
      </c>
      <c r="M290" s="6" t="s">
        <v>68</v>
      </c>
      <c r="N290" s="6">
        <v>5</v>
      </c>
    </row>
    <row r="291" spans="1:14" x14ac:dyDescent="0.25">
      <c r="A291" s="6" t="s">
        <v>1024</v>
      </c>
      <c r="B291" s="6" t="s">
        <v>1025</v>
      </c>
      <c r="C291" s="6" t="s">
        <v>1026</v>
      </c>
      <c r="D291" s="6" t="s">
        <v>87</v>
      </c>
      <c r="E291" s="6" t="s">
        <v>88</v>
      </c>
      <c r="F291" s="6">
        <v>4</v>
      </c>
      <c r="G291" s="6">
        <v>251566.86</v>
      </c>
      <c r="H291" s="15">
        <v>45209</v>
      </c>
      <c r="I291" s="6" t="s">
        <v>101</v>
      </c>
      <c r="J291" s="6" t="s">
        <v>303</v>
      </c>
      <c r="K291" s="6" t="s">
        <v>304</v>
      </c>
      <c r="L291" s="6" t="s">
        <v>62</v>
      </c>
      <c r="M291" s="6" t="s">
        <v>68</v>
      </c>
      <c r="N291" s="6">
        <v>1</v>
      </c>
    </row>
    <row r="292" spans="1:14" x14ac:dyDescent="0.25">
      <c r="A292" s="6" t="s">
        <v>1027</v>
      </c>
      <c r="B292" s="6" t="s">
        <v>1028</v>
      </c>
      <c r="C292" s="6" t="s">
        <v>1029</v>
      </c>
      <c r="D292" s="6" t="s">
        <v>99</v>
      </c>
      <c r="E292" s="6" t="s">
        <v>100</v>
      </c>
      <c r="F292" s="6">
        <v>2</v>
      </c>
      <c r="G292" s="6">
        <v>5659.37</v>
      </c>
      <c r="H292" s="15">
        <v>45688</v>
      </c>
      <c r="I292" s="6" t="s">
        <v>42</v>
      </c>
      <c r="J292" s="6" t="s">
        <v>203</v>
      </c>
      <c r="K292" s="6" t="s">
        <v>204</v>
      </c>
      <c r="L292" s="6" t="s">
        <v>54</v>
      </c>
      <c r="M292" s="6" t="s">
        <v>63</v>
      </c>
      <c r="N292" s="6">
        <v>2</v>
      </c>
    </row>
    <row r="293" spans="1:14" x14ac:dyDescent="0.25">
      <c r="A293" s="6" t="s">
        <v>1030</v>
      </c>
      <c r="B293" s="6" t="s">
        <v>1031</v>
      </c>
      <c r="C293" s="6" t="s">
        <v>1032</v>
      </c>
      <c r="D293" s="6" t="s">
        <v>59</v>
      </c>
      <c r="E293" s="6" t="s">
        <v>156</v>
      </c>
      <c r="F293" s="6">
        <v>4</v>
      </c>
      <c r="G293" s="6">
        <v>95430.67</v>
      </c>
      <c r="H293" s="15">
        <v>44992</v>
      </c>
      <c r="I293" s="6" t="s">
        <v>51</v>
      </c>
      <c r="J293" s="6" t="s">
        <v>152</v>
      </c>
      <c r="K293" s="6" t="s">
        <v>152</v>
      </c>
      <c r="L293" s="6" t="s">
        <v>44</v>
      </c>
      <c r="M293" s="6" t="s">
        <v>68</v>
      </c>
      <c r="N293" s="6">
        <v>1</v>
      </c>
    </row>
    <row r="294" spans="1:14" x14ac:dyDescent="0.25">
      <c r="A294" s="6" t="s">
        <v>1033</v>
      </c>
      <c r="B294" s="6" t="s">
        <v>1034</v>
      </c>
      <c r="C294" s="6" t="s">
        <v>1035</v>
      </c>
      <c r="D294" s="6" t="s">
        <v>49</v>
      </c>
      <c r="E294" s="6" t="s">
        <v>829</v>
      </c>
      <c r="F294" s="6">
        <v>1</v>
      </c>
      <c r="G294" s="6">
        <v>210001.21</v>
      </c>
      <c r="H294" s="6" t="s">
        <v>2036</v>
      </c>
      <c r="I294" s="6" t="s">
        <v>51</v>
      </c>
      <c r="J294" s="6" t="s">
        <v>113</v>
      </c>
      <c r="K294" s="6" t="s">
        <v>114</v>
      </c>
      <c r="L294" s="6" t="s">
        <v>54</v>
      </c>
      <c r="M294" s="6" t="s">
        <v>45</v>
      </c>
      <c r="N294" s="6">
        <v>3</v>
      </c>
    </row>
    <row r="295" spans="1:14" x14ac:dyDescent="0.25">
      <c r="A295" s="6" t="s">
        <v>1036</v>
      </c>
      <c r="B295" s="6" t="s">
        <v>1037</v>
      </c>
      <c r="C295" s="6" t="s">
        <v>1038</v>
      </c>
      <c r="D295" s="6" t="s">
        <v>72</v>
      </c>
      <c r="E295" s="6" t="s">
        <v>140</v>
      </c>
      <c r="F295" s="6">
        <v>4</v>
      </c>
      <c r="G295" s="6">
        <v>247970.9</v>
      </c>
      <c r="H295" s="15">
        <v>45115</v>
      </c>
      <c r="I295" s="6" t="s">
        <v>42</v>
      </c>
      <c r="J295" s="6" t="s">
        <v>141</v>
      </c>
      <c r="K295" s="6" t="s">
        <v>142</v>
      </c>
      <c r="L295" s="6" t="s">
        <v>44</v>
      </c>
      <c r="M295" s="6" t="s">
        <v>63</v>
      </c>
      <c r="N295" s="6">
        <v>1</v>
      </c>
    </row>
    <row r="296" spans="1:14" x14ac:dyDescent="0.25">
      <c r="A296" s="6" t="s">
        <v>1039</v>
      </c>
      <c r="B296" s="6" t="s">
        <v>893</v>
      </c>
      <c r="C296" s="6" t="s">
        <v>894</v>
      </c>
      <c r="D296" s="6" t="s">
        <v>1040</v>
      </c>
      <c r="E296" s="6" t="s">
        <v>208</v>
      </c>
      <c r="F296" s="6">
        <v>2</v>
      </c>
      <c r="G296" s="6">
        <v>162763.10999999999</v>
      </c>
      <c r="H296" s="15">
        <v>45316</v>
      </c>
      <c r="I296" s="6" t="s">
        <v>81</v>
      </c>
      <c r="J296" s="6" t="s">
        <v>303</v>
      </c>
      <c r="K296" s="6" t="s">
        <v>304</v>
      </c>
      <c r="L296" s="6" t="s">
        <v>44</v>
      </c>
      <c r="M296" s="6" t="s">
        <v>45</v>
      </c>
      <c r="N296" s="6">
        <v>3</v>
      </c>
    </row>
    <row r="297" spans="1:14" x14ac:dyDescent="0.25">
      <c r="A297" s="6" t="s">
        <v>1041</v>
      </c>
      <c r="B297" s="6" t="s">
        <v>1042</v>
      </c>
      <c r="C297" s="6" t="s">
        <v>1043</v>
      </c>
      <c r="D297" s="6" t="s">
        <v>168</v>
      </c>
      <c r="E297" s="6" t="s">
        <v>208</v>
      </c>
      <c r="F297" s="6">
        <v>5</v>
      </c>
      <c r="G297" s="6">
        <v>77051.34</v>
      </c>
      <c r="H297" s="15">
        <v>46017</v>
      </c>
      <c r="I297" s="6" t="s">
        <v>101</v>
      </c>
      <c r="J297" s="6" t="s">
        <v>152</v>
      </c>
      <c r="K297" s="6" t="s">
        <v>152</v>
      </c>
      <c r="L297" s="6" t="s">
        <v>44</v>
      </c>
      <c r="M297" s="6" t="s">
        <v>77</v>
      </c>
      <c r="N297" s="6">
        <v>4</v>
      </c>
    </row>
    <row r="298" spans="1:14" x14ac:dyDescent="0.25">
      <c r="A298" s="6" t="s">
        <v>1044</v>
      </c>
      <c r="B298" s="6" t="s">
        <v>1045</v>
      </c>
      <c r="C298" s="6" t="s">
        <v>1046</v>
      </c>
      <c r="D298" s="6" t="s">
        <v>135</v>
      </c>
      <c r="E298" s="6" t="s">
        <v>459</v>
      </c>
      <c r="F298" s="6">
        <v>5</v>
      </c>
      <c r="G298" s="6">
        <v>25874.29</v>
      </c>
      <c r="H298" s="6" t="s">
        <v>2037</v>
      </c>
      <c r="I298" s="6" t="s">
        <v>81</v>
      </c>
      <c r="J298" s="6" t="s">
        <v>237</v>
      </c>
      <c r="K298" s="6" t="s">
        <v>238</v>
      </c>
      <c r="L298" s="6" t="s">
        <v>54</v>
      </c>
      <c r="M298" s="6" t="s">
        <v>68</v>
      </c>
      <c r="N298" s="6"/>
    </row>
    <row r="299" spans="1:14" x14ac:dyDescent="0.25">
      <c r="A299" s="6" t="s">
        <v>1047</v>
      </c>
      <c r="B299" s="6" t="s">
        <v>1048</v>
      </c>
      <c r="C299" s="6" t="s">
        <v>1049</v>
      </c>
      <c r="D299" s="6" t="s">
        <v>111</v>
      </c>
      <c r="E299" s="6" t="s">
        <v>140</v>
      </c>
      <c r="F299" s="6">
        <v>2</v>
      </c>
      <c r="G299" s="6">
        <v>386948.41</v>
      </c>
      <c r="H299" s="15">
        <v>45933</v>
      </c>
      <c r="I299" s="6" t="s">
        <v>74</v>
      </c>
      <c r="J299" s="6" t="s">
        <v>187</v>
      </c>
      <c r="K299" s="6" t="s">
        <v>187</v>
      </c>
      <c r="L299" s="6" t="s">
        <v>62</v>
      </c>
      <c r="M299" s="6" t="s">
        <v>55</v>
      </c>
      <c r="N299" s="6">
        <v>1</v>
      </c>
    </row>
    <row r="300" spans="1:14" x14ac:dyDescent="0.25">
      <c r="A300" s="6" t="s">
        <v>1050</v>
      </c>
      <c r="B300" s="6" t="s">
        <v>1051</v>
      </c>
      <c r="C300" s="6" t="s">
        <v>1052</v>
      </c>
      <c r="D300" s="6" t="s">
        <v>59</v>
      </c>
      <c r="E300" s="6" t="s">
        <v>60</v>
      </c>
      <c r="F300" s="6">
        <v>6</v>
      </c>
      <c r="G300" s="6">
        <v>71411.490000000005</v>
      </c>
      <c r="H300" s="15">
        <v>45239</v>
      </c>
      <c r="I300" s="6" t="s">
        <v>42</v>
      </c>
      <c r="J300" s="6" t="s">
        <v>187</v>
      </c>
      <c r="K300" s="6" t="s">
        <v>187</v>
      </c>
      <c r="L300" s="6" t="s">
        <v>62</v>
      </c>
      <c r="M300" s="6" t="s">
        <v>45</v>
      </c>
      <c r="N300" s="6">
        <v>4</v>
      </c>
    </row>
    <row r="301" spans="1:14" x14ac:dyDescent="0.25">
      <c r="A301" s="6" t="s">
        <v>1053</v>
      </c>
      <c r="B301" s="6" t="s">
        <v>692</v>
      </c>
      <c r="C301" s="6" t="s">
        <v>1054</v>
      </c>
      <c r="D301" s="6" t="s">
        <v>388</v>
      </c>
      <c r="E301" s="6" t="s">
        <v>247</v>
      </c>
      <c r="F301" s="6">
        <v>4</v>
      </c>
      <c r="G301" s="6">
        <v>7001.03</v>
      </c>
      <c r="H301" s="15">
        <v>45060</v>
      </c>
      <c r="I301" s="6" t="s">
        <v>101</v>
      </c>
      <c r="J301" s="6" t="s">
        <v>187</v>
      </c>
      <c r="K301" s="6" t="s">
        <v>187</v>
      </c>
      <c r="L301" s="6" t="s">
        <v>44</v>
      </c>
      <c r="M301" s="6" t="s">
        <v>77</v>
      </c>
      <c r="N301" s="6"/>
    </row>
    <row r="302" spans="1:14" x14ac:dyDescent="0.25">
      <c r="A302" s="6" t="s">
        <v>1055</v>
      </c>
      <c r="B302" s="6" t="s">
        <v>1056</v>
      </c>
      <c r="C302" s="6" t="s">
        <v>1057</v>
      </c>
      <c r="D302" s="6" t="s">
        <v>99</v>
      </c>
      <c r="E302" s="6" t="s">
        <v>176</v>
      </c>
      <c r="F302" s="6">
        <v>3</v>
      </c>
      <c r="G302" s="6">
        <v>196570.82</v>
      </c>
      <c r="H302" s="6" t="s">
        <v>2038</v>
      </c>
      <c r="I302" s="6" t="s">
        <v>74</v>
      </c>
      <c r="J302" s="6" t="s">
        <v>667</v>
      </c>
      <c r="K302" s="6" t="s">
        <v>76</v>
      </c>
      <c r="L302" s="6" t="s">
        <v>54</v>
      </c>
      <c r="M302" s="6" t="s">
        <v>68</v>
      </c>
      <c r="N302" s="6"/>
    </row>
    <row r="303" spans="1:14" x14ac:dyDescent="0.25">
      <c r="A303" s="6" t="s">
        <v>1058</v>
      </c>
      <c r="B303" s="6" t="s">
        <v>1059</v>
      </c>
      <c r="C303" s="6" t="s">
        <v>1060</v>
      </c>
      <c r="D303" s="6" t="s">
        <v>59</v>
      </c>
      <c r="E303" s="6" t="s">
        <v>217</v>
      </c>
      <c r="F303" s="6">
        <v>1</v>
      </c>
      <c r="G303" s="6">
        <v>119488.61</v>
      </c>
      <c r="H303" s="15">
        <v>45401</v>
      </c>
      <c r="I303" s="6" t="s">
        <v>74</v>
      </c>
      <c r="J303" s="6" t="s">
        <v>308</v>
      </c>
      <c r="K303" s="6" t="s">
        <v>53</v>
      </c>
      <c r="L303" s="6" t="s">
        <v>44</v>
      </c>
      <c r="M303" s="6" t="s">
        <v>55</v>
      </c>
      <c r="N303" s="6">
        <v>5</v>
      </c>
    </row>
    <row r="304" spans="1:14" x14ac:dyDescent="0.25">
      <c r="A304" s="6" t="s">
        <v>1061</v>
      </c>
      <c r="B304" s="6" t="s">
        <v>842</v>
      </c>
      <c r="C304" s="6" t="s">
        <v>1062</v>
      </c>
      <c r="D304" s="6" t="s">
        <v>168</v>
      </c>
      <c r="E304" s="6" t="s">
        <v>256</v>
      </c>
      <c r="F304" s="6">
        <v>4</v>
      </c>
      <c r="G304" s="6">
        <v>323009.96999999997</v>
      </c>
      <c r="H304" s="15">
        <v>45317</v>
      </c>
      <c r="I304" s="6" t="s">
        <v>101</v>
      </c>
      <c r="J304" s="6" t="s">
        <v>141</v>
      </c>
      <c r="K304" s="6" t="s">
        <v>142</v>
      </c>
      <c r="L304" s="6" t="s">
        <v>54</v>
      </c>
      <c r="M304" s="6" t="s">
        <v>63</v>
      </c>
      <c r="N304" s="6">
        <v>1</v>
      </c>
    </row>
    <row r="305" spans="1:14" x14ac:dyDescent="0.25">
      <c r="A305" s="6" t="s">
        <v>1063</v>
      </c>
      <c r="B305" s="6" t="s">
        <v>1064</v>
      </c>
      <c r="C305" s="6" t="s">
        <v>1065</v>
      </c>
      <c r="D305" s="6" t="s">
        <v>49</v>
      </c>
      <c r="E305" s="6" t="s">
        <v>279</v>
      </c>
      <c r="F305" s="6">
        <v>6</v>
      </c>
      <c r="G305" s="6">
        <v>14371.95</v>
      </c>
      <c r="H305" s="15">
        <v>45492</v>
      </c>
      <c r="I305" s="6" t="s">
        <v>81</v>
      </c>
      <c r="J305" s="6" t="s">
        <v>203</v>
      </c>
      <c r="K305" s="6" t="s">
        <v>204</v>
      </c>
      <c r="L305" s="6" t="s">
        <v>54</v>
      </c>
      <c r="M305" s="6" t="s">
        <v>68</v>
      </c>
      <c r="N305" s="6"/>
    </row>
    <row r="306" spans="1:14" x14ac:dyDescent="0.25">
      <c r="A306" s="6" t="s">
        <v>1066</v>
      </c>
      <c r="B306" s="6" t="s">
        <v>1067</v>
      </c>
      <c r="C306" s="6" t="s">
        <v>1068</v>
      </c>
      <c r="D306" s="6" t="s">
        <v>99</v>
      </c>
      <c r="E306" s="6" t="s">
        <v>100</v>
      </c>
      <c r="F306" s="6">
        <v>6</v>
      </c>
      <c r="G306" s="6">
        <v>376186.39</v>
      </c>
      <c r="H306" s="15">
        <v>45900</v>
      </c>
      <c r="I306" s="6" t="s">
        <v>42</v>
      </c>
      <c r="J306" s="6" t="s">
        <v>1069</v>
      </c>
      <c r="K306" s="6" t="s">
        <v>152</v>
      </c>
      <c r="L306" s="6" t="s">
        <v>44</v>
      </c>
      <c r="M306" s="6" t="s">
        <v>45</v>
      </c>
      <c r="N306" s="6">
        <v>1</v>
      </c>
    </row>
    <row r="307" spans="1:14" x14ac:dyDescent="0.25">
      <c r="A307" s="6" t="s">
        <v>1070</v>
      </c>
      <c r="B307" s="6" t="s">
        <v>1071</v>
      </c>
      <c r="C307" s="6" t="s">
        <v>1072</v>
      </c>
      <c r="D307" s="6" t="s">
        <v>168</v>
      </c>
      <c r="E307" s="6" t="s">
        <v>261</v>
      </c>
      <c r="F307" s="6">
        <v>6</v>
      </c>
      <c r="G307" s="6">
        <v>299861.2</v>
      </c>
      <c r="H307" s="15">
        <v>45834</v>
      </c>
      <c r="I307" s="6" t="s">
        <v>51</v>
      </c>
      <c r="J307" s="6" t="s">
        <v>203</v>
      </c>
      <c r="K307" s="6" t="s">
        <v>204</v>
      </c>
      <c r="L307" s="6" t="s">
        <v>62</v>
      </c>
      <c r="M307" s="6" t="s">
        <v>45</v>
      </c>
      <c r="N307" s="6">
        <v>4</v>
      </c>
    </row>
    <row r="308" spans="1:14" x14ac:dyDescent="0.25">
      <c r="A308" s="6" t="s">
        <v>1073</v>
      </c>
      <c r="B308" s="6" t="s">
        <v>1074</v>
      </c>
      <c r="C308" s="6" t="s">
        <v>1075</v>
      </c>
      <c r="D308" s="6" t="s">
        <v>106</v>
      </c>
      <c r="E308" s="6" t="s">
        <v>50</v>
      </c>
      <c r="F308" s="6">
        <v>5</v>
      </c>
      <c r="G308" s="6">
        <v>312636.03999999998</v>
      </c>
      <c r="H308" s="6" t="s">
        <v>2039</v>
      </c>
      <c r="I308" s="6" t="s">
        <v>42</v>
      </c>
      <c r="J308" s="6" t="s">
        <v>308</v>
      </c>
      <c r="K308" s="6" t="s">
        <v>53</v>
      </c>
      <c r="L308" s="6" t="s">
        <v>44</v>
      </c>
      <c r="M308" s="6" t="s">
        <v>77</v>
      </c>
      <c r="N308" s="6">
        <v>4</v>
      </c>
    </row>
    <row r="309" spans="1:14" x14ac:dyDescent="0.25">
      <c r="A309" s="6" t="s">
        <v>1076</v>
      </c>
      <c r="B309" s="6" t="s">
        <v>1077</v>
      </c>
      <c r="C309" s="6" t="s">
        <v>1078</v>
      </c>
      <c r="D309" s="6" t="s">
        <v>1040</v>
      </c>
      <c r="E309" s="6" t="s">
        <v>252</v>
      </c>
      <c r="F309" s="6">
        <v>4</v>
      </c>
      <c r="G309" s="6">
        <v>181038.29</v>
      </c>
      <c r="H309" s="15">
        <v>45099</v>
      </c>
      <c r="I309" s="6" t="s">
        <v>74</v>
      </c>
      <c r="J309" s="6" t="s">
        <v>61</v>
      </c>
      <c r="K309" s="6" t="s">
        <v>61</v>
      </c>
      <c r="L309" s="6" t="s">
        <v>54</v>
      </c>
      <c r="M309" s="6" t="s">
        <v>45</v>
      </c>
      <c r="N309" s="6"/>
    </row>
    <row r="310" spans="1:14" x14ac:dyDescent="0.25">
      <c r="A310" s="6" t="s">
        <v>1079</v>
      </c>
      <c r="B310" s="6" t="s">
        <v>1080</v>
      </c>
      <c r="C310" s="6" t="s">
        <v>1081</v>
      </c>
      <c r="D310" s="6" t="s">
        <v>135</v>
      </c>
      <c r="E310" s="6" t="s">
        <v>191</v>
      </c>
      <c r="F310" s="6">
        <v>5</v>
      </c>
      <c r="G310" s="6">
        <v>279451.51</v>
      </c>
      <c r="H310" s="15">
        <v>45784</v>
      </c>
      <c r="I310" s="6" t="s">
        <v>42</v>
      </c>
      <c r="J310" s="6" t="s">
        <v>203</v>
      </c>
      <c r="K310" s="6" t="s">
        <v>204</v>
      </c>
      <c r="L310" s="6" t="s">
        <v>44</v>
      </c>
      <c r="M310" s="6" t="s">
        <v>55</v>
      </c>
      <c r="N310" s="6"/>
    </row>
    <row r="311" spans="1:14" x14ac:dyDescent="0.25">
      <c r="A311" s="6" t="s">
        <v>1082</v>
      </c>
      <c r="B311" s="6" t="s">
        <v>1083</v>
      </c>
      <c r="C311" s="6" t="s">
        <v>1084</v>
      </c>
      <c r="D311" s="6" t="s">
        <v>87</v>
      </c>
      <c r="E311" s="6" t="s">
        <v>131</v>
      </c>
      <c r="F311" s="6">
        <v>1</v>
      </c>
      <c r="G311" s="6">
        <v>188154.05</v>
      </c>
      <c r="H311" s="15">
        <v>45805</v>
      </c>
      <c r="I311" s="6" t="s">
        <v>81</v>
      </c>
      <c r="J311" s="6" t="s">
        <v>218</v>
      </c>
      <c r="K311" s="6" t="s">
        <v>53</v>
      </c>
      <c r="L311" s="6" t="s">
        <v>44</v>
      </c>
      <c r="M311" s="6" t="s">
        <v>77</v>
      </c>
      <c r="N311" s="6">
        <v>2</v>
      </c>
    </row>
    <row r="312" spans="1:14" x14ac:dyDescent="0.25">
      <c r="A312" s="6" t="s">
        <v>1085</v>
      </c>
      <c r="B312" s="6" t="s">
        <v>1086</v>
      </c>
      <c r="C312" s="6" t="s">
        <v>1087</v>
      </c>
      <c r="D312" s="6" t="s">
        <v>222</v>
      </c>
      <c r="E312" s="6" t="s">
        <v>100</v>
      </c>
      <c r="F312" s="6">
        <v>3</v>
      </c>
      <c r="G312" s="6">
        <v>179020.02</v>
      </c>
      <c r="H312" s="15">
        <v>45249</v>
      </c>
      <c r="I312" s="6" t="s">
        <v>81</v>
      </c>
      <c r="J312" s="6" t="s">
        <v>152</v>
      </c>
      <c r="K312" s="6" t="s">
        <v>152</v>
      </c>
      <c r="L312" s="6" t="s">
        <v>44</v>
      </c>
      <c r="M312" s="6" t="s">
        <v>77</v>
      </c>
      <c r="N312" s="6">
        <v>1</v>
      </c>
    </row>
    <row r="313" spans="1:14" x14ac:dyDescent="0.25">
      <c r="A313" s="6" t="s">
        <v>1088</v>
      </c>
      <c r="B313" s="6" t="s">
        <v>1089</v>
      </c>
      <c r="C313" s="6" t="s">
        <v>1090</v>
      </c>
      <c r="D313" s="6" t="s">
        <v>703</v>
      </c>
      <c r="E313" s="6" t="s">
        <v>41</v>
      </c>
      <c r="F313" s="6">
        <v>3</v>
      </c>
      <c r="G313" s="6">
        <v>308707.77</v>
      </c>
      <c r="H313" s="15">
        <v>45988</v>
      </c>
      <c r="I313" s="6" t="s">
        <v>74</v>
      </c>
      <c r="J313" s="6" t="s">
        <v>126</v>
      </c>
      <c r="K313" s="6" t="s">
        <v>127</v>
      </c>
      <c r="L313" s="6" t="s">
        <v>54</v>
      </c>
      <c r="M313" s="6" t="s">
        <v>77</v>
      </c>
      <c r="N313" s="6">
        <v>2</v>
      </c>
    </row>
    <row r="314" spans="1:14" x14ac:dyDescent="0.25">
      <c r="A314" s="6" t="s">
        <v>1091</v>
      </c>
      <c r="B314" s="6" t="s">
        <v>1092</v>
      </c>
      <c r="C314" s="6"/>
      <c r="D314" s="6" t="s">
        <v>106</v>
      </c>
      <c r="E314" s="6" t="s">
        <v>50</v>
      </c>
      <c r="F314" s="6">
        <v>3</v>
      </c>
      <c r="G314" s="6">
        <v>281800.28000000003</v>
      </c>
      <c r="H314" s="15">
        <v>45509</v>
      </c>
      <c r="I314" s="6" t="s">
        <v>74</v>
      </c>
      <c r="J314" s="6" t="s">
        <v>141</v>
      </c>
      <c r="K314" s="6" t="s">
        <v>142</v>
      </c>
      <c r="L314" s="6" t="s">
        <v>62</v>
      </c>
      <c r="M314" s="6" t="s">
        <v>45</v>
      </c>
      <c r="N314" s="6">
        <v>5</v>
      </c>
    </row>
    <row r="315" spans="1:14" x14ac:dyDescent="0.25">
      <c r="A315" s="6" t="s">
        <v>1093</v>
      </c>
      <c r="B315" s="6" t="s">
        <v>1094</v>
      </c>
      <c r="C315" s="6" t="s">
        <v>1095</v>
      </c>
      <c r="D315" s="6" t="s">
        <v>49</v>
      </c>
      <c r="E315" s="6" t="s">
        <v>151</v>
      </c>
      <c r="F315" s="6">
        <v>5</v>
      </c>
      <c r="G315" s="6">
        <v>1948.97</v>
      </c>
      <c r="H315" s="15">
        <v>45440</v>
      </c>
      <c r="I315" s="6" t="s">
        <v>74</v>
      </c>
      <c r="J315" s="6" t="s">
        <v>237</v>
      </c>
      <c r="K315" s="6" t="s">
        <v>238</v>
      </c>
      <c r="L315" s="6" t="s">
        <v>44</v>
      </c>
      <c r="M315" s="6" t="s">
        <v>68</v>
      </c>
      <c r="N315" s="6">
        <v>5</v>
      </c>
    </row>
    <row r="316" spans="1:14" x14ac:dyDescent="0.25">
      <c r="A316" s="6" t="s">
        <v>1096</v>
      </c>
      <c r="B316" s="6" t="s">
        <v>1097</v>
      </c>
      <c r="C316" s="6" t="s">
        <v>1098</v>
      </c>
      <c r="D316" s="6" t="s">
        <v>87</v>
      </c>
      <c r="E316" s="6" t="s">
        <v>88</v>
      </c>
      <c r="F316" s="6">
        <v>5</v>
      </c>
      <c r="G316" s="6">
        <v>302778.78000000003</v>
      </c>
      <c r="H316" s="15">
        <v>45832</v>
      </c>
      <c r="I316" s="6" t="s">
        <v>74</v>
      </c>
      <c r="J316" s="6" t="s">
        <v>122</v>
      </c>
      <c r="K316" s="6" t="s">
        <v>61</v>
      </c>
      <c r="L316" s="6" t="s">
        <v>54</v>
      </c>
      <c r="M316" s="6" t="s">
        <v>68</v>
      </c>
      <c r="N316" s="6"/>
    </row>
    <row r="317" spans="1:14" x14ac:dyDescent="0.25">
      <c r="A317" s="6" t="s">
        <v>1099</v>
      </c>
      <c r="B317" s="6" t="s">
        <v>1100</v>
      </c>
      <c r="C317" s="6" t="s">
        <v>1101</v>
      </c>
      <c r="D317" s="6" t="s">
        <v>111</v>
      </c>
      <c r="E317" s="6" t="s">
        <v>140</v>
      </c>
      <c r="F317" s="6">
        <v>2</v>
      </c>
      <c r="G317" s="6">
        <v>311240.57</v>
      </c>
      <c r="H317" s="15">
        <v>45011</v>
      </c>
      <c r="I317" s="6" t="s">
        <v>74</v>
      </c>
      <c r="J317" s="6" t="s">
        <v>141</v>
      </c>
      <c r="K317" s="6" t="s">
        <v>142</v>
      </c>
      <c r="L317" s="6" t="s">
        <v>54</v>
      </c>
      <c r="M317" s="6" t="s">
        <v>63</v>
      </c>
      <c r="N317" s="6"/>
    </row>
    <row r="318" spans="1:14" x14ac:dyDescent="0.25">
      <c r="A318" s="6" t="s">
        <v>1102</v>
      </c>
      <c r="B318" s="6" t="s">
        <v>1103</v>
      </c>
      <c r="C318" s="6" t="s">
        <v>1104</v>
      </c>
      <c r="D318" s="6" t="s">
        <v>87</v>
      </c>
      <c r="E318" s="6" t="s">
        <v>94</v>
      </c>
      <c r="F318" s="6">
        <v>1</v>
      </c>
      <c r="G318" s="6">
        <v>405243.52</v>
      </c>
      <c r="H318" s="15">
        <v>45832</v>
      </c>
      <c r="I318" s="6" t="s">
        <v>74</v>
      </c>
      <c r="J318" s="6" t="s">
        <v>203</v>
      </c>
      <c r="K318" s="6" t="s">
        <v>204</v>
      </c>
      <c r="L318" s="6" t="s">
        <v>62</v>
      </c>
      <c r="M318" s="6" t="s">
        <v>77</v>
      </c>
      <c r="N318" s="6">
        <v>1</v>
      </c>
    </row>
    <row r="319" spans="1:14" x14ac:dyDescent="0.25">
      <c r="A319" s="6" t="s">
        <v>1105</v>
      </c>
      <c r="B319" s="6" t="s">
        <v>1106</v>
      </c>
      <c r="C319" s="6" t="s">
        <v>1107</v>
      </c>
      <c r="D319" s="6" t="s">
        <v>59</v>
      </c>
      <c r="E319" s="6" t="s">
        <v>67</v>
      </c>
      <c r="F319" s="6">
        <v>3</v>
      </c>
      <c r="G319" s="6">
        <v>6239037.25</v>
      </c>
      <c r="H319" s="15">
        <v>45327</v>
      </c>
      <c r="I319" s="6" t="s">
        <v>81</v>
      </c>
      <c r="J319" s="6" t="s">
        <v>89</v>
      </c>
      <c r="K319" s="6" t="s">
        <v>90</v>
      </c>
      <c r="L319" s="6" t="s">
        <v>54</v>
      </c>
      <c r="M319" s="6" t="s">
        <v>68</v>
      </c>
      <c r="N319" s="6">
        <v>1</v>
      </c>
    </row>
    <row r="320" spans="1:14" x14ac:dyDescent="0.25">
      <c r="A320" s="6" t="s">
        <v>1108</v>
      </c>
      <c r="B320" s="6" t="s">
        <v>162</v>
      </c>
      <c r="C320" s="6" t="s">
        <v>1109</v>
      </c>
      <c r="D320" s="6" t="s">
        <v>121</v>
      </c>
      <c r="E320" s="6" t="s">
        <v>73</v>
      </c>
      <c r="F320" s="6">
        <v>1</v>
      </c>
      <c r="G320" s="6">
        <v>218870.98</v>
      </c>
      <c r="H320" s="15">
        <v>46011</v>
      </c>
      <c r="I320" s="6" t="s">
        <v>74</v>
      </c>
      <c r="J320" s="6" t="s">
        <v>141</v>
      </c>
      <c r="K320" s="6" t="s">
        <v>142</v>
      </c>
      <c r="L320" s="6" t="s">
        <v>54</v>
      </c>
      <c r="M320" s="6" t="s">
        <v>77</v>
      </c>
      <c r="N320" s="6">
        <v>3</v>
      </c>
    </row>
    <row r="321" spans="1:14" x14ac:dyDescent="0.25">
      <c r="A321" s="6" t="s">
        <v>1110</v>
      </c>
      <c r="B321" s="6" t="s">
        <v>1111</v>
      </c>
      <c r="C321" s="6" t="s">
        <v>1112</v>
      </c>
      <c r="D321" s="6" t="s">
        <v>99</v>
      </c>
      <c r="E321" s="6" t="s">
        <v>357</v>
      </c>
      <c r="F321" s="6">
        <v>6</v>
      </c>
      <c r="G321" s="6">
        <v>22218.54</v>
      </c>
      <c r="H321" s="15">
        <v>45967</v>
      </c>
      <c r="I321" s="6" t="s">
        <v>74</v>
      </c>
      <c r="J321" s="6" t="s">
        <v>262</v>
      </c>
      <c r="K321" s="6" t="s">
        <v>90</v>
      </c>
      <c r="L321" s="6" t="s">
        <v>54</v>
      </c>
      <c r="M321" s="6" t="s">
        <v>55</v>
      </c>
      <c r="N321" s="6"/>
    </row>
    <row r="322" spans="1:14" x14ac:dyDescent="0.25">
      <c r="A322" s="6" t="s">
        <v>1113</v>
      </c>
      <c r="B322" s="6" t="s">
        <v>790</v>
      </c>
      <c r="C322" s="6" t="s">
        <v>791</v>
      </c>
      <c r="D322" s="6" t="s">
        <v>168</v>
      </c>
      <c r="E322" s="6" t="s">
        <v>208</v>
      </c>
      <c r="F322" s="6">
        <v>4</v>
      </c>
      <c r="G322" s="6">
        <v>73152.179999999993</v>
      </c>
      <c r="H322" s="6" t="s">
        <v>2040</v>
      </c>
      <c r="I322" s="6" t="s">
        <v>81</v>
      </c>
      <c r="J322" s="6" t="s">
        <v>164</v>
      </c>
      <c r="K322" s="6" t="s">
        <v>152</v>
      </c>
      <c r="L322" s="6" t="s">
        <v>54</v>
      </c>
      <c r="M322" s="6" t="s">
        <v>55</v>
      </c>
      <c r="N322" s="6"/>
    </row>
    <row r="323" spans="1:14" x14ac:dyDescent="0.25">
      <c r="A323" s="6" t="s">
        <v>1114</v>
      </c>
      <c r="B323" s="6" t="s">
        <v>1115</v>
      </c>
      <c r="C323" s="6" t="s">
        <v>1116</v>
      </c>
      <c r="D323" s="6" t="s">
        <v>40</v>
      </c>
      <c r="E323" s="6" t="s">
        <v>317</v>
      </c>
      <c r="F323" s="6">
        <v>1</v>
      </c>
      <c r="G323" s="6">
        <v>14729.68</v>
      </c>
      <c r="H323" s="15">
        <v>45529</v>
      </c>
      <c r="I323" s="6" t="s">
        <v>74</v>
      </c>
      <c r="J323" s="6" t="s">
        <v>141</v>
      </c>
      <c r="K323" s="6" t="s">
        <v>142</v>
      </c>
      <c r="L323" s="6" t="s">
        <v>62</v>
      </c>
      <c r="M323" s="6" t="s">
        <v>68</v>
      </c>
      <c r="N323" s="6">
        <v>3</v>
      </c>
    </row>
    <row r="324" spans="1:14" x14ac:dyDescent="0.25">
      <c r="A324" s="6" t="s">
        <v>1117</v>
      </c>
      <c r="B324" s="6" t="s">
        <v>1118</v>
      </c>
      <c r="C324" s="6" t="s">
        <v>1119</v>
      </c>
      <c r="D324" s="6" t="s">
        <v>87</v>
      </c>
      <c r="E324" s="6" t="s">
        <v>88</v>
      </c>
      <c r="F324" s="6">
        <v>4</v>
      </c>
      <c r="G324" s="6">
        <v>64490.59</v>
      </c>
      <c r="H324" s="15">
        <v>45191</v>
      </c>
      <c r="I324" s="6" t="s">
        <v>81</v>
      </c>
      <c r="J324" s="6" t="s">
        <v>308</v>
      </c>
      <c r="K324" s="6" t="s">
        <v>53</v>
      </c>
      <c r="L324" s="6" t="s">
        <v>62</v>
      </c>
      <c r="M324" s="6" t="s">
        <v>45</v>
      </c>
      <c r="N324" s="6">
        <v>1</v>
      </c>
    </row>
    <row r="325" spans="1:14" x14ac:dyDescent="0.25">
      <c r="A325" s="6" t="s">
        <v>1120</v>
      </c>
      <c r="B325" s="6" t="s">
        <v>1121</v>
      </c>
      <c r="C325" s="6" t="s">
        <v>1122</v>
      </c>
      <c r="D325" s="6" t="s">
        <v>168</v>
      </c>
      <c r="E325" s="6" t="s">
        <v>261</v>
      </c>
      <c r="F325" s="6">
        <v>2</v>
      </c>
      <c r="G325" s="6">
        <v>438880.56</v>
      </c>
      <c r="H325" s="15">
        <v>45486</v>
      </c>
      <c r="I325" s="6" t="s">
        <v>74</v>
      </c>
      <c r="J325" s="6" t="s">
        <v>308</v>
      </c>
      <c r="K325" s="6" t="s">
        <v>53</v>
      </c>
      <c r="L325" s="6" t="s">
        <v>44</v>
      </c>
      <c r="M325" s="6" t="s">
        <v>63</v>
      </c>
      <c r="N325" s="6">
        <v>4</v>
      </c>
    </row>
    <row r="326" spans="1:14" x14ac:dyDescent="0.25">
      <c r="A326" s="6" t="s">
        <v>1123</v>
      </c>
      <c r="B326" s="6" t="s">
        <v>1124</v>
      </c>
      <c r="C326" s="6" t="s">
        <v>1125</v>
      </c>
      <c r="D326" s="6" t="s">
        <v>99</v>
      </c>
      <c r="E326" s="6" t="s">
        <v>100</v>
      </c>
      <c r="F326" s="6">
        <v>5</v>
      </c>
      <c r="G326" s="6">
        <v>230695.22</v>
      </c>
      <c r="H326" s="15">
        <v>45804</v>
      </c>
      <c r="I326" s="6" t="s">
        <v>81</v>
      </c>
      <c r="J326" s="6" t="s">
        <v>648</v>
      </c>
      <c r="K326" s="6" t="s">
        <v>304</v>
      </c>
      <c r="L326" s="6" t="s">
        <v>54</v>
      </c>
      <c r="M326" s="6" t="s">
        <v>45</v>
      </c>
      <c r="N326" s="6">
        <v>4</v>
      </c>
    </row>
    <row r="327" spans="1:14" x14ac:dyDescent="0.25">
      <c r="A327" s="6" t="s">
        <v>1126</v>
      </c>
      <c r="B327" s="6" t="s">
        <v>1127</v>
      </c>
      <c r="C327" s="6" t="s">
        <v>1128</v>
      </c>
      <c r="D327" s="6" t="s">
        <v>302</v>
      </c>
      <c r="E327" s="6" t="s">
        <v>73</v>
      </c>
      <c r="F327" s="6">
        <v>6</v>
      </c>
      <c r="G327" s="6">
        <v>99871.29</v>
      </c>
      <c r="H327" s="15">
        <v>45642</v>
      </c>
      <c r="I327" s="6" t="s">
        <v>42</v>
      </c>
      <c r="J327" s="6" t="s">
        <v>61</v>
      </c>
      <c r="K327" s="6" t="s">
        <v>61</v>
      </c>
      <c r="L327" s="6" t="s">
        <v>54</v>
      </c>
      <c r="M327" s="6" t="s">
        <v>63</v>
      </c>
      <c r="N327" s="6">
        <v>4</v>
      </c>
    </row>
    <row r="328" spans="1:14" x14ac:dyDescent="0.25">
      <c r="A328" s="6" t="s">
        <v>1129</v>
      </c>
      <c r="B328" s="6" t="s">
        <v>1130</v>
      </c>
      <c r="C328" s="6" t="s">
        <v>1131</v>
      </c>
      <c r="D328" s="6" t="s">
        <v>504</v>
      </c>
      <c r="E328" s="6" t="s">
        <v>357</v>
      </c>
      <c r="F328" s="6">
        <v>1</v>
      </c>
      <c r="G328" s="6">
        <v>29480.74</v>
      </c>
      <c r="H328" s="15">
        <v>45731</v>
      </c>
      <c r="I328" s="6" t="s">
        <v>74</v>
      </c>
      <c r="J328" s="6" t="s">
        <v>164</v>
      </c>
      <c r="K328" s="6" t="s">
        <v>152</v>
      </c>
      <c r="L328" s="6" t="s">
        <v>44</v>
      </c>
      <c r="M328" s="6" t="s">
        <v>55</v>
      </c>
      <c r="N328" s="6">
        <v>2</v>
      </c>
    </row>
    <row r="329" spans="1:14" x14ac:dyDescent="0.25">
      <c r="A329" s="6" t="s">
        <v>1132</v>
      </c>
      <c r="B329" s="6" t="s">
        <v>1133</v>
      </c>
      <c r="C329" s="6" t="s">
        <v>1134</v>
      </c>
      <c r="D329" s="6" t="s">
        <v>49</v>
      </c>
      <c r="E329" s="6" t="s">
        <v>107</v>
      </c>
      <c r="F329" s="6">
        <v>4</v>
      </c>
      <c r="G329" s="6">
        <v>221239.39</v>
      </c>
      <c r="H329" s="15">
        <v>45734</v>
      </c>
      <c r="I329" s="6" t="s">
        <v>81</v>
      </c>
      <c r="J329" s="6" t="s">
        <v>187</v>
      </c>
      <c r="K329" s="6" t="s">
        <v>187</v>
      </c>
      <c r="L329" s="6" t="s">
        <v>44</v>
      </c>
      <c r="M329" s="6" t="s">
        <v>77</v>
      </c>
      <c r="N329" s="6"/>
    </row>
    <row r="330" spans="1:14" x14ac:dyDescent="0.25">
      <c r="A330" s="6" t="s">
        <v>1135</v>
      </c>
      <c r="B330" s="6" t="s">
        <v>1136</v>
      </c>
      <c r="C330" s="6" t="s">
        <v>1137</v>
      </c>
      <c r="D330" s="6" t="s">
        <v>87</v>
      </c>
      <c r="E330" s="6" t="s">
        <v>88</v>
      </c>
      <c r="F330" s="6">
        <v>3</v>
      </c>
      <c r="G330" s="6">
        <v>389631.16</v>
      </c>
      <c r="H330" s="15">
        <v>46015</v>
      </c>
      <c r="I330" s="6" t="s">
        <v>74</v>
      </c>
      <c r="J330" s="6" t="s">
        <v>308</v>
      </c>
      <c r="K330" s="6" t="s">
        <v>53</v>
      </c>
      <c r="L330" s="6" t="s">
        <v>54</v>
      </c>
      <c r="M330" s="6" t="s">
        <v>45</v>
      </c>
      <c r="N330" s="6">
        <v>1</v>
      </c>
    </row>
    <row r="331" spans="1:14" x14ac:dyDescent="0.25">
      <c r="A331" s="6" t="s">
        <v>1138</v>
      </c>
      <c r="B331" s="6" t="s">
        <v>1139</v>
      </c>
      <c r="C331" s="6" t="s">
        <v>1140</v>
      </c>
      <c r="D331" s="6" t="s">
        <v>168</v>
      </c>
      <c r="E331" s="6" t="s">
        <v>261</v>
      </c>
      <c r="F331" s="6">
        <v>6</v>
      </c>
      <c r="G331" s="6">
        <v>184620.69</v>
      </c>
      <c r="H331" s="15">
        <v>45785</v>
      </c>
      <c r="I331" s="6" t="s">
        <v>42</v>
      </c>
      <c r="J331" s="6" t="s">
        <v>152</v>
      </c>
      <c r="K331" s="6" t="s">
        <v>152</v>
      </c>
      <c r="L331" s="6" t="s">
        <v>44</v>
      </c>
      <c r="M331" s="6" t="s">
        <v>77</v>
      </c>
      <c r="N331" s="6">
        <v>4</v>
      </c>
    </row>
    <row r="332" spans="1:14" x14ac:dyDescent="0.25">
      <c r="A332" s="6" t="s">
        <v>1141</v>
      </c>
      <c r="B332" s="6" t="s">
        <v>1142</v>
      </c>
      <c r="C332" s="6" t="s">
        <v>1143</v>
      </c>
      <c r="D332" s="6" t="s">
        <v>111</v>
      </c>
      <c r="E332" s="6" t="s">
        <v>112</v>
      </c>
      <c r="F332" s="6">
        <v>1</v>
      </c>
      <c r="G332" s="6">
        <v>170440.67</v>
      </c>
      <c r="H332" s="15">
        <v>45794</v>
      </c>
      <c r="I332" s="6" t="s">
        <v>101</v>
      </c>
      <c r="J332" s="6" t="s">
        <v>237</v>
      </c>
      <c r="K332" s="6" t="s">
        <v>238</v>
      </c>
      <c r="L332" s="6" t="s">
        <v>54</v>
      </c>
      <c r="M332" s="6" t="s">
        <v>68</v>
      </c>
      <c r="N332" s="6">
        <v>3</v>
      </c>
    </row>
    <row r="333" spans="1:14" x14ac:dyDescent="0.25">
      <c r="A333" s="6" t="s">
        <v>1144</v>
      </c>
      <c r="B333" s="6" t="s">
        <v>1145</v>
      </c>
      <c r="C333" s="6" t="s">
        <v>739</v>
      </c>
      <c r="D333" s="6" t="s">
        <v>59</v>
      </c>
      <c r="E333" s="6" t="s">
        <v>67</v>
      </c>
      <c r="F333" s="6">
        <v>6</v>
      </c>
      <c r="G333" s="6">
        <v>19476.29</v>
      </c>
      <c r="H333" s="15">
        <v>45326</v>
      </c>
      <c r="I333" s="6" t="s">
        <v>42</v>
      </c>
      <c r="J333" s="6" t="s">
        <v>141</v>
      </c>
      <c r="K333" s="6" t="s">
        <v>142</v>
      </c>
      <c r="L333" s="6" t="s">
        <v>62</v>
      </c>
      <c r="M333" s="6" t="s">
        <v>68</v>
      </c>
      <c r="N333" s="6"/>
    </row>
    <row r="334" spans="1:14" x14ac:dyDescent="0.25">
      <c r="A334" s="6" t="s">
        <v>1146</v>
      </c>
      <c r="B334" s="6" t="s">
        <v>211</v>
      </c>
      <c r="C334" s="6" t="s">
        <v>1147</v>
      </c>
      <c r="D334" s="6" t="s">
        <v>111</v>
      </c>
      <c r="E334" s="6" t="s">
        <v>140</v>
      </c>
      <c r="F334" s="6">
        <v>5</v>
      </c>
      <c r="G334" s="6">
        <v>294279.44</v>
      </c>
      <c r="H334" s="15">
        <v>45838</v>
      </c>
      <c r="I334" s="6" t="s">
        <v>101</v>
      </c>
      <c r="J334" s="6" t="s">
        <v>327</v>
      </c>
      <c r="K334" s="6" t="s">
        <v>114</v>
      </c>
      <c r="L334" s="6" t="s">
        <v>54</v>
      </c>
      <c r="M334" s="6" t="s">
        <v>55</v>
      </c>
      <c r="N334" s="6"/>
    </row>
    <row r="335" spans="1:14" x14ac:dyDescent="0.25">
      <c r="A335" s="6" t="s">
        <v>1148</v>
      </c>
      <c r="B335" s="6" t="s">
        <v>1149</v>
      </c>
      <c r="C335" s="6" t="s">
        <v>1150</v>
      </c>
      <c r="D335" s="6" t="s">
        <v>87</v>
      </c>
      <c r="E335" s="6" t="s">
        <v>131</v>
      </c>
      <c r="F335" s="6">
        <v>4</v>
      </c>
      <c r="G335" s="6">
        <v>434191.97</v>
      </c>
      <c r="H335" s="15">
        <v>45853</v>
      </c>
      <c r="I335" s="6" t="s">
        <v>101</v>
      </c>
      <c r="J335" s="6" t="s">
        <v>89</v>
      </c>
      <c r="K335" s="6" t="s">
        <v>90</v>
      </c>
      <c r="L335" s="6" t="s">
        <v>44</v>
      </c>
      <c r="M335" s="6" t="s">
        <v>68</v>
      </c>
      <c r="N335" s="6">
        <v>4</v>
      </c>
    </row>
    <row r="336" spans="1:14" x14ac:dyDescent="0.25">
      <c r="A336" s="6" t="s">
        <v>1151</v>
      </c>
      <c r="B336" s="6" t="s">
        <v>1152</v>
      </c>
      <c r="C336" s="6" t="s">
        <v>1153</v>
      </c>
      <c r="D336" s="6" t="s">
        <v>135</v>
      </c>
      <c r="E336" s="6" t="s">
        <v>459</v>
      </c>
      <c r="F336" s="6">
        <v>3</v>
      </c>
      <c r="G336" s="6">
        <v>57155.57</v>
      </c>
      <c r="H336" s="15">
        <v>44936</v>
      </c>
      <c r="I336" s="6" t="s">
        <v>51</v>
      </c>
      <c r="J336" s="6" t="s">
        <v>157</v>
      </c>
      <c r="K336" s="6" t="s">
        <v>61</v>
      </c>
      <c r="L336" s="6" t="s">
        <v>62</v>
      </c>
      <c r="M336" s="6" t="s">
        <v>77</v>
      </c>
      <c r="N336" s="6">
        <v>5</v>
      </c>
    </row>
    <row r="337" spans="1:14" x14ac:dyDescent="0.25">
      <c r="A337" s="6" t="s">
        <v>1154</v>
      </c>
      <c r="B337" s="6" t="s">
        <v>1155</v>
      </c>
      <c r="C337" s="6" t="s">
        <v>1156</v>
      </c>
      <c r="D337" s="6" t="s">
        <v>266</v>
      </c>
      <c r="E337" s="6" t="s">
        <v>94</v>
      </c>
      <c r="F337" s="6">
        <v>4</v>
      </c>
      <c r="G337" s="6">
        <v>119819.7</v>
      </c>
      <c r="H337" s="6" t="s">
        <v>2041</v>
      </c>
      <c r="I337" s="6" t="s">
        <v>42</v>
      </c>
      <c r="J337" s="6" t="s">
        <v>141</v>
      </c>
      <c r="K337" s="6" t="s">
        <v>142</v>
      </c>
      <c r="L337" s="6" t="s">
        <v>62</v>
      </c>
      <c r="M337" s="6" t="s">
        <v>68</v>
      </c>
      <c r="N337" s="6"/>
    </row>
    <row r="338" spans="1:14" x14ac:dyDescent="0.25">
      <c r="A338" s="6" t="s">
        <v>1157</v>
      </c>
      <c r="B338" s="6" t="s">
        <v>1158</v>
      </c>
      <c r="C338" s="6" t="s">
        <v>1159</v>
      </c>
      <c r="D338" s="6" t="s">
        <v>168</v>
      </c>
      <c r="E338" s="6" t="s">
        <v>208</v>
      </c>
      <c r="F338" s="6">
        <v>1</v>
      </c>
      <c r="G338" s="6">
        <v>54183.57</v>
      </c>
      <c r="H338" s="15">
        <v>45862</v>
      </c>
      <c r="I338" s="6" t="s">
        <v>74</v>
      </c>
      <c r="J338" s="6" t="s">
        <v>785</v>
      </c>
      <c r="K338" s="6" t="s">
        <v>187</v>
      </c>
      <c r="L338" s="6" t="s">
        <v>44</v>
      </c>
      <c r="M338" s="6" t="s">
        <v>63</v>
      </c>
      <c r="N338" s="6"/>
    </row>
    <row r="339" spans="1:14" x14ac:dyDescent="0.25">
      <c r="A339" s="6" t="s">
        <v>1160</v>
      </c>
      <c r="B339" s="6" t="s">
        <v>1161</v>
      </c>
      <c r="C339" s="6"/>
      <c r="D339" s="6" t="s">
        <v>111</v>
      </c>
      <c r="E339" s="6" t="s">
        <v>112</v>
      </c>
      <c r="F339" s="6">
        <v>6</v>
      </c>
      <c r="G339" s="6">
        <v>299525.37</v>
      </c>
      <c r="H339" s="15">
        <v>45834</v>
      </c>
      <c r="I339" s="6" t="s">
        <v>51</v>
      </c>
      <c r="J339" s="6" t="s">
        <v>82</v>
      </c>
      <c r="K339" s="6" t="s">
        <v>83</v>
      </c>
      <c r="L339" s="6" t="s">
        <v>44</v>
      </c>
      <c r="M339" s="6" t="s">
        <v>63</v>
      </c>
      <c r="N339" s="6">
        <v>2</v>
      </c>
    </row>
    <row r="340" spans="1:14" x14ac:dyDescent="0.25">
      <c r="A340" s="6" t="s">
        <v>1162</v>
      </c>
      <c r="B340" s="6" t="s">
        <v>1163</v>
      </c>
      <c r="C340" s="6" t="s">
        <v>1164</v>
      </c>
      <c r="D340" s="6" t="s">
        <v>59</v>
      </c>
      <c r="E340" s="6" t="s">
        <v>60</v>
      </c>
      <c r="F340" s="6">
        <v>6</v>
      </c>
      <c r="G340" s="6">
        <v>353743.69</v>
      </c>
      <c r="H340" s="15">
        <v>45547</v>
      </c>
      <c r="I340" s="6" t="s">
        <v>101</v>
      </c>
      <c r="J340" s="6" t="s">
        <v>152</v>
      </c>
      <c r="K340" s="6" t="s">
        <v>152</v>
      </c>
      <c r="L340" s="6" t="s">
        <v>62</v>
      </c>
      <c r="M340" s="6" t="s">
        <v>77</v>
      </c>
      <c r="N340" s="6">
        <v>4</v>
      </c>
    </row>
    <row r="341" spans="1:14" x14ac:dyDescent="0.25">
      <c r="A341" s="6" t="s">
        <v>1165</v>
      </c>
      <c r="B341" s="6" t="s">
        <v>1166</v>
      </c>
      <c r="C341" s="6" t="s">
        <v>1167</v>
      </c>
      <c r="D341" s="6" t="s">
        <v>135</v>
      </c>
      <c r="E341" s="6" t="s">
        <v>191</v>
      </c>
      <c r="F341" s="6">
        <v>5</v>
      </c>
      <c r="G341" s="6">
        <v>155410.42000000001</v>
      </c>
      <c r="H341" s="15">
        <v>45297</v>
      </c>
      <c r="I341" s="6" t="s">
        <v>74</v>
      </c>
      <c r="J341" s="6" t="s">
        <v>777</v>
      </c>
      <c r="K341" s="6" t="s">
        <v>127</v>
      </c>
      <c r="L341" s="6" t="s">
        <v>62</v>
      </c>
      <c r="M341" s="6" t="s">
        <v>63</v>
      </c>
      <c r="N341" s="6">
        <v>2</v>
      </c>
    </row>
    <row r="342" spans="1:14" x14ac:dyDescent="0.25">
      <c r="A342" s="6" t="s">
        <v>1168</v>
      </c>
      <c r="B342" s="6" t="s">
        <v>1169</v>
      </c>
      <c r="C342" s="6" t="s">
        <v>1054</v>
      </c>
      <c r="D342" s="6" t="s">
        <v>59</v>
      </c>
      <c r="E342" s="6" t="s">
        <v>67</v>
      </c>
      <c r="F342" s="6">
        <v>1</v>
      </c>
      <c r="G342" s="6">
        <v>403723.05</v>
      </c>
      <c r="H342" s="15">
        <v>45159</v>
      </c>
      <c r="I342" s="6" t="s">
        <v>74</v>
      </c>
      <c r="J342" s="6" t="s">
        <v>82</v>
      </c>
      <c r="K342" s="6" t="s">
        <v>83</v>
      </c>
      <c r="L342" s="6" t="s">
        <v>62</v>
      </c>
      <c r="M342" s="6" t="s">
        <v>55</v>
      </c>
      <c r="N342" s="6">
        <v>5</v>
      </c>
    </row>
    <row r="343" spans="1:14" x14ac:dyDescent="0.25">
      <c r="A343" s="6" t="s">
        <v>1170</v>
      </c>
      <c r="B343" s="6" t="s">
        <v>250</v>
      </c>
      <c r="C343" s="6" t="s">
        <v>1171</v>
      </c>
      <c r="D343" s="6" t="s">
        <v>410</v>
      </c>
      <c r="E343" s="6" t="s">
        <v>191</v>
      </c>
      <c r="F343" s="6">
        <v>6</v>
      </c>
      <c r="G343" s="6">
        <v>93615.72</v>
      </c>
      <c r="H343" s="15">
        <v>45671</v>
      </c>
      <c r="I343" s="6" t="s">
        <v>42</v>
      </c>
      <c r="J343" s="6" t="s">
        <v>327</v>
      </c>
      <c r="K343" s="6" t="s">
        <v>114</v>
      </c>
      <c r="L343" s="6" t="s">
        <v>54</v>
      </c>
      <c r="M343" s="6" t="s">
        <v>55</v>
      </c>
      <c r="N343" s="6">
        <v>4</v>
      </c>
    </row>
    <row r="344" spans="1:14" x14ac:dyDescent="0.25">
      <c r="A344" s="6" t="s">
        <v>1172</v>
      </c>
      <c r="B344" s="6" t="s">
        <v>1173</v>
      </c>
      <c r="C344" s="6" t="s">
        <v>1174</v>
      </c>
      <c r="D344" s="6" t="s">
        <v>87</v>
      </c>
      <c r="E344" s="6" t="s">
        <v>247</v>
      </c>
      <c r="F344" s="6">
        <v>6</v>
      </c>
      <c r="G344" s="6">
        <v>10772253.75</v>
      </c>
      <c r="H344" s="15">
        <v>45101</v>
      </c>
      <c r="I344" s="6" t="s">
        <v>51</v>
      </c>
      <c r="J344" s="6" t="s">
        <v>298</v>
      </c>
      <c r="K344" s="6" t="s">
        <v>238</v>
      </c>
      <c r="L344" s="6" t="s">
        <v>44</v>
      </c>
      <c r="M344" s="6" t="s">
        <v>63</v>
      </c>
      <c r="N344" s="6">
        <v>2</v>
      </c>
    </row>
    <row r="345" spans="1:14" x14ac:dyDescent="0.25">
      <c r="A345" s="6" t="s">
        <v>1175</v>
      </c>
      <c r="B345" s="6" t="s">
        <v>1176</v>
      </c>
      <c r="C345" s="6" t="s">
        <v>1177</v>
      </c>
      <c r="D345" s="6" t="s">
        <v>451</v>
      </c>
      <c r="E345" s="6" t="s">
        <v>67</v>
      </c>
      <c r="F345" s="6">
        <v>4</v>
      </c>
      <c r="G345" s="6">
        <v>10198.84</v>
      </c>
      <c r="H345" s="15">
        <v>45111</v>
      </c>
      <c r="I345" s="6" t="s">
        <v>74</v>
      </c>
      <c r="J345" s="6" t="s">
        <v>1178</v>
      </c>
      <c r="K345" s="6" t="s">
        <v>304</v>
      </c>
      <c r="L345" s="6" t="s">
        <v>62</v>
      </c>
      <c r="M345" s="6" t="s">
        <v>45</v>
      </c>
      <c r="N345" s="6">
        <v>4</v>
      </c>
    </row>
    <row r="346" spans="1:14" x14ac:dyDescent="0.25">
      <c r="A346" s="6" t="s">
        <v>1179</v>
      </c>
      <c r="B346" s="6" t="s">
        <v>1180</v>
      </c>
      <c r="C346" s="6" t="s">
        <v>1181</v>
      </c>
      <c r="D346" s="6" t="s">
        <v>99</v>
      </c>
      <c r="E346" s="6" t="s">
        <v>242</v>
      </c>
      <c r="F346" s="6">
        <v>2</v>
      </c>
      <c r="G346" s="6">
        <v>188216.07</v>
      </c>
      <c r="H346" s="6" t="s">
        <v>2042</v>
      </c>
      <c r="I346" s="6" t="s">
        <v>74</v>
      </c>
      <c r="J346" s="6" t="s">
        <v>43</v>
      </c>
      <c r="K346" s="6" t="s">
        <v>43</v>
      </c>
      <c r="L346" s="6" t="s">
        <v>44</v>
      </c>
      <c r="M346" s="6" t="s">
        <v>45</v>
      </c>
      <c r="N346" s="6">
        <v>4</v>
      </c>
    </row>
    <row r="347" spans="1:14" x14ac:dyDescent="0.25">
      <c r="A347" s="6" t="s">
        <v>1182</v>
      </c>
      <c r="B347" s="6" t="s">
        <v>881</v>
      </c>
      <c r="C347" s="6" t="s">
        <v>1183</v>
      </c>
      <c r="D347" s="6" t="s">
        <v>59</v>
      </c>
      <c r="E347" s="6" t="s">
        <v>60</v>
      </c>
      <c r="F347" s="6">
        <v>6</v>
      </c>
      <c r="G347" s="6">
        <v>231981.77</v>
      </c>
      <c r="H347" s="15">
        <v>45795</v>
      </c>
      <c r="I347" s="6" t="s">
        <v>42</v>
      </c>
      <c r="J347" s="6" t="s">
        <v>203</v>
      </c>
      <c r="K347" s="6" t="s">
        <v>204</v>
      </c>
      <c r="L347" s="6" t="s">
        <v>44</v>
      </c>
      <c r="M347" s="6" t="s">
        <v>55</v>
      </c>
      <c r="N347" s="6"/>
    </row>
    <row r="348" spans="1:14" x14ac:dyDescent="0.25">
      <c r="A348" s="6" t="s">
        <v>1184</v>
      </c>
      <c r="B348" s="6" t="s">
        <v>940</v>
      </c>
      <c r="C348" s="6" t="s">
        <v>1185</v>
      </c>
      <c r="D348" s="6" t="s">
        <v>703</v>
      </c>
      <c r="E348" s="6" t="s">
        <v>326</v>
      </c>
      <c r="F348" s="6">
        <v>1</v>
      </c>
      <c r="G348" s="6">
        <v>92634.08</v>
      </c>
      <c r="H348" s="15">
        <v>45822</v>
      </c>
      <c r="I348" s="6" t="s">
        <v>42</v>
      </c>
      <c r="J348" s="6" t="s">
        <v>648</v>
      </c>
      <c r="K348" s="6" t="s">
        <v>304</v>
      </c>
      <c r="L348" s="6" t="s">
        <v>54</v>
      </c>
      <c r="M348" s="6" t="s">
        <v>55</v>
      </c>
      <c r="N348" s="6">
        <v>1</v>
      </c>
    </row>
    <row r="349" spans="1:14" x14ac:dyDescent="0.25">
      <c r="A349" s="6" t="s">
        <v>1186</v>
      </c>
      <c r="B349" s="6" t="s">
        <v>1187</v>
      </c>
      <c r="C349" s="6" t="s">
        <v>1188</v>
      </c>
      <c r="D349" s="6" t="s">
        <v>135</v>
      </c>
      <c r="E349" s="6" t="s">
        <v>335</v>
      </c>
      <c r="F349" s="6">
        <v>3</v>
      </c>
      <c r="G349" s="6">
        <v>251560.57</v>
      </c>
      <c r="H349" s="15">
        <v>45538</v>
      </c>
      <c r="I349" s="6" t="s">
        <v>101</v>
      </c>
      <c r="J349" s="6" t="s">
        <v>1069</v>
      </c>
      <c r="K349" s="6" t="s">
        <v>152</v>
      </c>
      <c r="L349" s="6" t="s">
        <v>62</v>
      </c>
      <c r="M349" s="6" t="s">
        <v>68</v>
      </c>
      <c r="N349" s="6">
        <v>2</v>
      </c>
    </row>
    <row r="350" spans="1:14" x14ac:dyDescent="0.25">
      <c r="A350" s="6" t="s">
        <v>1189</v>
      </c>
      <c r="B350" s="6" t="s">
        <v>1190</v>
      </c>
      <c r="C350" s="6" t="s">
        <v>1191</v>
      </c>
      <c r="D350" s="6" t="s">
        <v>59</v>
      </c>
      <c r="E350" s="6" t="s">
        <v>217</v>
      </c>
      <c r="F350" s="6">
        <v>2</v>
      </c>
      <c r="G350" s="6">
        <v>129433.09</v>
      </c>
      <c r="H350" s="15">
        <v>45186</v>
      </c>
      <c r="I350" s="6" t="s">
        <v>51</v>
      </c>
      <c r="J350" s="6" t="s">
        <v>1192</v>
      </c>
      <c r="K350" s="6" t="s">
        <v>238</v>
      </c>
      <c r="L350" s="6" t="s">
        <v>44</v>
      </c>
      <c r="M350" s="6" t="s">
        <v>77</v>
      </c>
      <c r="N350" s="6"/>
    </row>
    <row r="351" spans="1:14" x14ac:dyDescent="0.25">
      <c r="A351" s="6" t="s">
        <v>1193</v>
      </c>
      <c r="B351" s="6" t="s">
        <v>1194</v>
      </c>
      <c r="C351" s="6" t="s">
        <v>1195</v>
      </c>
      <c r="D351" s="6" t="s">
        <v>49</v>
      </c>
      <c r="E351" s="6" t="s">
        <v>279</v>
      </c>
      <c r="F351" s="6">
        <v>1</v>
      </c>
      <c r="G351" s="6">
        <v>436510.68</v>
      </c>
      <c r="H351" s="15">
        <v>45899</v>
      </c>
      <c r="I351" s="6" t="s">
        <v>51</v>
      </c>
      <c r="J351" s="6" t="s">
        <v>43</v>
      </c>
      <c r="K351" s="6" t="s">
        <v>43</v>
      </c>
      <c r="L351" s="6" t="s">
        <v>54</v>
      </c>
      <c r="M351" s="6" t="s">
        <v>45</v>
      </c>
      <c r="N351" s="6">
        <v>4</v>
      </c>
    </row>
    <row r="352" spans="1:14" x14ac:dyDescent="0.25">
      <c r="A352" s="6" t="s">
        <v>1196</v>
      </c>
      <c r="B352" s="6" t="s">
        <v>1197</v>
      </c>
      <c r="C352" s="6" t="s">
        <v>857</v>
      </c>
      <c r="D352" s="6" t="s">
        <v>246</v>
      </c>
      <c r="E352" s="6" t="s">
        <v>131</v>
      </c>
      <c r="F352" s="6">
        <v>2</v>
      </c>
      <c r="G352" s="6">
        <v>198378.96</v>
      </c>
      <c r="H352" s="15">
        <v>45274</v>
      </c>
      <c r="I352" s="6" t="s">
        <v>51</v>
      </c>
      <c r="J352" s="6" t="s">
        <v>248</v>
      </c>
      <c r="K352" s="6" t="s">
        <v>127</v>
      </c>
      <c r="L352" s="6" t="s">
        <v>54</v>
      </c>
      <c r="M352" s="6" t="s">
        <v>68</v>
      </c>
      <c r="N352" s="6">
        <v>1</v>
      </c>
    </row>
    <row r="353" spans="1:14" x14ac:dyDescent="0.25">
      <c r="A353" s="6" t="s">
        <v>1198</v>
      </c>
      <c r="B353" s="6" t="s">
        <v>1199</v>
      </c>
      <c r="C353" s="6" t="s">
        <v>1200</v>
      </c>
      <c r="D353" s="6" t="s">
        <v>226</v>
      </c>
      <c r="E353" s="6" t="s">
        <v>829</v>
      </c>
      <c r="F353" s="6">
        <v>1</v>
      </c>
      <c r="G353" s="6">
        <v>183821.88</v>
      </c>
      <c r="H353" s="15">
        <v>45512</v>
      </c>
      <c r="I353" s="6" t="s">
        <v>74</v>
      </c>
      <c r="J353" s="6" t="s">
        <v>141</v>
      </c>
      <c r="K353" s="6" t="s">
        <v>142</v>
      </c>
      <c r="L353" s="6" t="s">
        <v>54</v>
      </c>
      <c r="M353" s="6" t="s">
        <v>55</v>
      </c>
      <c r="N353" s="6"/>
    </row>
    <row r="354" spans="1:14" x14ac:dyDescent="0.25">
      <c r="A354" s="6" t="s">
        <v>1201</v>
      </c>
      <c r="B354" s="6" t="s">
        <v>1202</v>
      </c>
      <c r="C354" s="6" t="s">
        <v>1203</v>
      </c>
      <c r="D354" s="6" t="s">
        <v>121</v>
      </c>
      <c r="E354" s="6" t="s">
        <v>140</v>
      </c>
      <c r="F354" s="6">
        <v>6</v>
      </c>
      <c r="G354" s="6">
        <v>192428.32</v>
      </c>
      <c r="H354" s="15">
        <v>45947</v>
      </c>
      <c r="I354" s="6" t="s">
        <v>42</v>
      </c>
      <c r="J354" s="6" t="s">
        <v>303</v>
      </c>
      <c r="K354" s="6" t="s">
        <v>304</v>
      </c>
      <c r="L354" s="6" t="s">
        <v>62</v>
      </c>
      <c r="M354" s="6" t="s">
        <v>55</v>
      </c>
      <c r="N354" s="6">
        <v>5</v>
      </c>
    </row>
    <row r="355" spans="1:14" x14ac:dyDescent="0.25">
      <c r="A355" s="6" t="s">
        <v>1204</v>
      </c>
      <c r="B355" s="6" t="s">
        <v>1205</v>
      </c>
      <c r="C355" s="6" t="s">
        <v>1206</v>
      </c>
      <c r="D355" s="6" t="s">
        <v>111</v>
      </c>
      <c r="E355" s="6" t="s">
        <v>112</v>
      </c>
      <c r="F355" s="6">
        <v>3</v>
      </c>
      <c r="G355" s="6">
        <v>242497.64</v>
      </c>
      <c r="H355" s="15">
        <v>45742</v>
      </c>
      <c r="I355" s="6" t="s">
        <v>101</v>
      </c>
      <c r="J355" s="6" t="s">
        <v>308</v>
      </c>
      <c r="K355" s="6" t="s">
        <v>53</v>
      </c>
      <c r="L355" s="6" t="s">
        <v>44</v>
      </c>
      <c r="M355" s="6" t="s">
        <v>63</v>
      </c>
      <c r="N355" s="6"/>
    </row>
    <row r="356" spans="1:14" x14ac:dyDescent="0.25">
      <c r="A356" s="6" t="s">
        <v>1207</v>
      </c>
      <c r="B356" s="6" t="s">
        <v>1208</v>
      </c>
      <c r="C356" s="6" t="s">
        <v>1209</v>
      </c>
      <c r="D356" s="6" t="s">
        <v>99</v>
      </c>
      <c r="E356" s="6" t="s">
        <v>242</v>
      </c>
      <c r="F356" s="6">
        <v>3</v>
      </c>
      <c r="G356" s="6">
        <v>351423.47</v>
      </c>
      <c r="H356" s="15">
        <v>45768</v>
      </c>
      <c r="I356" s="6" t="s">
        <v>81</v>
      </c>
      <c r="J356" s="6" t="s">
        <v>126</v>
      </c>
      <c r="K356" s="6" t="s">
        <v>127</v>
      </c>
      <c r="L356" s="6" t="s">
        <v>54</v>
      </c>
      <c r="M356" s="6" t="s">
        <v>68</v>
      </c>
      <c r="N356" s="6">
        <v>2</v>
      </c>
    </row>
    <row r="357" spans="1:14" x14ac:dyDescent="0.25">
      <c r="A357" s="6" t="s">
        <v>1210</v>
      </c>
      <c r="B357" s="6" t="s">
        <v>1211</v>
      </c>
      <c r="C357" s="6" t="s">
        <v>1212</v>
      </c>
      <c r="D357" s="6" t="s">
        <v>40</v>
      </c>
      <c r="E357" s="6" t="s">
        <v>326</v>
      </c>
      <c r="F357" s="6">
        <v>5</v>
      </c>
      <c r="G357" s="6">
        <v>58615.17</v>
      </c>
      <c r="H357" s="15">
        <v>45703</v>
      </c>
      <c r="I357" s="6" t="s">
        <v>42</v>
      </c>
      <c r="J357" s="6" t="s">
        <v>237</v>
      </c>
      <c r="K357" s="6" t="s">
        <v>238</v>
      </c>
      <c r="L357" s="6" t="s">
        <v>54</v>
      </c>
      <c r="M357" s="6" t="s">
        <v>45</v>
      </c>
      <c r="N357" s="6">
        <v>2</v>
      </c>
    </row>
    <row r="358" spans="1:14" x14ac:dyDescent="0.25">
      <c r="A358" s="6" t="s">
        <v>1213</v>
      </c>
      <c r="B358" s="6" t="s">
        <v>949</v>
      </c>
      <c r="C358" s="6" t="s">
        <v>950</v>
      </c>
      <c r="D358" s="6" t="s">
        <v>40</v>
      </c>
      <c r="E358" s="6" t="s">
        <v>41</v>
      </c>
      <c r="F358" s="6">
        <v>5</v>
      </c>
      <c r="G358" s="6">
        <v>93313.600000000006</v>
      </c>
      <c r="H358" s="15">
        <v>45356</v>
      </c>
      <c r="I358" s="6" t="s">
        <v>42</v>
      </c>
      <c r="J358" s="6" t="s">
        <v>89</v>
      </c>
      <c r="K358" s="6" t="s">
        <v>90</v>
      </c>
      <c r="L358" s="6" t="s">
        <v>62</v>
      </c>
      <c r="M358" s="6" t="s">
        <v>63</v>
      </c>
      <c r="N358" s="6"/>
    </row>
    <row r="359" spans="1:14" x14ac:dyDescent="0.25">
      <c r="A359" s="6" t="s">
        <v>1214</v>
      </c>
      <c r="B359" s="6" t="s">
        <v>516</v>
      </c>
      <c r="C359" s="6" t="s">
        <v>1215</v>
      </c>
      <c r="D359" s="6" t="s">
        <v>226</v>
      </c>
      <c r="E359" s="6" t="s">
        <v>151</v>
      </c>
      <c r="F359" s="6">
        <v>2</v>
      </c>
      <c r="G359" s="6">
        <v>355173.38</v>
      </c>
      <c r="H359" s="15">
        <v>45229</v>
      </c>
      <c r="I359" s="6" t="s">
        <v>42</v>
      </c>
      <c r="J359" s="6" t="s">
        <v>141</v>
      </c>
      <c r="K359" s="6" t="s">
        <v>142</v>
      </c>
      <c r="L359" s="6" t="s">
        <v>54</v>
      </c>
      <c r="M359" s="6" t="s">
        <v>68</v>
      </c>
      <c r="N359" s="6">
        <v>2</v>
      </c>
    </row>
    <row r="360" spans="1:14" x14ac:dyDescent="0.25">
      <c r="A360" s="6" t="s">
        <v>1216</v>
      </c>
      <c r="B360" s="6" t="s">
        <v>1217</v>
      </c>
      <c r="C360" s="6" t="s">
        <v>1218</v>
      </c>
      <c r="D360" s="6" t="s">
        <v>106</v>
      </c>
      <c r="E360" s="6" t="s">
        <v>279</v>
      </c>
      <c r="F360" s="6">
        <v>3</v>
      </c>
      <c r="G360" s="6">
        <v>336568.41</v>
      </c>
      <c r="H360" s="6" t="s">
        <v>2043</v>
      </c>
      <c r="I360" s="6" t="s">
        <v>74</v>
      </c>
      <c r="J360" s="6" t="s">
        <v>331</v>
      </c>
      <c r="K360" s="6" t="s">
        <v>90</v>
      </c>
      <c r="L360" s="6" t="s">
        <v>62</v>
      </c>
      <c r="M360" s="6" t="s">
        <v>68</v>
      </c>
      <c r="N360" s="6">
        <v>2</v>
      </c>
    </row>
    <row r="361" spans="1:14" x14ac:dyDescent="0.25">
      <c r="A361" s="6" t="s">
        <v>1219</v>
      </c>
      <c r="B361" s="6" t="s">
        <v>506</v>
      </c>
      <c r="C361" s="6" t="s">
        <v>1220</v>
      </c>
      <c r="D361" s="6" t="s">
        <v>367</v>
      </c>
      <c r="E361" s="6" t="s">
        <v>573</v>
      </c>
      <c r="F361" s="6">
        <v>6</v>
      </c>
      <c r="G361" s="6">
        <v>324671.31</v>
      </c>
      <c r="H361" s="15">
        <v>45447</v>
      </c>
      <c r="I361" s="6" t="s">
        <v>101</v>
      </c>
      <c r="J361" s="6" t="s">
        <v>43</v>
      </c>
      <c r="K361" s="6" t="s">
        <v>43</v>
      </c>
      <c r="L361" s="6" t="s">
        <v>62</v>
      </c>
      <c r="M361" s="6" t="s">
        <v>45</v>
      </c>
      <c r="N361" s="6">
        <v>3</v>
      </c>
    </row>
    <row r="362" spans="1:14" x14ac:dyDescent="0.25">
      <c r="A362" s="6" t="s">
        <v>1221</v>
      </c>
      <c r="B362" s="6" t="s">
        <v>1222</v>
      </c>
      <c r="C362" s="6" t="s">
        <v>1223</v>
      </c>
      <c r="D362" s="6" t="s">
        <v>297</v>
      </c>
      <c r="E362" s="6" t="s">
        <v>261</v>
      </c>
      <c r="F362" s="6">
        <v>5</v>
      </c>
      <c r="G362" s="6">
        <v>260254.79</v>
      </c>
      <c r="H362" s="15">
        <v>44979</v>
      </c>
      <c r="I362" s="6" t="s">
        <v>81</v>
      </c>
      <c r="J362" s="6" t="s">
        <v>345</v>
      </c>
      <c r="K362" s="6" t="s">
        <v>76</v>
      </c>
      <c r="L362" s="6" t="s">
        <v>44</v>
      </c>
      <c r="M362" s="6" t="s">
        <v>63</v>
      </c>
      <c r="N362" s="6">
        <v>1</v>
      </c>
    </row>
    <row r="363" spans="1:14" x14ac:dyDescent="0.25">
      <c r="A363" s="6" t="s">
        <v>1224</v>
      </c>
      <c r="B363" s="6" t="s">
        <v>1225</v>
      </c>
      <c r="C363" s="6" t="s">
        <v>1226</v>
      </c>
      <c r="D363" s="6" t="s">
        <v>135</v>
      </c>
      <c r="E363" s="6" t="s">
        <v>191</v>
      </c>
      <c r="F363" s="6">
        <v>2</v>
      </c>
      <c r="G363" s="6">
        <v>241440.86</v>
      </c>
      <c r="H363" s="15">
        <v>45999</v>
      </c>
      <c r="I363" s="6" t="s">
        <v>101</v>
      </c>
      <c r="J363" s="6" t="s">
        <v>569</v>
      </c>
      <c r="K363" s="6" t="s">
        <v>204</v>
      </c>
      <c r="L363" s="6" t="s">
        <v>62</v>
      </c>
      <c r="M363" s="6" t="s">
        <v>77</v>
      </c>
      <c r="N363" s="6">
        <v>2</v>
      </c>
    </row>
    <row r="364" spans="1:14" x14ac:dyDescent="0.25">
      <c r="A364" s="6" t="s">
        <v>1227</v>
      </c>
      <c r="B364" s="6" t="s">
        <v>1228</v>
      </c>
      <c r="C364" s="6" t="s">
        <v>1229</v>
      </c>
      <c r="D364" s="6" t="s">
        <v>87</v>
      </c>
      <c r="E364" s="6" t="s">
        <v>94</v>
      </c>
      <c r="F364" s="6">
        <v>5</v>
      </c>
      <c r="G364" s="6">
        <v>376864.97</v>
      </c>
      <c r="H364" s="6" t="s">
        <v>2044</v>
      </c>
      <c r="I364" s="6" t="s">
        <v>42</v>
      </c>
      <c r="J364" s="6" t="s">
        <v>910</v>
      </c>
      <c r="K364" s="6" t="s">
        <v>114</v>
      </c>
      <c r="L364" s="6" t="s">
        <v>62</v>
      </c>
      <c r="M364" s="6" t="s">
        <v>63</v>
      </c>
      <c r="N364" s="6">
        <v>1</v>
      </c>
    </row>
    <row r="365" spans="1:14" x14ac:dyDescent="0.25">
      <c r="A365" s="6" t="s">
        <v>1230</v>
      </c>
      <c r="B365" s="6" t="s">
        <v>927</v>
      </c>
      <c r="C365" s="6" t="s">
        <v>1231</v>
      </c>
      <c r="D365" s="6" t="s">
        <v>135</v>
      </c>
      <c r="E365" s="6" t="s">
        <v>468</v>
      </c>
      <c r="F365" s="6">
        <v>2</v>
      </c>
      <c r="G365" s="6">
        <v>219310.04</v>
      </c>
      <c r="H365" s="15">
        <v>45511</v>
      </c>
      <c r="I365" s="6" t="s">
        <v>81</v>
      </c>
      <c r="J365" s="6" t="s">
        <v>82</v>
      </c>
      <c r="K365" s="6" t="s">
        <v>83</v>
      </c>
      <c r="L365" s="6" t="s">
        <v>62</v>
      </c>
      <c r="M365" s="6" t="s">
        <v>68</v>
      </c>
      <c r="N365" s="6">
        <v>2</v>
      </c>
    </row>
    <row r="366" spans="1:14" x14ac:dyDescent="0.25">
      <c r="A366" s="6" t="s">
        <v>1232</v>
      </c>
      <c r="B366" s="6" t="s">
        <v>1233</v>
      </c>
      <c r="C366" s="6" t="s">
        <v>730</v>
      </c>
      <c r="D366" s="6" t="s">
        <v>297</v>
      </c>
      <c r="E366" s="6" t="s">
        <v>208</v>
      </c>
      <c r="F366" s="6">
        <v>6</v>
      </c>
      <c r="G366" s="6">
        <v>158757.93</v>
      </c>
      <c r="H366" s="15">
        <v>45645</v>
      </c>
      <c r="I366" s="6" t="s">
        <v>81</v>
      </c>
      <c r="J366" s="6" t="s">
        <v>126</v>
      </c>
      <c r="K366" s="6" t="s">
        <v>127</v>
      </c>
      <c r="L366" s="6" t="s">
        <v>62</v>
      </c>
      <c r="M366" s="6" t="s">
        <v>45</v>
      </c>
      <c r="N366" s="6">
        <v>3</v>
      </c>
    </row>
    <row r="367" spans="1:14" x14ac:dyDescent="0.25">
      <c r="A367" s="6" t="s">
        <v>1234</v>
      </c>
      <c r="B367" s="6" t="s">
        <v>1235</v>
      </c>
      <c r="C367" s="6" t="s">
        <v>1236</v>
      </c>
      <c r="D367" s="6" t="s">
        <v>260</v>
      </c>
      <c r="E367" s="6" t="s">
        <v>256</v>
      </c>
      <c r="F367" s="6">
        <v>5</v>
      </c>
      <c r="G367" s="6">
        <v>65113.17</v>
      </c>
      <c r="H367" s="15">
        <v>44971</v>
      </c>
      <c r="I367" s="6" t="s">
        <v>74</v>
      </c>
      <c r="J367" s="6" t="s">
        <v>203</v>
      </c>
      <c r="K367" s="6" t="s">
        <v>204</v>
      </c>
      <c r="L367" s="6" t="s">
        <v>54</v>
      </c>
      <c r="M367" s="6" t="s">
        <v>68</v>
      </c>
      <c r="N367" s="6"/>
    </row>
    <row r="368" spans="1:14" x14ac:dyDescent="0.25">
      <c r="A368" s="6" t="s">
        <v>1237</v>
      </c>
      <c r="B368" s="6" t="s">
        <v>1238</v>
      </c>
      <c r="C368" s="6" t="s">
        <v>1239</v>
      </c>
      <c r="D368" s="6" t="s">
        <v>222</v>
      </c>
      <c r="E368" s="6" t="s">
        <v>176</v>
      </c>
      <c r="F368" s="6">
        <v>3</v>
      </c>
      <c r="G368" s="6">
        <v>374501.99</v>
      </c>
      <c r="H368" s="15">
        <v>46017</v>
      </c>
      <c r="I368" s="6" t="s">
        <v>42</v>
      </c>
      <c r="J368" s="6" t="s">
        <v>152</v>
      </c>
      <c r="K368" s="6" t="s">
        <v>152</v>
      </c>
      <c r="L368" s="6" t="s">
        <v>44</v>
      </c>
      <c r="M368" s="6" t="s">
        <v>68</v>
      </c>
      <c r="N368" s="6">
        <v>3</v>
      </c>
    </row>
    <row r="369" spans="1:14" x14ac:dyDescent="0.25">
      <c r="A369" s="6" t="s">
        <v>1240</v>
      </c>
      <c r="B369" s="6" t="s">
        <v>1241</v>
      </c>
      <c r="C369" s="6" t="s">
        <v>1242</v>
      </c>
      <c r="D369" s="6" t="s">
        <v>180</v>
      </c>
      <c r="E369" s="6" t="s">
        <v>573</v>
      </c>
      <c r="F369" s="6">
        <v>3</v>
      </c>
      <c r="G369" s="6">
        <v>240640.79</v>
      </c>
      <c r="H369" s="15">
        <v>45632</v>
      </c>
      <c r="I369" s="6" t="s">
        <v>51</v>
      </c>
      <c r="J369" s="6" t="s">
        <v>308</v>
      </c>
      <c r="K369" s="6" t="s">
        <v>53</v>
      </c>
      <c r="L369" s="6" t="s">
        <v>44</v>
      </c>
      <c r="M369" s="6" t="s">
        <v>55</v>
      </c>
      <c r="N369" s="6"/>
    </row>
    <row r="370" spans="1:14" x14ac:dyDescent="0.25">
      <c r="A370" s="6" t="s">
        <v>1243</v>
      </c>
      <c r="B370" s="6" t="s">
        <v>1244</v>
      </c>
      <c r="C370" s="6" t="s">
        <v>1245</v>
      </c>
      <c r="D370" s="6" t="s">
        <v>49</v>
      </c>
      <c r="E370" s="6" t="s">
        <v>829</v>
      </c>
      <c r="F370" s="6">
        <v>2</v>
      </c>
      <c r="G370" s="6">
        <v>178893.54</v>
      </c>
      <c r="H370" s="15">
        <v>45000</v>
      </c>
      <c r="I370" s="6" t="s">
        <v>81</v>
      </c>
      <c r="J370" s="6" t="s">
        <v>798</v>
      </c>
      <c r="K370" s="6" t="s">
        <v>43</v>
      </c>
      <c r="L370" s="6" t="s">
        <v>62</v>
      </c>
      <c r="M370" s="6" t="s">
        <v>55</v>
      </c>
      <c r="N370" s="6">
        <v>1</v>
      </c>
    </row>
    <row r="371" spans="1:14" x14ac:dyDescent="0.25">
      <c r="A371" s="6" t="s">
        <v>1246</v>
      </c>
      <c r="B371" s="6" t="s">
        <v>1247</v>
      </c>
      <c r="C371" s="6" t="s">
        <v>1248</v>
      </c>
      <c r="D371" s="6" t="s">
        <v>135</v>
      </c>
      <c r="E371" s="6" t="s">
        <v>213</v>
      </c>
      <c r="F371" s="6">
        <v>1</v>
      </c>
      <c r="G371" s="6">
        <v>373687.82</v>
      </c>
      <c r="H371" s="15">
        <v>45732</v>
      </c>
      <c r="I371" s="6" t="s">
        <v>74</v>
      </c>
      <c r="J371" s="6" t="s">
        <v>43</v>
      </c>
      <c r="K371" s="6" t="s">
        <v>43</v>
      </c>
      <c r="L371" s="6" t="s">
        <v>44</v>
      </c>
      <c r="M371" s="6" t="s">
        <v>77</v>
      </c>
      <c r="N371" s="6">
        <v>3</v>
      </c>
    </row>
    <row r="372" spans="1:14" x14ac:dyDescent="0.25">
      <c r="A372" s="6" t="s">
        <v>1249</v>
      </c>
      <c r="B372" s="6" t="s">
        <v>1250</v>
      </c>
      <c r="C372" s="6" t="s">
        <v>1251</v>
      </c>
      <c r="D372" s="6" t="s">
        <v>49</v>
      </c>
      <c r="E372" s="6" t="s">
        <v>151</v>
      </c>
      <c r="F372" s="6">
        <v>3</v>
      </c>
      <c r="G372" s="6">
        <v>211575.03</v>
      </c>
      <c r="H372" s="6" t="s">
        <v>2045</v>
      </c>
      <c r="I372" s="6" t="s">
        <v>74</v>
      </c>
      <c r="J372" s="6" t="s">
        <v>308</v>
      </c>
      <c r="K372" s="6" t="s">
        <v>53</v>
      </c>
      <c r="L372" s="6" t="s">
        <v>54</v>
      </c>
      <c r="M372" s="6" t="s">
        <v>63</v>
      </c>
      <c r="N372" s="6">
        <v>3</v>
      </c>
    </row>
    <row r="373" spans="1:14" x14ac:dyDescent="0.25">
      <c r="A373" s="6" t="s">
        <v>1252</v>
      </c>
      <c r="B373" s="6" t="s">
        <v>1253</v>
      </c>
      <c r="C373" s="6" t="s">
        <v>1254</v>
      </c>
      <c r="D373" s="6" t="s">
        <v>49</v>
      </c>
      <c r="E373" s="6" t="s">
        <v>829</v>
      </c>
      <c r="F373" s="6">
        <v>2</v>
      </c>
      <c r="G373" s="6">
        <v>326622.46999999997</v>
      </c>
      <c r="H373" s="15">
        <v>44996</v>
      </c>
      <c r="I373" s="6" t="s">
        <v>81</v>
      </c>
      <c r="J373" s="6" t="s">
        <v>152</v>
      </c>
      <c r="K373" s="6" t="s">
        <v>152</v>
      </c>
      <c r="L373" s="6" t="s">
        <v>54</v>
      </c>
      <c r="M373" s="6" t="s">
        <v>77</v>
      </c>
      <c r="N373" s="6">
        <v>3</v>
      </c>
    </row>
    <row r="374" spans="1:14" x14ac:dyDescent="0.25">
      <c r="A374" s="6" t="s">
        <v>1255</v>
      </c>
      <c r="B374" s="6" t="s">
        <v>1256</v>
      </c>
      <c r="C374" s="6" t="s">
        <v>1257</v>
      </c>
      <c r="D374" s="6" t="s">
        <v>111</v>
      </c>
      <c r="E374" s="6" t="s">
        <v>140</v>
      </c>
      <c r="F374" s="6">
        <v>4</v>
      </c>
      <c r="G374" s="6">
        <v>174815.58</v>
      </c>
      <c r="H374" s="15">
        <v>44992</v>
      </c>
      <c r="I374" s="6" t="s">
        <v>81</v>
      </c>
      <c r="J374" s="6" t="s">
        <v>61</v>
      </c>
      <c r="K374" s="6" t="s">
        <v>61</v>
      </c>
      <c r="L374" s="6" t="s">
        <v>54</v>
      </c>
      <c r="M374" s="6" t="s">
        <v>68</v>
      </c>
      <c r="N374" s="6">
        <v>1</v>
      </c>
    </row>
    <row r="375" spans="1:14" x14ac:dyDescent="0.25">
      <c r="A375" s="6" t="s">
        <v>1258</v>
      </c>
      <c r="B375" s="6" t="s">
        <v>1259</v>
      </c>
      <c r="C375" s="6" t="s">
        <v>1260</v>
      </c>
      <c r="D375" s="6" t="s">
        <v>135</v>
      </c>
      <c r="E375" s="6" t="s">
        <v>468</v>
      </c>
      <c r="F375" s="6">
        <v>1</v>
      </c>
      <c r="G375" s="6">
        <v>353320.77</v>
      </c>
      <c r="H375" s="15">
        <v>45424</v>
      </c>
      <c r="I375" s="6" t="s">
        <v>42</v>
      </c>
      <c r="J375" s="6" t="s">
        <v>152</v>
      </c>
      <c r="K375" s="6" t="s">
        <v>152</v>
      </c>
      <c r="L375" s="6" t="s">
        <v>54</v>
      </c>
      <c r="M375" s="6" t="s">
        <v>68</v>
      </c>
      <c r="N375" s="6">
        <v>3</v>
      </c>
    </row>
    <row r="376" spans="1:14" x14ac:dyDescent="0.25">
      <c r="A376" s="6" t="s">
        <v>1261</v>
      </c>
      <c r="B376" s="6" t="s">
        <v>1262</v>
      </c>
      <c r="C376" s="6" t="s">
        <v>1263</v>
      </c>
      <c r="D376" s="6" t="s">
        <v>40</v>
      </c>
      <c r="E376" s="6" t="s">
        <v>41</v>
      </c>
      <c r="F376" s="6">
        <v>3</v>
      </c>
      <c r="G376" s="6">
        <v>44959.02</v>
      </c>
      <c r="H376" s="15">
        <v>45588</v>
      </c>
      <c r="I376" s="6" t="s">
        <v>42</v>
      </c>
      <c r="J376" s="6" t="s">
        <v>61</v>
      </c>
      <c r="K376" s="6" t="s">
        <v>61</v>
      </c>
      <c r="L376" s="6" t="s">
        <v>54</v>
      </c>
      <c r="M376" s="6" t="s">
        <v>68</v>
      </c>
      <c r="N376" s="6">
        <v>4</v>
      </c>
    </row>
    <row r="377" spans="1:14" x14ac:dyDescent="0.25">
      <c r="A377" s="6" t="s">
        <v>1264</v>
      </c>
      <c r="B377" s="6" t="s">
        <v>1265</v>
      </c>
      <c r="C377" s="6" t="s">
        <v>1266</v>
      </c>
      <c r="D377" s="6" t="s">
        <v>40</v>
      </c>
      <c r="E377" s="6" t="s">
        <v>326</v>
      </c>
      <c r="F377" s="6">
        <v>6</v>
      </c>
      <c r="G377" s="6">
        <v>142411.20000000001</v>
      </c>
      <c r="H377" s="15">
        <v>45501</v>
      </c>
      <c r="I377" s="6" t="s">
        <v>74</v>
      </c>
      <c r="J377" s="6" t="s">
        <v>61</v>
      </c>
      <c r="K377" s="6" t="s">
        <v>61</v>
      </c>
      <c r="L377" s="6" t="s">
        <v>44</v>
      </c>
      <c r="M377" s="6" t="s">
        <v>68</v>
      </c>
      <c r="N377" s="6">
        <v>5</v>
      </c>
    </row>
    <row r="378" spans="1:14" x14ac:dyDescent="0.25">
      <c r="A378" s="6" t="s">
        <v>1267</v>
      </c>
      <c r="B378" s="6" t="s">
        <v>1268</v>
      </c>
      <c r="C378" s="6" t="s">
        <v>1269</v>
      </c>
      <c r="D378" s="6" t="s">
        <v>111</v>
      </c>
      <c r="E378" s="6" t="s">
        <v>73</v>
      </c>
      <c r="F378" s="6">
        <v>5</v>
      </c>
      <c r="G378" s="6">
        <v>326646.42</v>
      </c>
      <c r="H378" s="15">
        <v>45232</v>
      </c>
      <c r="I378" s="6" t="s">
        <v>101</v>
      </c>
      <c r="J378" s="6" t="s">
        <v>303</v>
      </c>
      <c r="K378" s="6" t="s">
        <v>304</v>
      </c>
      <c r="L378" s="6" t="s">
        <v>62</v>
      </c>
      <c r="M378" s="6" t="s">
        <v>63</v>
      </c>
      <c r="N378" s="6">
        <v>2</v>
      </c>
    </row>
    <row r="379" spans="1:14" x14ac:dyDescent="0.25">
      <c r="A379" s="6" t="s">
        <v>1270</v>
      </c>
      <c r="B379" s="6" t="s">
        <v>1271</v>
      </c>
      <c r="C379" s="6" t="s">
        <v>1272</v>
      </c>
      <c r="D379" s="6" t="s">
        <v>406</v>
      </c>
      <c r="E379" s="6" t="s">
        <v>191</v>
      </c>
      <c r="F379" s="6">
        <v>2</v>
      </c>
      <c r="G379" s="6">
        <v>80843.09</v>
      </c>
      <c r="H379" s="15">
        <v>45495</v>
      </c>
      <c r="I379" s="6" t="s">
        <v>42</v>
      </c>
      <c r="J379" s="6" t="s">
        <v>141</v>
      </c>
      <c r="K379" s="6" t="s">
        <v>142</v>
      </c>
      <c r="L379" s="6" t="s">
        <v>44</v>
      </c>
      <c r="M379" s="6" t="s">
        <v>77</v>
      </c>
      <c r="N379" s="6">
        <v>3</v>
      </c>
    </row>
    <row r="380" spans="1:14" x14ac:dyDescent="0.25">
      <c r="A380" s="6" t="s">
        <v>1273</v>
      </c>
      <c r="B380" s="6" t="s">
        <v>1274</v>
      </c>
      <c r="C380" s="6" t="s">
        <v>1275</v>
      </c>
      <c r="D380" s="6" t="s">
        <v>1276</v>
      </c>
      <c r="E380" s="6" t="s">
        <v>50</v>
      </c>
      <c r="F380" s="6">
        <v>2</v>
      </c>
      <c r="G380" s="6">
        <v>263741.55</v>
      </c>
      <c r="H380" s="15">
        <v>45558</v>
      </c>
      <c r="I380" s="6" t="s">
        <v>101</v>
      </c>
      <c r="J380" s="6" t="s">
        <v>569</v>
      </c>
      <c r="K380" s="6" t="s">
        <v>204</v>
      </c>
      <c r="L380" s="6" t="s">
        <v>44</v>
      </c>
      <c r="M380" s="6" t="s">
        <v>45</v>
      </c>
      <c r="N380" s="6"/>
    </row>
    <row r="381" spans="1:14" x14ac:dyDescent="0.25">
      <c r="A381" s="6" t="s">
        <v>1277</v>
      </c>
      <c r="B381" s="6" t="s">
        <v>1278</v>
      </c>
      <c r="C381" s="6" t="s">
        <v>1279</v>
      </c>
      <c r="D381" s="6" t="s">
        <v>59</v>
      </c>
      <c r="E381" s="6" t="s">
        <v>217</v>
      </c>
      <c r="F381" s="6">
        <v>-5</v>
      </c>
      <c r="G381" s="6">
        <v>260016.9</v>
      </c>
      <c r="H381" s="6" t="s">
        <v>2046</v>
      </c>
      <c r="I381" s="6" t="s">
        <v>42</v>
      </c>
      <c r="J381" s="6" t="s">
        <v>43</v>
      </c>
      <c r="K381" s="6" t="s">
        <v>43</v>
      </c>
      <c r="L381" s="6" t="s">
        <v>62</v>
      </c>
      <c r="M381" s="6" t="s">
        <v>68</v>
      </c>
      <c r="N381" s="6">
        <v>5</v>
      </c>
    </row>
    <row r="382" spans="1:14" x14ac:dyDescent="0.25">
      <c r="A382" s="6" t="s">
        <v>1280</v>
      </c>
      <c r="B382" s="6" t="s">
        <v>1281</v>
      </c>
      <c r="C382" s="6" t="s">
        <v>1282</v>
      </c>
      <c r="D382" s="6" t="s">
        <v>99</v>
      </c>
      <c r="E382" s="6" t="s">
        <v>100</v>
      </c>
      <c r="F382" s="6">
        <v>6</v>
      </c>
      <c r="G382" s="6">
        <v>59058.07</v>
      </c>
      <c r="H382" s="15">
        <v>45181</v>
      </c>
      <c r="I382" s="6" t="s">
        <v>51</v>
      </c>
      <c r="J382" s="6" t="s">
        <v>411</v>
      </c>
      <c r="K382" s="6" t="s">
        <v>304</v>
      </c>
      <c r="L382" s="6" t="s">
        <v>62</v>
      </c>
      <c r="M382" s="6" t="s">
        <v>68</v>
      </c>
      <c r="N382" s="6">
        <v>3</v>
      </c>
    </row>
    <row r="383" spans="1:14" x14ac:dyDescent="0.25">
      <c r="A383" s="6" t="s">
        <v>1283</v>
      </c>
      <c r="B383" s="6" t="s">
        <v>1284</v>
      </c>
      <c r="C383" s="6" t="s">
        <v>1285</v>
      </c>
      <c r="D383" s="6" t="s">
        <v>168</v>
      </c>
      <c r="E383" s="6" t="s">
        <v>256</v>
      </c>
      <c r="F383" s="6">
        <v>1</v>
      </c>
      <c r="G383" s="6">
        <v>447102.86</v>
      </c>
      <c r="H383" s="15">
        <v>44937</v>
      </c>
      <c r="I383" s="6" t="s">
        <v>101</v>
      </c>
      <c r="J383" s="6" t="s">
        <v>113</v>
      </c>
      <c r="K383" s="6" t="s">
        <v>114</v>
      </c>
      <c r="L383" s="6" t="s">
        <v>54</v>
      </c>
      <c r="M383" s="6" t="s">
        <v>77</v>
      </c>
      <c r="N383" s="6">
        <v>1</v>
      </c>
    </row>
    <row r="384" spans="1:14" x14ac:dyDescent="0.25">
      <c r="A384" s="6" t="s">
        <v>1286</v>
      </c>
      <c r="B384" s="6" t="s">
        <v>1287</v>
      </c>
      <c r="C384" s="6" t="s">
        <v>1288</v>
      </c>
      <c r="D384" s="6" t="s">
        <v>168</v>
      </c>
      <c r="E384" s="6" t="s">
        <v>208</v>
      </c>
      <c r="F384" s="6">
        <v>4</v>
      </c>
      <c r="G384" s="6">
        <v>446630.07</v>
      </c>
      <c r="H384" s="15">
        <v>45731</v>
      </c>
      <c r="I384" s="6" t="s">
        <v>81</v>
      </c>
      <c r="J384" s="6" t="s">
        <v>203</v>
      </c>
      <c r="K384" s="6" t="s">
        <v>204</v>
      </c>
      <c r="L384" s="6" t="s">
        <v>44</v>
      </c>
      <c r="M384" s="6" t="s">
        <v>55</v>
      </c>
      <c r="N384" s="6">
        <v>4</v>
      </c>
    </row>
    <row r="385" spans="1:14" x14ac:dyDescent="0.25">
      <c r="A385" s="6" t="s">
        <v>1289</v>
      </c>
      <c r="B385" s="6" t="s">
        <v>1290</v>
      </c>
      <c r="C385" s="6" t="s">
        <v>1291</v>
      </c>
      <c r="D385" s="6" t="s">
        <v>1276</v>
      </c>
      <c r="E385" s="6" t="s">
        <v>151</v>
      </c>
      <c r="F385" s="6">
        <v>6</v>
      </c>
      <c r="G385" s="6">
        <v>39530.800000000003</v>
      </c>
      <c r="H385" s="6" t="s">
        <v>2047</v>
      </c>
      <c r="I385" s="6" t="s">
        <v>42</v>
      </c>
      <c r="J385" s="6" t="s">
        <v>126</v>
      </c>
      <c r="K385" s="6" t="s">
        <v>127</v>
      </c>
      <c r="L385" s="6" t="s">
        <v>44</v>
      </c>
      <c r="M385" s="6" t="s">
        <v>77</v>
      </c>
      <c r="N385" s="6">
        <v>4</v>
      </c>
    </row>
    <row r="386" spans="1:14" x14ac:dyDescent="0.25">
      <c r="A386" s="6" t="s">
        <v>1292</v>
      </c>
      <c r="B386" s="6" t="s">
        <v>1293</v>
      </c>
      <c r="C386" s="6" t="s">
        <v>1294</v>
      </c>
      <c r="D386" s="6" t="s">
        <v>87</v>
      </c>
      <c r="E386" s="6" t="s">
        <v>247</v>
      </c>
      <c r="F386" s="6">
        <v>2</v>
      </c>
      <c r="G386" s="6">
        <v>98574</v>
      </c>
      <c r="H386" s="15">
        <v>45494</v>
      </c>
      <c r="I386" s="6" t="s">
        <v>81</v>
      </c>
      <c r="J386" s="6" t="s">
        <v>308</v>
      </c>
      <c r="K386" s="6" t="s">
        <v>53</v>
      </c>
      <c r="L386" s="6" t="s">
        <v>62</v>
      </c>
      <c r="M386" s="6" t="s">
        <v>68</v>
      </c>
      <c r="N386" s="6"/>
    </row>
    <row r="387" spans="1:14" x14ac:dyDescent="0.25">
      <c r="A387" s="6" t="s">
        <v>1295</v>
      </c>
      <c r="B387" s="6" t="s">
        <v>1296</v>
      </c>
      <c r="C387" s="6" t="s">
        <v>1297</v>
      </c>
      <c r="D387" s="6" t="s">
        <v>111</v>
      </c>
      <c r="E387" s="6" t="s">
        <v>112</v>
      </c>
      <c r="F387" s="6">
        <v>3</v>
      </c>
      <c r="G387" s="6">
        <v>261545.67</v>
      </c>
      <c r="H387" s="6" t="s">
        <v>2048</v>
      </c>
      <c r="I387" s="6" t="s">
        <v>74</v>
      </c>
      <c r="J387" s="6" t="s">
        <v>113</v>
      </c>
      <c r="K387" s="6" t="s">
        <v>114</v>
      </c>
      <c r="L387" s="6" t="s">
        <v>62</v>
      </c>
      <c r="M387" s="6" t="s">
        <v>68</v>
      </c>
      <c r="N387" s="6">
        <v>3</v>
      </c>
    </row>
    <row r="388" spans="1:14" x14ac:dyDescent="0.25">
      <c r="A388" s="6" t="s">
        <v>1298</v>
      </c>
      <c r="B388" s="6" t="s">
        <v>116</v>
      </c>
      <c r="C388" s="6" t="s">
        <v>1299</v>
      </c>
      <c r="D388" s="6" t="s">
        <v>40</v>
      </c>
      <c r="E388" s="6" t="s">
        <v>573</v>
      </c>
      <c r="F388" s="6">
        <v>-4</v>
      </c>
      <c r="G388" s="6">
        <v>346597.25</v>
      </c>
      <c r="H388" s="15">
        <v>45825</v>
      </c>
      <c r="I388" s="6" t="s">
        <v>74</v>
      </c>
      <c r="J388" s="6" t="s">
        <v>785</v>
      </c>
      <c r="K388" s="6" t="s">
        <v>187</v>
      </c>
      <c r="L388" s="6" t="s">
        <v>62</v>
      </c>
      <c r="M388" s="6" t="s">
        <v>55</v>
      </c>
      <c r="N388" s="6">
        <v>1</v>
      </c>
    </row>
    <row r="389" spans="1:14" x14ac:dyDescent="0.25">
      <c r="A389" s="6" t="s">
        <v>1300</v>
      </c>
      <c r="B389" s="6" t="s">
        <v>1301</v>
      </c>
      <c r="C389" s="6" t="s">
        <v>1302</v>
      </c>
      <c r="D389" s="6" t="s">
        <v>59</v>
      </c>
      <c r="E389" s="6" t="s">
        <v>156</v>
      </c>
      <c r="F389" s="6">
        <v>-4</v>
      </c>
      <c r="G389" s="6">
        <v>66153.7</v>
      </c>
      <c r="H389" s="15">
        <v>46019</v>
      </c>
      <c r="I389" s="6" t="s">
        <v>51</v>
      </c>
      <c r="J389" s="6" t="s">
        <v>203</v>
      </c>
      <c r="K389" s="6" t="s">
        <v>204</v>
      </c>
      <c r="L389" s="6" t="s">
        <v>62</v>
      </c>
      <c r="M389" s="6" t="s">
        <v>63</v>
      </c>
      <c r="N389" s="6">
        <v>1</v>
      </c>
    </row>
    <row r="390" spans="1:14" x14ac:dyDescent="0.25">
      <c r="A390" s="6" t="s">
        <v>1303</v>
      </c>
      <c r="B390" s="6" t="s">
        <v>292</v>
      </c>
      <c r="C390" s="6" t="s">
        <v>293</v>
      </c>
      <c r="D390" s="6" t="s">
        <v>135</v>
      </c>
      <c r="E390" s="6" t="s">
        <v>468</v>
      </c>
      <c r="F390" s="6">
        <v>4</v>
      </c>
      <c r="G390" s="6">
        <v>237717.15</v>
      </c>
      <c r="H390" s="15">
        <v>45061</v>
      </c>
      <c r="I390" s="6" t="s">
        <v>74</v>
      </c>
      <c r="J390" s="6" t="s">
        <v>761</v>
      </c>
      <c r="K390" s="6" t="s">
        <v>114</v>
      </c>
      <c r="L390" s="6" t="s">
        <v>62</v>
      </c>
      <c r="M390" s="6" t="s">
        <v>68</v>
      </c>
      <c r="N390" s="6">
        <v>3</v>
      </c>
    </row>
    <row r="391" spans="1:14" x14ac:dyDescent="0.25">
      <c r="A391" s="6" t="s">
        <v>1304</v>
      </c>
      <c r="B391" s="6" t="s">
        <v>1305</v>
      </c>
      <c r="C391" s="6" t="s">
        <v>1306</v>
      </c>
      <c r="D391" s="6" t="s">
        <v>168</v>
      </c>
      <c r="E391" s="6" t="s">
        <v>371</v>
      </c>
      <c r="F391" s="6">
        <v>-2</v>
      </c>
      <c r="G391" s="6">
        <v>147763.4</v>
      </c>
      <c r="H391" s="15">
        <v>45575</v>
      </c>
      <c r="I391" s="6" t="s">
        <v>74</v>
      </c>
      <c r="J391" s="6" t="s">
        <v>237</v>
      </c>
      <c r="K391" s="6" t="s">
        <v>238</v>
      </c>
      <c r="L391" s="6" t="s">
        <v>54</v>
      </c>
      <c r="M391" s="6" t="s">
        <v>55</v>
      </c>
      <c r="N391" s="6">
        <v>1</v>
      </c>
    </row>
    <row r="392" spans="1:14" x14ac:dyDescent="0.25">
      <c r="A392" s="6" t="s">
        <v>1307</v>
      </c>
      <c r="B392" s="6" t="s">
        <v>763</v>
      </c>
      <c r="C392" s="6" t="s">
        <v>764</v>
      </c>
      <c r="D392" s="6" t="s">
        <v>121</v>
      </c>
      <c r="E392" s="6" t="s">
        <v>112</v>
      </c>
      <c r="F392" s="6">
        <v>4</v>
      </c>
      <c r="G392" s="6">
        <v>159027.18</v>
      </c>
      <c r="H392" s="15">
        <v>44995</v>
      </c>
      <c r="I392" s="6" t="s">
        <v>51</v>
      </c>
      <c r="J392" s="6" t="s">
        <v>237</v>
      </c>
      <c r="K392" s="6" t="s">
        <v>238</v>
      </c>
      <c r="L392" s="6" t="s">
        <v>54</v>
      </c>
      <c r="M392" s="6" t="s">
        <v>77</v>
      </c>
      <c r="N392" s="6">
        <v>3</v>
      </c>
    </row>
    <row r="393" spans="1:14" x14ac:dyDescent="0.25">
      <c r="A393" s="6" t="s">
        <v>1308</v>
      </c>
      <c r="B393" s="6" t="s">
        <v>1309</v>
      </c>
      <c r="C393" s="6" t="s">
        <v>1310</v>
      </c>
      <c r="D393" s="6" t="s">
        <v>40</v>
      </c>
      <c r="E393" s="6" t="s">
        <v>41</v>
      </c>
      <c r="F393" s="6">
        <v>6</v>
      </c>
      <c r="G393" s="6">
        <v>169358.34</v>
      </c>
      <c r="H393" s="15">
        <v>45748</v>
      </c>
      <c r="I393" s="6" t="s">
        <v>81</v>
      </c>
      <c r="J393" s="6" t="s">
        <v>203</v>
      </c>
      <c r="K393" s="6" t="s">
        <v>204</v>
      </c>
      <c r="L393" s="6" t="s">
        <v>54</v>
      </c>
      <c r="M393" s="6" t="s">
        <v>68</v>
      </c>
      <c r="N393" s="6">
        <v>2</v>
      </c>
    </row>
    <row r="394" spans="1:14" x14ac:dyDescent="0.25">
      <c r="A394" s="6" t="s">
        <v>1311</v>
      </c>
      <c r="B394" s="6" t="s">
        <v>1312</v>
      </c>
      <c r="C394" s="6" t="s">
        <v>417</v>
      </c>
      <c r="D394" s="6" t="s">
        <v>135</v>
      </c>
      <c r="E394" s="6" t="s">
        <v>468</v>
      </c>
      <c r="F394" s="6">
        <v>4</v>
      </c>
      <c r="G394" s="6">
        <v>49920.88</v>
      </c>
      <c r="H394" s="15">
        <v>45592</v>
      </c>
      <c r="I394" s="6" t="s">
        <v>81</v>
      </c>
      <c r="J394" s="6" t="s">
        <v>187</v>
      </c>
      <c r="K394" s="6" t="s">
        <v>187</v>
      </c>
      <c r="L394" s="6" t="s">
        <v>62</v>
      </c>
      <c r="M394" s="6" t="s">
        <v>63</v>
      </c>
      <c r="N394" s="6">
        <v>5</v>
      </c>
    </row>
    <row r="395" spans="1:14" x14ac:dyDescent="0.25">
      <c r="A395" s="6" t="s">
        <v>1313</v>
      </c>
      <c r="B395" s="6" t="s">
        <v>1314</v>
      </c>
      <c r="C395" s="6" t="s">
        <v>1315</v>
      </c>
      <c r="D395" s="6" t="s">
        <v>451</v>
      </c>
      <c r="E395" s="6" t="s">
        <v>217</v>
      </c>
      <c r="F395" s="6">
        <v>6</v>
      </c>
      <c r="G395" s="6">
        <v>11567.05</v>
      </c>
      <c r="H395" s="15">
        <v>45455</v>
      </c>
      <c r="I395" s="6" t="s">
        <v>81</v>
      </c>
      <c r="J395" s="6" t="s">
        <v>308</v>
      </c>
      <c r="K395" s="6" t="s">
        <v>53</v>
      </c>
      <c r="L395" s="6" t="s">
        <v>44</v>
      </c>
      <c r="M395" s="6" t="s">
        <v>63</v>
      </c>
      <c r="N395" s="6"/>
    </row>
    <row r="396" spans="1:14" x14ac:dyDescent="0.25">
      <c r="A396" s="6" t="s">
        <v>1316</v>
      </c>
      <c r="B396" s="6" t="s">
        <v>1317</v>
      </c>
      <c r="C396" s="6" t="s">
        <v>1318</v>
      </c>
      <c r="D396" s="6" t="s">
        <v>121</v>
      </c>
      <c r="E396" s="6" t="s">
        <v>112</v>
      </c>
      <c r="F396" s="6">
        <v>5</v>
      </c>
      <c r="G396" s="6">
        <v>113626.44</v>
      </c>
      <c r="H396" s="15">
        <v>45255</v>
      </c>
      <c r="I396" s="6" t="s">
        <v>81</v>
      </c>
      <c r="J396" s="6" t="s">
        <v>1192</v>
      </c>
      <c r="K396" s="6" t="s">
        <v>238</v>
      </c>
      <c r="L396" s="6" t="s">
        <v>62</v>
      </c>
      <c r="M396" s="6" t="s">
        <v>77</v>
      </c>
      <c r="N396" s="6">
        <v>2</v>
      </c>
    </row>
    <row r="397" spans="1:14" x14ac:dyDescent="0.25">
      <c r="A397" s="6" t="s">
        <v>1319</v>
      </c>
      <c r="B397" s="6" t="s">
        <v>1320</v>
      </c>
      <c r="C397" s="6" t="s">
        <v>1321</v>
      </c>
      <c r="D397" s="6" t="s">
        <v>40</v>
      </c>
      <c r="E397" s="6" t="s">
        <v>326</v>
      </c>
      <c r="F397" s="6">
        <v>3</v>
      </c>
      <c r="G397" s="6">
        <v>265626.62</v>
      </c>
      <c r="H397" s="6" t="s">
        <v>2049</v>
      </c>
      <c r="I397" s="6" t="s">
        <v>42</v>
      </c>
      <c r="J397" s="6" t="s">
        <v>89</v>
      </c>
      <c r="K397" s="6" t="s">
        <v>90</v>
      </c>
      <c r="L397" s="6" t="s">
        <v>54</v>
      </c>
      <c r="M397" s="6" t="s">
        <v>77</v>
      </c>
      <c r="N397" s="6">
        <v>5</v>
      </c>
    </row>
    <row r="398" spans="1:14" x14ac:dyDescent="0.25">
      <c r="A398" s="6" t="s">
        <v>1322</v>
      </c>
      <c r="B398" s="6" t="s">
        <v>1323</v>
      </c>
      <c r="C398" s="6" t="s">
        <v>1043</v>
      </c>
      <c r="D398" s="6" t="s">
        <v>111</v>
      </c>
      <c r="E398" s="6" t="s">
        <v>112</v>
      </c>
      <c r="F398" s="6">
        <v>1</v>
      </c>
      <c r="G398" s="6">
        <v>337957.98</v>
      </c>
      <c r="H398" s="15">
        <v>44993</v>
      </c>
      <c r="I398" s="6" t="s">
        <v>74</v>
      </c>
      <c r="J398" s="6" t="s">
        <v>798</v>
      </c>
      <c r="K398" s="6" t="s">
        <v>43</v>
      </c>
      <c r="L398" s="6" t="s">
        <v>44</v>
      </c>
      <c r="M398" s="6" t="s">
        <v>63</v>
      </c>
      <c r="N398" s="6">
        <v>2</v>
      </c>
    </row>
    <row r="399" spans="1:14" x14ac:dyDescent="0.25">
      <c r="A399" s="6" t="s">
        <v>1324</v>
      </c>
      <c r="B399" s="6" t="s">
        <v>1325</v>
      </c>
      <c r="C399" s="6" t="s">
        <v>1326</v>
      </c>
      <c r="D399" s="6" t="s">
        <v>49</v>
      </c>
      <c r="E399" s="6" t="s">
        <v>151</v>
      </c>
      <c r="F399" s="6">
        <v>3</v>
      </c>
      <c r="G399" s="6">
        <v>114180.85</v>
      </c>
      <c r="H399" s="6" t="s">
        <v>2050</v>
      </c>
      <c r="I399" s="6" t="s">
        <v>42</v>
      </c>
      <c r="J399" s="6" t="s">
        <v>589</v>
      </c>
      <c r="K399" s="6" t="s">
        <v>147</v>
      </c>
      <c r="L399" s="6" t="s">
        <v>54</v>
      </c>
      <c r="M399" s="6" t="s">
        <v>77</v>
      </c>
      <c r="N399" s="6">
        <v>3</v>
      </c>
    </row>
    <row r="400" spans="1:14" x14ac:dyDescent="0.25">
      <c r="A400" s="6" t="s">
        <v>1327</v>
      </c>
      <c r="B400" s="6" t="s">
        <v>1328</v>
      </c>
      <c r="C400" s="6" t="s">
        <v>1329</v>
      </c>
      <c r="D400" s="6" t="s">
        <v>168</v>
      </c>
      <c r="E400" s="6" t="s">
        <v>252</v>
      </c>
      <c r="F400" s="6">
        <v>2</v>
      </c>
      <c r="G400" s="6">
        <v>299174.21999999997</v>
      </c>
      <c r="H400" s="15">
        <v>45942</v>
      </c>
      <c r="I400" s="6" t="s">
        <v>101</v>
      </c>
      <c r="J400" s="6" t="s">
        <v>203</v>
      </c>
      <c r="K400" s="6" t="s">
        <v>204</v>
      </c>
      <c r="L400" s="6" t="s">
        <v>62</v>
      </c>
      <c r="M400" s="6" t="s">
        <v>68</v>
      </c>
      <c r="N400" s="6">
        <v>3</v>
      </c>
    </row>
    <row r="401" spans="1:14" x14ac:dyDescent="0.25">
      <c r="A401" s="6" t="s">
        <v>1330</v>
      </c>
      <c r="B401" s="6" t="s">
        <v>1331</v>
      </c>
      <c r="C401" s="6" t="s">
        <v>1332</v>
      </c>
      <c r="D401" s="6" t="s">
        <v>477</v>
      </c>
      <c r="E401" s="6" t="s">
        <v>136</v>
      </c>
      <c r="F401" s="6">
        <v>3</v>
      </c>
      <c r="G401" s="6">
        <v>240286.01</v>
      </c>
      <c r="H401" s="15">
        <v>45794</v>
      </c>
      <c r="I401" s="6" t="s">
        <v>42</v>
      </c>
      <c r="J401" s="6" t="s">
        <v>209</v>
      </c>
      <c r="K401" s="6" t="s">
        <v>83</v>
      </c>
      <c r="L401" s="6" t="s">
        <v>62</v>
      </c>
      <c r="M401" s="6" t="s">
        <v>45</v>
      </c>
      <c r="N401" s="6">
        <v>1</v>
      </c>
    </row>
    <row r="402" spans="1:14" x14ac:dyDescent="0.25">
      <c r="A402" s="6" t="s">
        <v>1333</v>
      </c>
      <c r="B402" s="6" t="s">
        <v>1334</v>
      </c>
      <c r="C402" s="6" t="s">
        <v>1335</v>
      </c>
      <c r="D402" s="6" t="s">
        <v>111</v>
      </c>
      <c r="E402" s="6" t="s">
        <v>140</v>
      </c>
      <c r="F402" s="6">
        <v>4</v>
      </c>
      <c r="G402" s="6">
        <v>166255.1</v>
      </c>
      <c r="H402" s="6" t="s">
        <v>2051</v>
      </c>
      <c r="I402" s="6" t="s">
        <v>51</v>
      </c>
      <c r="J402" s="6" t="s">
        <v>43</v>
      </c>
      <c r="K402" s="6" t="s">
        <v>43</v>
      </c>
      <c r="L402" s="6" t="s">
        <v>44</v>
      </c>
      <c r="M402" s="6" t="s">
        <v>55</v>
      </c>
      <c r="N402" s="6">
        <v>2</v>
      </c>
    </row>
    <row r="403" spans="1:14" x14ac:dyDescent="0.25">
      <c r="A403" s="6" t="s">
        <v>1336</v>
      </c>
      <c r="B403" s="6" t="s">
        <v>1337</v>
      </c>
      <c r="C403" s="6" t="s">
        <v>1338</v>
      </c>
      <c r="D403" s="6" t="s">
        <v>135</v>
      </c>
      <c r="E403" s="6" t="s">
        <v>191</v>
      </c>
      <c r="F403" s="6">
        <v>4</v>
      </c>
      <c r="G403" s="6">
        <v>220505.84</v>
      </c>
      <c r="H403" s="15">
        <v>45269</v>
      </c>
      <c r="I403" s="6" t="s">
        <v>101</v>
      </c>
      <c r="J403" s="6" t="s">
        <v>805</v>
      </c>
      <c r="K403" s="6" t="s">
        <v>142</v>
      </c>
      <c r="L403" s="6" t="s">
        <v>44</v>
      </c>
      <c r="M403" s="6" t="s">
        <v>45</v>
      </c>
      <c r="N403" s="6">
        <v>4</v>
      </c>
    </row>
    <row r="404" spans="1:14" x14ac:dyDescent="0.25">
      <c r="A404" s="6" t="s">
        <v>1339</v>
      </c>
      <c r="B404" s="6" t="s">
        <v>1340</v>
      </c>
      <c r="C404" s="6" t="s">
        <v>1341</v>
      </c>
      <c r="D404" s="6" t="s">
        <v>49</v>
      </c>
      <c r="E404" s="6" t="s">
        <v>50</v>
      </c>
      <c r="F404" s="6">
        <v>1</v>
      </c>
      <c r="G404" s="6">
        <v>317227.34000000003</v>
      </c>
      <c r="H404" s="6" t="s">
        <v>2052</v>
      </c>
      <c r="I404" s="6" t="s">
        <v>42</v>
      </c>
      <c r="J404" s="6" t="s">
        <v>1069</v>
      </c>
      <c r="K404" s="6" t="s">
        <v>152</v>
      </c>
      <c r="L404" s="6" t="s">
        <v>54</v>
      </c>
      <c r="M404" s="6" t="s">
        <v>77</v>
      </c>
      <c r="N404" s="6">
        <v>5</v>
      </c>
    </row>
    <row r="405" spans="1:14" x14ac:dyDescent="0.25">
      <c r="A405" s="6" t="s">
        <v>1342</v>
      </c>
      <c r="B405" s="6" t="s">
        <v>1268</v>
      </c>
      <c r="C405" s="6" t="s">
        <v>1343</v>
      </c>
      <c r="D405" s="6" t="s">
        <v>111</v>
      </c>
      <c r="E405" s="6" t="s">
        <v>140</v>
      </c>
      <c r="F405" s="6">
        <v>-2</v>
      </c>
      <c r="G405" s="6">
        <v>1292319</v>
      </c>
      <c r="H405" s="6" t="s">
        <v>2053</v>
      </c>
      <c r="I405" s="6" t="s">
        <v>42</v>
      </c>
      <c r="J405" s="6" t="s">
        <v>89</v>
      </c>
      <c r="K405" s="6" t="s">
        <v>90</v>
      </c>
      <c r="L405" s="6" t="s">
        <v>54</v>
      </c>
      <c r="M405" s="6" t="s">
        <v>77</v>
      </c>
      <c r="N405" s="6">
        <v>2</v>
      </c>
    </row>
    <row r="406" spans="1:14" x14ac:dyDescent="0.25">
      <c r="A406" s="6" t="s">
        <v>1344</v>
      </c>
      <c r="B406" s="6" t="s">
        <v>1345</v>
      </c>
      <c r="C406" s="6" t="s">
        <v>1346</v>
      </c>
      <c r="D406" s="6" t="s">
        <v>168</v>
      </c>
      <c r="E406" s="6" t="s">
        <v>256</v>
      </c>
      <c r="F406" s="6">
        <v>1</v>
      </c>
      <c r="G406" s="6">
        <v>322541.52</v>
      </c>
      <c r="H406" s="15">
        <v>45899</v>
      </c>
      <c r="I406" s="6" t="s">
        <v>81</v>
      </c>
      <c r="J406" s="6" t="s">
        <v>455</v>
      </c>
      <c r="K406" s="6" t="s">
        <v>204</v>
      </c>
      <c r="L406" s="6" t="s">
        <v>44</v>
      </c>
      <c r="M406" s="6" t="s">
        <v>77</v>
      </c>
      <c r="N406" s="6">
        <v>2</v>
      </c>
    </row>
    <row r="407" spans="1:14" x14ac:dyDescent="0.25">
      <c r="A407" s="6" t="s">
        <v>1347</v>
      </c>
      <c r="B407" s="6" t="s">
        <v>1348</v>
      </c>
      <c r="C407" s="6" t="s">
        <v>1349</v>
      </c>
      <c r="D407" s="6" t="s">
        <v>59</v>
      </c>
      <c r="E407" s="6" t="s">
        <v>67</v>
      </c>
      <c r="F407" s="6">
        <v>4</v>
      </c>
      <c r="G407" s="6">
        <v>318575.15000000002</v>
      </c>
      <c r="H407" s="6" t="s">
        <v>2054</v>
      </c>
      <c r="I407" s="6" t="s">
        <v>101</v>
      </c>
      <c r="J407" s="6" t="s">
        <v>511</v>
      </c>
      <c r="K407" s="6" t="s">
        <v>90</v>
      </c>
      <c r="L407" s="6" t="s">
        <v>44</v>
      </c>
      <c r="M407" s="6" t="s">
        <v>68</v>
      </c>
      <c r="N407" s="6">
        <v>5</v>
      </c>
    </row>
    <row r="408" spans="1:14" x14ac:dyDescent="0.25">
      <c r="A408" s="6" t="s">
        <v>1350</v>
      </c>
      <c r="B408" s="6" t="s">
        <v>1351</v>
      </c>
      <c r="C408" s="6" t="s">
        <v>1352</v>
      </c>
      <c r="D408" s="6" t="s">
        <v>111</v>
      </c>
      <c r="E408" s="6" t="s">
        <v>73</v>
      </c>
      <c r="F408" s="6">
        <v>4</v>
      </c>
      <c r="G408" s="6">
        <v>373538.93</v>
      </c>
      <c r="H408" s="15">
        <v>45183</v>
      </c>
      <c r="I408" s="6" t="s">
        <v>74</v>
      </c>
      <c r="J408" s="6" t="s">
        <v>303</v>
      </c>
      <c r="K408" s="6" t="s">
        <v>304</v>
      </c>
      <c r="L408" s="6" t="s">
        <v>54</v>
      </c>
      <c r="M408" s="6" t="s">
        <v>55</v>
      </c>
      <c r="N408" s="6">
        <v>2</v>
      </c>
    </row>
    <row r="409" spans="1:14" x14ac:dyDescent="0.25">
      <c r="A409" s="6" t="s">
        <v>1353</v>
      </c>
      <c r="B409" s="6" t="s">
        <v>1354</v>
      </c>
      <c r="C409" s="6" t="s">
        <v>1355</v>
      </c>
      <c r="D409" s="6" t="s">
        <v>99</v>
      </c>
      <c r="E409" s="6" t="s">
        <v>176</v>
      </c>
      <c r="F409" s="6">
        <v>2</v>
      </c>
      <c r="G409" s="6">
        <v>394592.58</v>
      </c>
      <c r="H409" s="15">
        <v>45620</v>
      </c>
      <c r="I409" s="6" t="s">
        <v>74</v>
      </c>
      <c r="J409" s="6" t="s">
        <v>303</v>
      </c>
      <c r="K409" s="6" t="s">
        <v>304</v>
      </c>
      <c r="L409" s="6" t="s">
        <v>54</v>
      </c>
      <c r="M409" s="6" t="s">
        <v>68</v>
      </c>
      <c r="N409" s="6"/>
    </row>
    <row r="410" spans="1:14" x14ac:dyDescent="0.25">
      <c r="A410" s="6" t="s">
        <v>1356</v>
      </c>
      <c r="B410" s="6" t="s">
        <v>1357</v>
      </c>
      <c r="C410" s="6" t="s">
        <v>1358</v>
      </c>
      <c r="D410" s="6" t="s">
        <v>286</v>
      </c>
      <c r="E410" s="6" t="s">
        <v>176</v>
      </c>
      <c r="F410" s="6">
        <v>3</v>
      </c>
      <c r="G410" s="6">
        <v>184604.24</v>
      </c>
      <c r="H410" s="15">
        <v>45875</v>
      </c>
      <c r="I410" s="6" t="s">
        <v>81</v>
      </c>
      <c r="J410" s="6" t="s">
        <v>203</v>
      </c>
      <c r="K410" s="6" t="s">
        <v>204</v>
      </c>
      <c r="L410" s="6" t="s">
        <v>62</v>
      </c>
      <c r="M410" s="6" t="s">
        <v>63</v>
      </c>
      <c r="N410" s="6"/>
    </row>
    <row r="411" spans="1:14" x14ac:dyDescent="0.25">
      <c r="A411" s="6" t="s">
        <v>1359</v>
      </c>
      <c r="B411" s="6" t="s">
        <v>1360</v>
      </c>
      <c r="C411" s="6" t="s">
        <v>1361</v>
      </c>
      <c r="D411" s="6" t="s">
        <v>111</v>
      </c>
      <c r="E411" s="6" t="s">
        <v>73</v>
      </c>
      <c r="F411" s="6">
        <v>2</v>
      </c>
      <c r="G411" s="6">
        <v>358441.39</v>
      </c>
      <c r="H411" s="15">
        <v>45332</v>
      </c>
      <c r="I411" s="6" t="s">
        <v>74</v>
      </c>
      <c r="J411" s="6" t="s">
        <v>805</v>
      </c>
      <c r="K411" s="6" t="s">
        <v>142</v>
      </c>
      <c r="L411" s="6" t="s">
        <v>54</v>
      </c>
      <c r="M411" s="6" t="s">
        <v>55</v>
      </c>
      <c r="N411" s="6">
        <v>3</v>
      </c>
    </row>
    <row r="412" spans="1:14" x14ac:dyDescent="0.25">
      <c r="A412" s="6" t="s">
        <v>1362</v>
      </c>
      <c r="B412" s="6" t="s">
        <v>1363</v>
      </c>
      <c r="C412" s="6" t="s">
        <v>1364</v>
      </c>
      <c r="D412" s="6" t="s">
        <v>135</v>
      </c>
      <c r="E412" s="6" t="s">
        <v>191</v>
      </c>
      <c r="F412" s="6">
        <v>4</v>
      </c>
      <c r="G412" s="6">
        <v>9870.84</v>
      </c>
      <c r="H412" s="6" t="s">
        <v>2055</v>
      </c>
      <c r="I412" s="6" t="s">
        <v>81</v>
      </c>
      <c r="J412" s="6" t="s">
        <v>303</v>
      </c>
      <c r="K412" s="6" t="s">
        <v>304</v>
      </c>
      <c r="L412" s="6" t="s">
        <v>44</v>
      </c>
      <c r="M412" s="6" t="s">
        <v>77</v>
      </c>
      <c r="N412" s="6">
        <v>4</v>
      </c>
    </row>
    <row r="413" spans="1:14" x14ac:dyDescent="0.25">
      <c r="A413" s="6" t="s">
        <v>1365</v>
      </c>
      <c r="B413" s="6" t="s">
        <v>1366</v>
      </c>
      <c r="C413" s="6" t="s">
        <v>1367</v>
      </c>
      <c r="D413" s="6" t="s">
        <v>168</v>
      </c>
      <c r="E413" s="6" t="s">
        <v>261</v>
      </c>
      <c r="F413" s="6">
        <v>1</v>
      </c>
      <c r="G413" s="6">
        <v>124104.17</v>
      </c>
      <c r="H413" s="15">
        <v>45541</v>
      </c>
      <c r="I413" s="6" t="s">
        <v>81</v>
      </c>
      <c r="J413" s="6" t="s">
        <v>303</v>
      </c>
      <c r="K413" s="6" t="s">
        <v>304</v>
      </c>
      <c r="L413" s="6" t="s">
        <v>62</v>
      </c>
      <c r="M413" s="6" t="s">
        <v>55</v>
      </c>
      <c r="N413" s="6">
        <v>3</v>
      </c>
    </row>
    <row r="414" spans="1:14" x14ac:dyDescent="0.25">
      <c r="A414" s="6" t="s">
        <v>1368</v>
      </c>
      <c r="B414" s="6" t="s">
        <v>1369</v>
      </c>
      <c r="C414" s="6" t="s">
        <v>1370</v>
      </c>
      <c r="D414" s="6" t="s">
        <v>121</v>
      </c>
      <c r="E414" s="6" t="s">
        <v>140</v>
      </c>
      <c r="F414" s="6">
        <v>5</v>
      </c>
      <c r="G414" s="6">
        <v>318495.28999999998</v>
      </c>
      <c r="H414" s="15">
        <v>45465</v>
      </c>
      <c r="I414" s="6" t="s">
        <v>101</v>
      </c>
      <c r="J414" s="6" t="s">
        <v>126</v>
      </c>
      <c r="K414" s="6" t="s">
        <v>127</v>
      </c>
      <c r="L414" s="6" t="s">
        <v>44</v>
      </c>
      <c r="M414" s="6" t="s">
        <v>55</v>
      </c>
      <c r="N414" s="6">
        <v>4</v>
      </c>
    </row>
    <row r="415" spans="1:14" x14ac:dyDescent="0.25">
      <c r="A415" s="6" t="s">
        <v>1371</v>
      </c>
      <c r="B415" s="6" t="s">
        <v>1372</v>
      </c>
      <c r="C415" s="6" t="s">
        <v>1373</v>
      </c>
      <c r="D415" s="6" t="s">
        <v>40</v>
      </c>
      <c r="E415" s="6" t="s">
        <v>573</v>
      </c>
      <c r="F415" s="6">
        <v>4</v>
      </c>
      <c r="G415" s="6">
        <v>90956</v>
      </c>
      <c r="H415" s="15">
        <v>45003</v>
      </c>
      <c r="I415" s="6" t="s">
        <v>42</v>
      </c>
      <c r="J415" s="6" t="s">
        <v>61</v>
      </c>
      <c r="K415" s="6" t="s">
        <v>61</v>
      </c>
      <c r="L415" s="6" t="s">
        <v>54</v>
      </c>
      <c r="M415" s="6" t="s">
        <v>77</v>
      </c>
      <c r="N415" s="6">
        <v>4</v>
      </c>
    </row>
    <row r="416" spans="1:14" x14ac:dyDescent="0.25">
      <c r="A416" s="6" t="s">
        <v>1374</v>
      </c>
      <c r="B416" s="6" t="s">
        <v>1375</v>
      </c>
      <c r="C416" s="6" t="s">
        <v>1376</v>
      </c>
      <c r="D416" s="6" t="s">
        <v>87</v>
      </c>
      <c r="E416" s="6" t="s">
        <v>247</v>
      </c>
      <c r="F416" s="6">
        <v>1</v>
      </c>
      <c r="G416" s="6">
        <v>193697.63</v>
      </c>
      <c r="H416" s="15">
        <v>45821</v>
      </c>
      <c r="I416" s="6" t="s">
        <v>81</v>
      </c>
      <c r="J416" s="6" t="s">
        <v>43</v>
      </c>
      <c r="K416" s="6" t="s">
        <v>43</v>
      </c>
      <c r="L416" s="6" t="s">
        <v>54</v>
      </c>
      <c r="M416" s="6" t="s">
        <v>63</v>
      </c>
      <c r="N416" s="6">
        <v>5</v>
      </c>
    </row>
    <row r="417" spans="1:14" x14ac:dyDescent="0.25">
      <c r="A417" s="6" t="s">
        <v>1377</v>
      </c>
      <c r="B417" s="6" t="s">
        <v>1378</v>
      </c>
      <c r="C417" s="6" t="s">
        <v>1379</v>
      </c>
      <c r="D417" s="6" t="s">
        <v>49</v>
      </c>
      <c r="E417" s="6" t="s">
        <v>50</v>
      </c>
      <c r="F417" s="6">
        <v>1</v>
      </c>
      <c r="G417" s="6">
        <v>85851.03</v>
      </c>
      <c r="H417" s="6" t="s">
        <v>2056</v>
      </c>
      <c r="I417" s="6" t="s">
        <v>51</v>
      </c>
      <c r="J417" s="6" t="s">
        <v>237</v>
      </c>
      <c r="K417" s="6" t="s">
        <v>238</v>
      </c>
      <c r="L417" s="6" t="s">
        <v>54</v>
      </c>
      <c r="M417" s="6" t="s">
        <v>55</v>
      </c>
      <c r="N417" s="6"/>
    </row>
    <row r="418" spans="1:14" x14ac:dyDescent="0.25">
      <c r="A418" s="6" t="s">
        <v>1380</v>
      </c>
      <c r="B418" s="6" t="s">
        <v>1381</v>
      </c>
      <c r="C418" s="6" t="s">
        <v>1382</v>
      </c>
      <c r="D418" s="6" t="s">
        <v>135</v>
      </c>
      <c r="E418" s="6" t="s">
        <v>468</v>
      </c>
      <c r="F418" s="6">
        <v>1</v>
      </c>
      <c r="G418" s="6">
        <v>368487.53</v>
      </c>
      <c r="H418" s="15">
        <v>45907</v>
      </c>
      <c r="I418" s="6" t="s">
        <v>101</v>
      </c>
      <c r="J418" s="6" t="s">
        <v>141</v>
      </c>
      <c r="K418" s="6" t="s">
        <v>142</v>
      </c>
      <c r="L418" s="6" t="s">
        <v>62</v>
      </c>
      <c r="M418" s="6" t="s">
        <v>63</v>
      </c>
      <c r="N418" s="6"/>
    </row>
    <row r="419" spans="1:14" x14ac:dyDescent="0.25">
      <c r="A419" s="6" t="s">
        <v>1383</v>
      </c>
      <c r="B419" s="6" t="s">
        <v>1384</v>
      </c>
      <c r="C419" s="6" t="s">
        <v>1385</v>
      </c>
      <c r="D419" s="6" t="s">
        <v>111</v>
      </c>
      <c r="E419" s="6" t="s">
        <v>112</v>
      </c>
      <c r="F419" s="6">
        <v>5</v>
      </c>
      <c r="G419" s="6">
        <v>440151.62</v>
      </c>
      <c r="H419" s="6" t="s">
        <v>2057</v>
      </c>
      <c r="I419" s="6" t="s">
        <v>42</v>
      </c>
      <c r="J419" s="6" t="s">
        <v>308</v>
      </c>
      <c r="K419" s="6" t="s">
        <v>53</v>
      </c>
      <c r="L419" s="6" t="s">
        <v>44</v>
      </c>
      <c r="M419" s="6" t="s">
        <v>63</v>
      </c>
      <c r="N419" s="6">
        <v>3</v>
      </c>
    </row>
    <row r="420" spans="1:14" x14ac:dyDescent="0.25">
      <c r="A420" s="6" t="s">
        <v>1386</v>
      </c>
      <c r="B420" s="6" t="s">
        <v>271</v>
      </c>
      <c r="C420" s="6" t="s">
        <v>272</v>
      </c>
      <c r="D420" s="6" t="s">
        <v>111</v>
      </c>
      <c r="E420" s="6" t="s">
        <v>112</v>
      </c>
      <c r="F420" s="6">
        <v>2</v>
      </c>
      <c r="G420" s="6">
        <v>380782.28</v>
      </c>
      <c r="H420" s="15">
        <v>45697</v>
      </c>
      <c r="I420" s="6" t="s">
        <v>42</v>
      </c>
      <c r="J420" s="6" t="s">
        <v>187</v>
      </c>
      <c r="K420" s="6" t="s">
        <v>187</v>
      </c>
      <c r="L420" s="6" t="s">
        <v>54</v>
      </c>
      <c r="M420" s="6" t="s">
        <v>55</v>
      </c>
      <c r="N420" s="6">
        <v>2</v>
      </c>
    </row>
    <row r="421" spans="1:14" x14ac:dyDescent="0.25">
      <c r="A421" s="6" t="s">
        <v>1387</v>
      </c>
      <c r="B421" s="6" t="s">
        <v>1103</v>
      </c>
      <c r="C421" s="6" t="s">
        <v>1388</v>
      </c>
      <c r="D421" s="6" t="s">
        <v>49</v>
      </c>
      <c r="E421" s="6" t="s">
        <v>829</v>
      </c>
      <c r="F421" s="6">
        <v>6</v>
      </c>
      <c r="G421" s="6">
        <v>6128.63</v>
      </c>
      <c r="H421" s="6" t="s">
        <v>2058</v>
      </c>
      <c r="I421" s="6" t="s">
        <v>101</v>
      </c>
      <c r="J421" s="6" t="s">
        <v>61</v>
      </c>
      <c r="K421" s="6" t="s">
        <v>61</v>
      </c>
      <c r="L421" s="6" t="s">
        <v>54</v>
      </c>
      <c r="M421" s="6" t="s">
        <v>55</v>
      </c>
      <c r="N421" s="6">
        <v>3</v>
      </c>
    </row>
    <row r="422" spans="1:14" x14ac:dyDescent="0.25">
      <c r="A422" s="6" t="s">
        <v>177</v>
      </c>
      <c r="B422" s="6" t="s">
        <v>178</v>
      </c>
      <c r="C422" s="6" t="s">
        <v>179</v>
      </c>
      <c r="D422" s="6" t="s">
        <v>180</v>
      </c>
      <c r="E422" s="6" t="s">
        <v>41</v>
      </c>
      <c r="F422" s="6">
        <v>2</v>
      </c>
      <c r="G422" s="6">
        <v>381146.68</v>
      </c>
      <c r="H422" s="15">
        <v>45249</v>
      </c>
      <c r="I422" s="6" t="s">
        <v>74</v>
      </c>
      <c r="J422" s="6" t="s">
        <v>141</v>
      </c>
      <c r="K422" s="6" t="s">
        <v>142</v>
      </c>
      <c r="L422" s="6" t="s">
        <v>62</v>
      </c>
      <c r="M422" s="6" t="s">
        <v>45</v>
      </c>
      <c r="N422" s="6">
        <v>2</v>
      </c>
    </row>
    <row r="423" spans="1:14" x14ac:dyDescent="0.25">
      <c r="A423" s="6" t="s">
        <v>1389</v>
      </c>
      <c r="B423" s="6" t="s">
        <v>1390</v>
      </c>
      <c r="C423" s="6" t="s">
        <v>1391</v>
      </c>
      <c r="D423" s="6" t="s">
        <v>59</v>
      </c>
      <c r="E423" s="6" t="s">
        <v>60</v>
      </c>
      <c r="F423" s="6">
        <v>2</v>
      </c>
      <c r="G423" s="6">
        <v>403221.84</v>
      </c>
      <c r="H423" s="6" t="s">
        <v>2059</v>
      </c>
      <c r="I423" s="6" t="s">
        <v>101</v>
      </c>
      <c r="J423" s="6" t="s">
        <v>61</v>
      </c>
      <c r="K423" s="6" t="s">
        <v>61</v>
      </c>
      <c r="L423" s="6" t="s">
        <v>62</v>
      </c>
      <c r="M423" s="6" t="s">
        <v>68</v>
      </c>
      <c r="N423" s="6">
        <v>3</v>
      </c>
    </row>
    <row r="424" spans="1:14" x14ac:dyDescent="0.25">
      <c r="A424" s="6" t="s">
        <v>1392</v>
      </c>
      <c r="B424" s="6" t="s">
        <v>1393</v>
      </c>
      <c r="C424" s="6" t="s">
        <v>1394</v>
      </c>
      <c r="D424" s="6" t="s">
        <v>59</v>
      </c>
      <c r="E424" s="6" t="s">
        <v>67</v>
      </c>
      <c r="F424" s="6">
        <v>4</v>
      </c>
      <c r="G424" s="6">
        <v>41545.15</v>
      </c>
      <c r="H424" s="6" t="s">
        <v>2060</v>
      </c>
      <c r="I424" s="6" t="s">
        <v>74</v>
      </c>
      <c r="J424" s="6" t="s">
        <v>589</v>
      </c>
      <c r="K424" s="6" t="s">
        <v>147</v>
      </c>
      <c r="L424" s="6" t="s">
        <v>44</v>
      </c>
      <c r="M424" s="6" t="s">
        <v>63</v>
      </c>
      <c r="N424" s="6">
        <v>1</v>
      </c>
    </row>
    <row r="425" spans="1:14" x14ac:dyDescent="0.25">
      <c r="A425" s="6" t="s">
        <v>1395</v>
      </c>
      <c r="B425" s="6" t="s">
        <v>1396</v>
      </c>
      <c r="C425" s="6" t="s">
        <v>1397</v>
      </c>
      <c r="D425" s="6" t="s">
        <v>59</v>
      </c>
      <c r="E425" s="6" t="s">
        <v>156</v>
      </c>
      <c r="F425" s="6">
        <v>4</v>
      </c>
      <c r="G425" s="6">
        <v>144014.38</v>
      </c>
      <c r="H425" s="15">
        <v>45509</v>
      </c>
      <c r="I425" s="6" t="s">
        <v>51</v>
      </c>
      <c r="J425" s="6" t="s">
        <v>152</v>
      </c>
      <c r="K425" s="6" t="s">
        <v>152</v>
      </c>
      <c r="L425" s="6" t="s">
        <v>44</v>
      </c>
      <c r="M425" s="6" t="s">
        <v>77</v>
      </c>
      <c r="N425" s="6">
        <v>2</v>
      </c>
    </row>
    <row r="426" spans="1:14" x14ac:dyDescent="0.25">
      <c r="A426" s="6" t="s">
        <v>1398</v>
      </c>
      <c r="B426" s="6" t="s">
        <v>1399</v>
      </c>
      <c r="C426" s="6" t="s">
        <v>1400</v>
      </c>
      <c r="D426" s="6" t="s">
        <v>49</v>
      </c>
      <c r="E426" s="6" t="s">
        <v>50</v>
      </c>
      <c r="F426" s="6">
        <v>5</v>
      </c>
      <c r="G426" s="6">
        <v>383168.27</v>
      </c>
      <c r="H426" s="15">
        <v>45460</v>
      </c>
      <c r="I426" s="6" t="s">
        <v>51</v>
      </c>
      <c r="J426" s="6" t="s">
        <v>303</v>
      </c>
      <c r="K426" s="6" t="s">
        <v>304</v>
      </c>
      <c r="L426" s="6" t="s">
        <v>54</v>
      </c>
      <c r="M426" s="6" t="s">
        <v>45</v>
      </c>
      <c r="N426" s="6"/>
    </row>
    <row r="427" spans="1:14" x14ac:dyDescent="0.25">
      <c r="A427" s="6" t="s">
        <v>1401</v>
      </c>
      <c r="B427" s="6" t="s">
        <v>1402</v>
      </c>
      <c r="C427" s="6" t="s">
        <v>1403</v>
      </c>
      <c r="D427" s="6" t="s">
        <v>40</v>
      </c>
      <c r="E427" s="6" t="s">
        <v>317</v>
      </c>
      <c r="F427" s="6">
        <v>4</v>
      </c>
      <c r="G427" s="6">
        <v>333824.62</v>
      </c>
      <c r="H427" s="15">
        <v>45591</v>
      </c>
      <c r="I427" s="6" t="s">
        <v>81</v>
      </c>
      <c r="J427" s="6" t="s">
        <v>141</v>
      </c>
      <c r="K427" s="6" t="s">
        <v>142</v>
      </c>
      <c r="L427" s="6" t="s">
        <v>54</v>
      </c>
      <c r="M427" s="6" t="s">
        <v>68</v>
      </c>
      <c r="N427" s="6">
        <v>2</v>
      </c>
    </row>
    <row r="428" spans="1:14" x14ac:dyDescent="0.25">
      <c r="A428" s="6" t="s">
        <v>1404</v>
      </c>
      <c r="B428" s="6" t="s">
        <v>1405</v>
      </c>
      <c r="C428" s="6" t="s">
        <v>1406</v>
      </c>
      <c r="D428" s="6" t="s">
        <v>49</v>
      </c>
      <c r="E428" s="6" t="s">
        <v>50</v>
      </c>
      <c r="F428" s="6">
        <v>3</v>
      </c>
      <c r="G428" s="6">
        <v>108245.08</v>
      </c>
      <c r="H428" s="15">
        <v>45760</v>
      </c>
      <c r="I428" s="6" t="s">
        <v>101</v>
      </c>
      <c r="J428" s="6" t="s">
        <v>89</v>
      </c>
      <c r="K428" s="6" t="s">
        <v>90</v>
      </c>
      <c r="L428" s="6" t="s">
        <v>62</v>
      </c>
      <c r="M428" s="6" t="s">
        <v>55</v>
      </c>
      <c r="N428" s="6">
        <v>4</v>
      </c>
    </row>
    <row r="429" spans="1:14" x14ac:dyDescent="0.25">
      <c r="A429" s="6" t="s">
        <v>1407</v>
      </c>
      <c r="B429" s="6" t="s">
        <v>1408</v>
      </c>
      <c r="C429" s="6" t="s">
        <v>1409</v>
      </c>
      <c r="D429" s="6" t="s">
        <v>135</v>
      </c>
      <c r="E429" s="6" t="s">
        <v>335</v>
      </c>
      <c r="F429" s="6">
        <v>2</v>
      </c>
      <c r="G429" s="6">
        <v>444255.43</v>
      </c>
      <c r="H429" s="15">
        <v>45568</v>
      </c>
      <c r="I429" s="6" t="s">
        <v>101</v>
      </c>
      <c r="J429" s="6" t="s">
        <v>187</v>
      </c>
      <c r="K429" s="6" t="s">
        <v>187</v>
      </c>
      <c r="L429" s="6" t="s">
        <v>54</v>
      </c>
      <c r="M429" s="6" t="s">
        <v>68</v>
      </c>
      <c r="N429" s="6">
        <v>5</v>
      </c>
    </row>
    <row r="430" spans="1:14" x14ac:dyDescent="0.25">
      <c r="A430" s="6" t="s">
        <v>1410</v>
      </c>
      <c r="B430" s="6" t="s">
        <v>1411</v>
      </c>
      <c r="C430" s="6" t="s">
        <v>330</v>
      </c>
      <c r="D430" s="6" t="s">
        <v>302</v>
      </c>
      <c r="E430" s="6" t="s">
        <v>73</v>
      </c>
      <c r="F430" s="6">
        <v>3</v>
      </c>
      <c r="G430" s="6">
        <v>229030.77</v>
      </c>
      <c r="H430" s="15">
        <v>45780</v>
      </c>
      <c r="I430" s="6" t="s">
        <v>101</v>
      </c>
      <c r="J430" s="6" t="s">
        <v>187</v>
      </c>
      <c r="K430" s="6" t="s">
        <v>187</v>
      </c>
      <c r="L430" s="6" t="s">
        <v>62</v>
      </c>
      <c r="M430" s="6" t="s">
        <v>63</v>
      </c>
      <c r="N430" s="6">
        <v>5</v>
      </c>
    </row>
    <row r="431" spans="1:14" x14ac:dyDescent="0.25">
      <c r="A431" s="6" t="s">
        <v>1412</v>
      </c>
      <c r="B431" s="6" t="s">
        <v>1413</v>
      </c>
      <c r="C431" s="6" t="s">
        <v>1414</v>
      </c>
      <c r="D431" s="6" t="s">
        <v>87</v>
      </c>
      <c r="E431" s="6" t="s">
        <v>247</v>
      </c>
      <c r="F431" s="6">
        <v>4</v>
      </c>
      <c r="G431" s="6">
        <v>15083.23</v>
      </c>
      <c r="H431" s="15">
        <v>45076</v>
      </c>
      <c r="I431" s="6" t="s">
        <v>42</v>
      </c>
      <c r="J431" s="6" t="s">
        <v>303</v>
      </c>
      <c r="K431" s="6" t="s">
        <v>304</v>
      </c>
      <c r="L431" s="6" t="s">
        <v>62</v>
      </c>
      <c r="M431" s="6" t="s">
        <v>55</v>
      </c>
      <c r="N431" s="6">
        <v>2</v>
      </c>
    </row>
    <row r="432" spans="1:14" x14ac:dyDescent="0.25">
      <c r="A432" s="6" t="s">
        <v>1415</v>
      </c>
      <c r="B432" s="6" t="s">
        <v>1416</v>
      </c>
      <c r="C432" s="6" t="s">
        <v>1417</v>
      </c>
      <c r="D432" s="6" t="s">
        <v>87</v>
      </c>
      <c r="E432" s="6" t="s">
        <v>131</v>
      </c>
      <c r="F432" s="6">
        <v>6</v>
      </c>
      <c r="G432" s="6">
        <v>409068.31</v>
      </c>
      <c r="H432" s="15">
        <v>45850</v>
      </c>
      <c r="I432" s="6" t="s">
        <v>42</v>
      </c>
      <c r="J432" s="6" t="s">
        <v>75</v>
      </c>
      <c r="K432" s="6" t="s">
        <v>76</v>
      </c>
      <c r="L432" s="6" t="s">
        <v>62</v>
      </c>
      <c r="M432" s="6" t="s">
        <v>77</v>
      </c>
      <c r="N432" s="6">
        <v>1</v>
      </c>
    </row>
    <row r="433" spans="1:14" x14ac:dyDescent="0.25">
      <c r="A433" s="6" t="s">
        <v>1418</v>
      </c>
      <c r="B433" s="6" t="s">
        <v>1419</v>
      </c>
      <c r="C433" s="6" t="s">
        <v>1420</v>
      </c>
      <c r="D433" s="6" t="s">
        <v>40</v>
      </c>
      <c r="E433" s="6" t="s">
        <v>41</v>
      </c>
      <c r="F433" s="6">
        <v>2</v>
      </c>
      <c r="G433" s="6">
        <v>18768.05</v>
      </c>
      <c r="H433" s="15">
        <v>45457</v>
      </c>
      <c r="I433" s="6" t="s">
        <v>101</v>
      </c>
      <c r="J433" s="6" t="s">
        <v>237</v>
      </c>
      <c r="K433" s="6" t="s">
        <v>238</v>
      </c>
      <c r="L433" s="6" t="s">
        <v>62</v>
      </c>
      <c r="M433" s="6" t="s">
        <v>63</v>
      </c>
      <c r="N433" s="6"/>
    </row>
    <row r="434" spans="1:14" x14ac:dyDescent="0.25">
      <c r="A434" s="6" t="s">
        <v>1421</v>
      </c>
      <c r="B434" s="6" t="s">
        <v>1422</v>
      </c>
      <c r="C434" s="6" t="s">
        <v>1423</v>
      </c>
      <c r="D434" s="6" t="s">
        <v>40</v>
      </c>
      <c r="E434" s="6" t="s">
        <v>41</v>
      </c>
      <c r="F434" s="6">
        <v>2</v>
      </c>
      <c r="G434" s="6">
        <v>143557.69</v>
      </c>
      <c r="H434" s="15">
        <v>45440</v>
      </c>
      <c r="I434" s="6" t="s">
        <v>74</v>
      </c>
      <c r="J434" s="6" t="s">
        <v>126</v>
      </c>
      <c r="K434" s="6" t="s">
        <v>127</v>
      </c>
      <c r="L434" s="6" t="s">
        <v>44</v>
      </c>
      <c r="M434" s="6" t="s">
        <v>45</v>
      </c>
      <c r="N434" s="6">
        <v>5</v>
      </c>
    </row>
    <row r="435" spans="1:14" x14ac:dyDescent="0.25">
      <c r="A435" s="6" t="s">
        <v>1424</v>
      </c>
      <c r="B435" s="6" t="s">
        <v>932</v>
      </c>
      <c r="C435" s="6" t="s">
        <v>1425</v>
      </c>
      <c r="D435" s="6" t="s">
        <v>399</v>
      </c>
      <c r="E435" s="6" t="s">
        <v>156</v>
      </c>
      <c r="F435" s="6">
        <v>6</v>
      </c>
      <c r="G435" s="6">
        <v>431857.34</v>
      </c>
      <c r="H435" s="6" t="s">
        <v>2061</v>
      </c>
      <c r="I435" s="6" t="s">
        <v>101</v>
      </c>
      <c r="J435" s="6" t="s">
        <v>82</v>
      </c>
      <c r="K435" s="6" t="s">
        <v>83</v>
      </c>
      <c r="L435" s="6" t="s">
        <v>62</v>
      </c>
      <c r="M435" s="6" t="s">
        <v>68</v>
      </c>
      <c r="N435" s="6"/>
    </row>
    <row r="436" spans="1:14" x14ac:dyDescent="0.25">
      <c r="A436" s="6" t="s">
        <v>1426</v>
      </c>
      <c r="B436" s="6" t="s">
        <v>1427</v>
      </c>
      <c r="C436" s="6" t="s">
        <v>1428</v>
      </c>
      <c r="D436" s="6" t="s">
        <v>135</v>
      </c>
      <c r="E436" s="6" t="s">
        <v>213</v>
      </c>
      <c r="F436" s="6">
        <v>2</v>
      </c>
      <c r="G436" s="6">
        <v>213153.22</v>
      </c>
      <c r="H436" s="15">
        <v>45257</v>
      </c>
      <c r="I436" s="6" t="s">
        <v>42</v>
      </c>
      <c r="J436" s="6" t="s">
        <v>157</v>
      </c>
      <c r="K436" s="6" t="s">
        <v>61</v>
      </c>
      <c r="L436" s="6" t="s">
        <v>44</v>
      </c>
      <c r="M436" s="6" t="s">
        <v>68</v>
      </c>
      <c r="N436" s="6"/>
    </row>
    <row r="437" spans="1:14" x14ac:dyDescent="0.25">
      <c r="A437" s="6" t="s">
        <v>1429</v>
      </c>
      <c r="B437" s="6" t="s">
        <v>281</v>
      </c>
      <c r="C437" s="6" t="s">
        <v>1430</v>
      </c>
      <c r="D437" s="6" t="s">
        <v>99</v>
      </c>
      <c r="E437" s="6" t="s">
        <v>176</v>
      </c>
      <c r="F437" s="6">
        <v>5</v>
      </c>
      <c r="G437" s="6">
        <v>343425.03</v>
      </c>
      <c r="H437" s="15">
        <v>45569</v>
      </c>
      <c r="I437" s="6" t="s">
        <v>81</v>
      </c>
      <c r="J437" s="6" t="s">
        <v>61</v>
      </c>
      <c r="K437" s="6" t="s">
        <v>61</v>
      </c>
      <c r="L437" s="6" t="s">
        <v>54</v>
      </c>
      <c r="M437" s="6" t="s">
        <v>68</v>
      </c>
      <c r="N437" s="6">
        <v>5</v>
      </c>
    </row>
    <row r="438" spans="1:14" x14ac:dyDescent="0.25">
      <c r="A438" s="6" t="s">
        <v>1431</v>
      </c>
      <c r="B438" s="6" t="s">
        <v>1432</v>
      </c>
      <c r="C438" s="6" t="s">
        <v>1433</v>
      </c>
      <c r="D438" s="6" t="s">
        <v>99</v>
      </c>
      <c r="E438" s="6" t="s">
        <v>357</v>
      </c>
      <c r="F438" s="6">
        <v>3</v>
      </c>
      <c r="G438" s="6">
        <v>397653.6</v>
      </c>
      <c r="H438" s="15">
        <v>45440</v>
      </c>
      <c r="I438" s="6" t="s">
        <v>81</v>
      </c>
      <c r="J438" s="6" t="s">
        <v>203</v>
      </c>
      <c r="K438" s="6" t="s">
        <v>204</v>
      </c>
      <c r="L438" s="6" t="s">
        <v>44</v>
      </c>
      <c r="M438" s="6" t="s">
        <v>45</v>
      </c>
      <c r="N438" s="6"/>
    </row>
    <row r="439" spans="1:14" x14ac:dyDescent="0.25">
      <c r="A439" s="6" t="s">
        <v>1434</v>
      </c>
      <c r="B439" s="6" t="s">
        <v>1435</v>
      </c>
      <c r="C439" s="6" t="s">
        <v>1436</v>
      </c>
      <c r="D439" s="6" t="s">
        <v>99</v>
      </c>
      <c r="E439" s="6" t="s">
        <v>357</v>
      </c>
      <c r="F439" s="6">
        <v>5</v>
      </c>
      <c r="G439" s="6">
        <v>411437.18</v>
      </c>
      <c r="H439" s="15">
        <v>45928</v>
      </c>
      <c r="I439" s="6" t="s">
        <v>81</v>
      </c>
      <c r="J439" s="6" t="s">
        <v>1437</v>
      </c>
      <c r="K439" s="6" t="s">
        <v>147</v>
      </c>
      <c r="L439" s="6" t="s">
        <v>44</v>
      </c>
      <c r="M439" s="6" t="s">
        <v>77</v>
      </c>
      <c r="N439" s="6"/>
    </row>
    <row r="440" spans="1:14" x14ac:dyDescent="0.25">
      <c r="A440" s="6" t="s">
        <v>1438</v>
      </c>
      <c r="B440" s="6" t="s">
        <v>1439</v>
      </c>
      <c r="C440" s="6" t="s">
        <v>1440</v>
      </c>
      <c r="D440" s="6" t="s">
        <v>87</v>
      </c>
      <c r="E440" s="6" t="s">
        <v>131</v>
      </c>
      <c r="F440" s="6">
        <v>5</v>
      </c>
      <c r="G440" s="6">
        <v>224022.18</v>
      </c>
      <c r="H440" s="15">
        <v>45163</v>
      </c>
      <c r="I440" s="6" t="s">
        <v>81</v>
      </c>
      <c r="J440" s="6" t="s">
        <v>1069</v>
      </c>
      <c r="K440" s="6" t="s">
        <v>152</v>
      </c>
      <c r="L440" s="6" t="s">
        <v>54</v>
      </c>
      <c r="M440" s="6" t="s">
        <v>68</v>
      </c>
      <c r="N440" s="6">
        <v>1</v>
      </c>
    </row>
    <row r="441" spans="1:14" x14ac:dyDescent="0.25">
      <c r="A441" s="6" t="s">
        <v>1441</v>
      </c>
      <c r="B441" s="6" t="s">
        <v>1442</v>
      </c>
      <c r="C441" s="6" t="s">
        <v>1443</v>
      </c>
      <c r="D441" s="6" t="s">
        <v>135</v>
      </c>
      <c r="E441" s="6" t="s">
        <v>191</v>
      </c>
      <c r="F441" s="6">
        <v>6</v>
      </c>
      <c r="G441" s="6">
        <v>216212.59</v>
      </c>
      <c r="H441" s="15">
        <v>45891</v>
      </c>
      <c r="I441" s="6" t="s">
        <v>74</v>
      </c>
      <c r="J441" s="6" t="s">
        <v>113</v>
      </c>
      <c r="K441" s="6" t="s">
        <v>114</v>
      </c>
      <c r="L441" s="6" t="s">
        <v>62</v>
      </c>
      <c r="M441" s="6" t="s">
        <v>63</v>
      </c>
      <c r="N441" s="6"/>
    </row>
    <row r="442" spans="1:14" x14ac:dyDescent="0.25">
      <c r="A442" s="6" t="s">
        <v>1444</v>
      </c>
      <c r="B442" s="6" t="s">
        <v>1354</v>
      </c>
      <c r="C442" s="6" t="s">
        <v>1445</v>
      </c>
      <c r="D442" s="6" t="s">
        <v>59</v>
      </c>
      <c r="E442" s="6" t="s">
        <v>156</v>
      </c>
      <c r="F442" s="6">
        <v>6</v>
      </c>
      <c r="G442" s="6">
        <v>317125.71000000002</v>
      </c>
      <c r="H442" s="15">
        <v>45675</v>
      </c>
      <c r="I442" s="6" t="s">
        <v>101</v>
      </c>
      <c r="J442" s="6" t="s">
        <v>237</v>
      </c>
      <c r="K442" s="6" t="s">
        <v>238</v>
      </c>
      <c r="L442" s="6" t="s">
        <v>62</v>
      </c>
      <c r="M442" s="6" t="s">
        <v>68</v>
      </c>
      <c r="N442" s="6">
        <v>5</v>
      </c>
    </row>
    <row r="443" spans="1:14" x14ac:dyDescent="0.25">
      <c r="A443" s="6" t="s">
        <v>1446</v>
      </c>
      <c r="B443" s="6" t="s">
        <v>1447</v>
      </c>
      <c r="C443" s="6" t="s">
        <v>1448</v>
      </c>
      <c r="D443" s="6" t="s">
        <v>451</v>
      </c>
      <c r="E443" s="6" t="s">
        <v>60</v>
      </c>
      <c r="F443" s="6">
        <v>4</v>
      </c>
      <c r="G443" s="6">
        <v>4485211</v>
      </c>
      <c r="H443" s="15">
        <v>45423</v>
      </c>
      <c r="I443" s="6" t="s">
        <v>74</v>
      </c>
      <c r="J443" s="6" t="s">
        <v>873</v>
      </c>
      <c r="K443" s="6" t="s">
        <v>142</v>
      </c>
      <c r="L443" s="6" t="s">
        <v>62</v>
      </c>
      <c r="M443" s="6" t="s">
        <v>68</v>
      </c>
      <c r="N443" s="6">
        <v>2</v>
      </c>
    </row>
    <row r="444" spans="1:14" x14ac:dyDescent="0.25">
      <c r="A444" s="6" t="s">
        <v>1449</v>
      </c>
      <c r="B444" s="6" t="s">
        <v>1450</v>
      </c>
      <c r="C444" s="6" t="s">
        <v>1451</v>
      </c>
      <c r="D444" s="6" t="s">
        <v>59</v>
      </c>
      <c r="E444" s="6" t="s">
        <v>67</v>
      </c>
      <c r="F444" s="6">
        <v>5</v>
      </c>
      <c r="G444" s="6">
        <v>341171.71</v>
      </c>
      <c r="H444" s="15">
        <v>46008</v>
      </c>
      <c r="I444" s="6" t="s">
        <v>101</v>
      </c>
      <c r="J444" s="6" t="s">
        <v>237</v>
      </c>
      <c r="K444" s="6" t="s">
        <v>238</v>
      </c>
      <c r="L444" s="6" t="s">
        <v>54</v>
      </c>
      <c r="M444" s="6" t="s">
        <v>77</v>
      </c>
      <c r="N444" s="6">
        <v>5</v>
      </c>
    </row>
    <row r="445" spans="1:14" x14ac:dyDescent="0.25">
      <c r="A445" s="6" t="s">
        <v>1452</v>
      </c>
      <c r="B445" s="6" t="s">
        <v>1453</v>
      </c>
      <c r="C445" s="6" t="s">
        <v>1454</v>
      </c>
      <c r="D445" s="6" t="s">
        <v>59</v>
      </c>
      <c r="E445" s="6" t="s">
        <v>217</v>
      </c>
      <c r="F445" s="6">
        <v>5</v>
      </c>
      <c r="G445" s="6">
        <v>28103.59</v>
      </c>
      <c r="H445" s="15">
        <v>45078</v>
      </c>
      <c r="I445" s="6" t="s">
        <v>74</v>
      </c>
      <c r="J445" s="6" t="s">
        <v>61</v>
      </c>
      <c r="K445" s="6" t="s">
        <v>61</v>
      </c>
      <c r="L445" s="6" t="s">
        <v>54</v>
      </c>
      <c r="M445" s="6" t="s">
        <v>63</v>
      </c>
      <c r="N445" s="6">
        <v>3</v>
      </c>
    </row>
    <row r="446" spans="1:14" x14ac:dyDescent="0.25">
      <c r="A446" s="6" t="s">
        <v>1044</v>
      </c>
      <c r="B446" s="6" t="s">
        <v>1045</v>
      </c>
      <c r="C446" s="6" t="s">
        <v>1046</v>
      </c>
      <c r="D446" s="6" t="s">
        <v>135</v>
      </c>
      <c r="E446" s="6" t="s">
        <v>459</v>
      </c>
      <c r="F446" s="6">
        <v>5</v>
      </c>
      <c r="G446" s="6">
        <v>25874.29</v>
      </c>
      <c r="H446" s="6" t="s">
        <v>2037</v>
      </c>
      <c r="I446" s="6" t="s">
        <v>81</v>
      </c>
      <c r="J446" s="6" t="s">
        <v>237</v>
      </c>
      <c r="K446" s="6" t="s">
        <v>238</v>
      </c>
      <c r="L446" s="6" t="s">
        <v>54</v>
      </c>
      <c r="M446" s="6" t="s">
        <v>68</v>
      </c>
      <c r="N446" s="6"/>
    </row>
    <row r="447" spans="1:14" x14ac:dyDescent="0.25">
      <c r="A447" s="6" t="s">
        <v>1455</v>
      </c>
      <c r="B447" s="6" t="s">
        <v>1456</v>
      </c>
      <c r="C447" s="6"/>
      <c r="D447" s="6" t="s">
        <v>59</v>
      </c>
      <c r="E447" s="6" t="s">
        <v>217</v>
      </c>
      <c r="F447" s="6">
        <v>5</v>
      </c>
      <c r="G447" s="6">
        <v>402119.73</v>
      </c>
      <c r="H447" s="15">
        <v>45007</v>
      </c>
      <c r="I447" s="6" t="s">
        <v>81</v>
      </c>
      <c r="J447" s="6" t="s">
        <v>308</v>
      </c>
      <c r="K447" s="6" t="s">
        <v>53</v>
      </c>
      <c r="L447" s="6" t="s">
        <v>54</v>
      </c>
      <c r="M447" s="6" t="s">
        <v>45</v>
      </c>
      <c r="N447" s="6">
        <v>3</v>
      </c>
    </row>
    <row r="448" spans="1:14" x14ac:dyDescent="0.25">
      <c r="A448" s="6" t="s">
        <v>1457</v>
      </c>
      <c r="B448" s="6" t="s">
        <v>1458</v>
      </c>
      <c r="C448" s="6" t="s">
        <v>1459</v>
      </c>
      <c r="D448" s="6" t="s">
        <v>266</v>
      </c>
      <c r="E448" s="6" t="s">
        <v>131</v>
      </c>
      <c r="F448" s="6">
        <v>4</v>
      </c>
      <c r="G448" s="6">
        <v>384438.86</v>
      </c>
      <c r="H448" s="15">
        <v>44945</v>
      </c>
      <c r="I448" s="6" t="s">
        <v>42</v>
      </c>
      <c r="J448" s="6" t="s">
        <v>89</v>
      </c>
      <c r="K448" s="6" t="s">
        <v>90</v>
      </c>
      <c r="L448" s="6" t="s">
        <v>44</v>
      </c>
      <c r="M448" s="6" t="s">
        <v>77</v>
      </c>
      <c r="N448" s="6">
        <v>2</v>
      </c>
    </row>
    <row r="449" spans="1:14" x14ac:dyDescent="0.25">
      <c r="A449" s="6" t="s">
        <v>1460</v>
      </c>
      <c r="B449" s="6" t="s">
        <v>1461</v>
      </c>
      <c r="C449" s="6" t="s">
        <v>1462</v>
      </c>
      <c r="D449" s="6" t="s">
        <v>399</v>
      </c>
      <c r="E449" s="6" t="s">
        <v>156</v>
      </c>
      <c r="F449" s="6">
        <v>4</v>
      </c>
      <c r="G449" s="6">
        <v>447397.82</v>
      </c>
      <c r="H449" s="15">
        <v>45117</v>
      </c>
      <c r="I449" s="6" t="s">
        <v>51</v>
      </c>
      <c r="J449" s="6" t="s">
        <v>331</v>
      </c>
      <c r="K449" s="6" t="s">
        <v>90</v>
      </c>
      <c r="L449" s="6" t="s">
        <v>54</v>
      </c>
      <c r="M449" s="6" t="s">
        <v>55</v>
      </c>
      <c r="N449" s="6">
        <v>3</v>
      </c>
    </row>
    <row r="450" spans="1:14" x14ac:dyDescent="0.25">
      <c r="A450" s="6" t="s">
        <v>1463</v>
      </c>
      <c r="B450" s="6" t="s">
        <v>642</v>
      </c>
      <c r="C450" s="6" t="s">
        <v>1464</v>
      </c>
      <c r="D450" s="6" t="s">
        <v>49</v>
      </c>
      <c r="E450" s="6" t="s">
        <v>107</v>
      </c>
      <c r="F450" s="6">
        <v>3</v>
      </c>
      <c r="G450" s="6">
        <v>223134.42</v>
      </c>
      <c r="H450" s="15">
        <v>45763</v>
      </c>
      <c r="I450" s="6" t="s">
        <v>101</v>
      </c>
      <c r="J450" s="6" t="s">
        <v>237</v>
      </c>
      <c r="K450" s="6" t="s">
        <v>238</v>
      </c>
      <c r="L450" s="6" t="s">
        <v>62</v>
      </c>
      <c r="M450" s="6" t="s">
        <v>68</v>
      </c>
      <c r="N450" s="6">
        <v>5</v>
      </c>
    </row>
    <row r="451" spans="1:14" x14ac:dyDescent="0.25">
      <c r="A451" s="6" t="s">
        <v>1465</v>
      </c>
      <c r="B451" s="6" t="s">
        <v>1466</v>
      </c>
      <c r="C451" s="6" t="s">
        <v>1467</v>
      </c>
      <c r="D451" s="6" t="s">
        <v>87</v>
      </c>
      <c r="E451" s="6" t="s">
        <v>247</v>
      </c>
      <c r="F451" s="6">
        <v>3</v>
      </c>
      <c r="G451" s="6">
        <v>86774.2</v>
      </c>
      <c r="H451" s="15">
        <v>45007</v>
      </c>
      <c r="I451" s="6" t="s">
        <v>74</v>
      </c>
      <c r="J451" s="6" t="s">
        <v>667</v>
      </c>
      <c r="K451" s="6" t="s">
        <v>76</v>
      </c>
      <c r="L451" s="6" t="s">
        <v>62</v>
      </c>
      <c r="M451" s="6" t="s">
        <v>68</v>
      </c>
      <c r="N451" s="6">
        <v>1</v>
      </c>
    </row>
    <row r="452" spans="1:14" x14ac:dyDescent="0.25">
      <c r="A452" s="6" t="s">
        <v>1468</v>
      </c>
      <c r="B452" s="6" t="s">
        <v>1469</v>
      </c>
      <c r="C452" s="6" t="s">
        <v>1470</v>
      </c>
      <c r="D452" s="6" t="s">
        <v>135</v>
      </c>
      <c r="E452" s="6" t="s">
        <v>136</v>
      </c>
      <c r="F452" s="6">
        <v>2</v>
      </c>
      <c r="G452" s="6">
        <v>170229.76000000001</v>
      </c>
      <c r="H452" s="15">
        <v>45333</v>
      </c>
      <c r="I452" s="6" t="s">
        <v>101</v>
      </c>
      <c r="J452" s="6" t="s">
        <v>126</v>
      </c>
      <c r="K452" s="6" t="s">
        <v>127</v>
      </c>
      <c r="L452" s="6" t="s">
        <v>44</v>
      </c>
      <c r="M452" s="6" t="s">
        <v>68</v>
      </c>
      <c r="N452" s="6">
        <v>1</v>
      </c>
    </row>
    <row r="453" spans="1:14" x14ac:dyDescent="0.25">
      <c r="A453" s="6" t="s">
        <v>1471</v>
      </c>
      <c r="B453" s="6" t="s">
        <v>1472</v>
      </c>
      <c r="C453" s="6" t="s">
        <v>1473</v>
      </c>
      <c r="D453" s="6" t="s">
        <v>222</v>
      </c>
      <c r="E453" s="6" t="s">
        <v>242</v>
      </c>
      <c r="F453" s="6">
        <v>5</v>
      </c>
      <c r="G453" s="6">
        <v>373673.3</v>
      </c>
      <c r="H453" s="15">
        <v>45223</v>
      </c>
      <c r="I453" s="6" t="s">
        <v>81</v>
      </c>
      <c r="J453" s="6" t="s">
        <v>308</v>
      </c>
      <c r="K453" s="6" t="s">
        <v>53</v>
      </c>
      <c r="L453" s="6" t="s">
        <v>54</v>
      </c>
      <c r="M453" s="6" t="s">
        <v>77</v>
      </c>
      <c r="N453" s="6"/>
    </row>
    <row r="454" spans="1:14" x14ac:dyDescent="0.25">
      <c r="A454" s="6" t="s">
        <v>1474</v>
      </c>
      <c r="B454" s="6" t="s">
        <v>1475</v>
      </c>
      <c r="C454" s="6" t="s">
        <v>1476</v>
      </c>
      <c r="D454" s="6" t="s">
        <v>87</v>
      </c>
      <c r="E454" s="6" t="s">
        <v>88</v>
      </c>
      <c r="F454" s="6">
        <v>1</v>
      </c>
      <c r="G454" s="6">
        <v>280941.48</v>
      </c>
      <c r="H454" s="15">
        <v>45143</v>
      </c>
      <c r="I454" s="6" t="s">
        <v>101</v>
      </c>
      <c r="J454" s="6" t="s">
        <v>82</v>
      </c>
      <c r="K454" s="6" t="s">
        <v>83</v>
      </c>
      <c r="L454" s="6" t="s">
        <v>44</v>
      </c>
      <c r="M454" s="6" t="s">
        <v>45</v>
      </c>
      <c r="N454" s="6">
        <v>4</v>
      </c>
    </row>
    <row r="455" spans="1:14" x14ac:dyDescent="0.25">
      <c r="A455" s="6" t="s">
        <v>1477</v>
      </c>
      <c r="B455" s="6" t="s">
        <v>1478</v>
      </c>
      <c r="C455" s="6" t="s">
        <v>1479</v>
      </c>
      <c r="D455" s="6" t="s">
        <v>40</v>
      </c>
      <c r="E455" s="6" t="s">
        <v>573</v>
      </c>
      <c r="F455" s="6">
        <v>6</v>
      </c>
      <c r="G455" s="6">
        <v>399804.12</v>
      </c>
      <c r="H455" s="15">
        <v>45633</v>
      </c>
      <c r="I455" s="6" t="s">
        <v>81</v>
      </c>
      <c r="J455" s="6" t="s">
        <v>82</v>
      </c>
      <c r="K455" s="6" t="s">
        <v>83</v>
      </c>
      <c r="L455" s="6" t="s">
        <v>54</v>
      </c>
      <c r="M455" s="6" t="s">
        <v>63</v>
      </c>
      <c r="N455" s="6">
        <v>4</v>
      </c>
    </row>
    <row r="456" spans="1:14" x14ac:dyDescent="0.25">
      <c r="A456" s="6" t="s">
        <v>1480</v>
      </c>
      <c r="B456" s="6" t="s">
        <v>483</v>
      </c>
      <c r="C456" s="6" t="s">
        <v>1481</v>
      </c>
      <c r="D456" s="6" t="s">
        <v>87</v>
      </c>
      <c r="E456" s="6" t="s">
        <v>94</v>
      </c>
      <c r="F456" s="6">
        <v>3</v>
      </c>
      <c r="G456" s="6">
        <v>428556.23</v>
      </c>
      <c r="H456" s="15">
        <v>45581</v>
      </c>
      <c r="I456" s="6" t="s">
        <v>101</v>
      </c>
      <c r="J456" s="6" t="s">
        <v>89</v>
      </c>
      <c r="K456" s="6" t="s">
        <v>90</v>
      </c>
      <c r="L456" s="6" t="s">
        <v>62</v>
      </c>
      <c r="M456" s="6" t="s">
        <v>45</v>
      </c>
      <c r="N456" s="6">
        <v>4</v>
      </c>
    </row>
    <row r="457" spans="1:14" x14ac:dyDescent="0.25">
      <c r="A457" s="6" t="s">
        <v>1482</v>
      </c>
      <c r="B457" s="6" t="s">
        <v>1483</v>
      </c>
      <c r="C457" s="6" t="s">
        <v>1484</v>
      </c>
      <c r="D457" s="6" t="s">
        <v>121</v>
      </c>
      <c r="E457" s="6" t="s">
        <v>73</v>
      </c>
      <c r="F457" s="6">
        <v>3</v>
      </c>
      <c r="G457" s="6">
        <v>365815.19</v>
      </c>
      <c r="H457" s="15">
        <v>45745</v>
      </c>
      <c r="I457" s="6" t="s">
        <v>51</v>
      </c>
      <c r="J457" s="6" t="s">
        <v>146</v>
      </c>
      <c r="K457" s="6" t="s">
        <v>147</v>
      </c>
      <c r="L457" s="6" t="s">
        <v>62</v>
      </c>
      <c r="M457" s="6" t="s">
        <v>77</v>
      </c>
      <c r="N457" s="6"/>
    </row>
    <row r="458" spans="1:14" x14ac:dyDescent="0.25">
      <c r="A458" s="6" t="s">
        <v>1485</v>
      </c>
      <c r="B458" s="6" t="s">
        <v>1486</v>
      </c>
      <c r="C458" s="6" t="s">
        <v>1487</v>
      </c>
      <c r="D458" s="6" t="s">
        <v>106</v>
      </c>
      <c r="E458" s="6" t="s">
        <v>50</v>
      </c>
      <c r="F458" s="6">
        <v>1</v>
      </c>
      <c r="G458" s="6">
        <v>190343.51</v>
      </c>
      <c r="H458" s="15">
        <v>45928</v>
      </c>
      <c r="I458" s="6" t="s">
        <v>42</v>
      </c>
      <c r="J458" s="6" t="s">
        <v>152</v>
      </c>
      <c r="K458" s="6" t="s">
        <v>152</v>
      </c>
      <c r="L458" s="6" t="s">
        <v>62</v>
      </c>
      <c r="M458" s="6" t="s">
        <v>63</v>
      </c>
      <c r="N458" s="6"/>
    </row>
    <row r="459" spans="1:14" x14ac:dyDescent="0.25">
      <c r="A459" s="6" t="s">
        <v>1488</v>
      </c>
      <c r="B459" s="6" t="s">
        <v>1158</v>
      </c>
      <c r="C459" s="6" t="s">
        <v>1489</v>
      </c>
      <c r="D459" s="6" t="s">
        <v>49</v>
      </c>
      <c r="E459" s="6" t="s">
        <v>151</v>
      </c>
      <c r="F459" s="6">
        <v>2</v>
      </c>
      <c r="G459" s="6">
        <v>356387.94</v>
      </c>
      <c r="H459" s="15">
        <v>45223</v>
      </c>
      <c r="I459" s="6" t="s">
        <v>42</v>
      </c>
      <c r="J459" s="6" t="s">
        <v>152</v>
      </c>
      <c r="K459" s="6" t="s">
        <v>152</v>
      </c>
      <c r="L459" s="6" t="s">
        <v>54</v>
      </c>
      <c r="M459" s="6" t="s">
        <v>45</v>
      </c>
      <c r="N459" s="6"/>
    </row>
    <row r="460" spans="1:14" x14ac:dyDescent="0.25">
      <c r="A460" s="6" t="s">
        <v>1490</v>
      </c>
      <c r="B460" s="6" t="s">
        <v>1180</v>
      </c>
      <c r="C460" s="6" t="s">
        <v>1181</v>
      </c>
      <c r="D460" s="6" t="s">
        <v>59</v>
      </c>
      <c r="E460" s="6" t="s">
        <v>67</v>
      </c>
      <c r="F460" s="6">
        <v>1</v>
      </c>
      <c r="G460" s="6">
        <v>106354.99</v>
      </c>
      <c r="H460" s="6" t="s">
        <v>2062</v>
      </c>
      <c r="I460" s="6" t="s">
        <v>101</v>
      </c>
      <c r="J460" s="6" t="s">
        <v>61</v>
      </c>
      <c r="K460" s="6" t="s">
        <v>61</v>
      </c>
      <c r="L460" s="6" t="s">
        <v>62</v>
      </c>
      <c r="M460" s="6" t="s">
        <v>68</v>
      </c>
      <c r="N460" s="6"/>
    </row>
    <row r="461" spans="1:14" x14ac:dyDescent="0.25">
      <c r="A461" s="6" t="s">
        <v>1491</v>
      </c>
      <c r="B461" s="6" t="s">
        <v>1492</v>
      </c>
      <c r="C461" s="6" t="s">
        <v>1493</v>
      </c>
      <c r="D461" s="6" t="s">
        <v>168</v>
      </c>
      <c r="E461" s="6" t="s">
        <v>252</v>
      </c>
      <c r="F461" s="6">
        <v>1</v>
      </c>
      <c r="G461" s="6">
        <v>33079.93</v>
      </c>
      <c r="H461" s="15">
        <v>45472</v>
      </c>
      <c r="I461" s="6" t="s">
        <v>51</v>
      </c>
      <c r="J461" s="6" t="s">
        <v>75</v>
      </c>
      <c r="K461" s="6" t="s">
        <v>76</v>
      </c>
      <c r="L461" s="6" t="s">
        <v>44</v>
      </c>
      <c r="M461" s="6" t="s">
        <v>77</v>
      </c>
      <c r="N461" s="6">
        <v>5</v>
      </c>
    </row>
    <row r="462" spans="1:14" x14ac:dyDescent="0.25">
      <c r="A462" s="6" t="s">
        <v>1494</v>
      </c>
      <c r="B462" s="6" t="s">
        <v>1495</v>
      </c>
      <c r="C462" s="6" t="s">
        <v>1496</v>
      </c>
      <c r="D462" s="6" t="s">
        <v>49</v>
      </c>
      <c r="E462" s="6" t="s">
        <v>829</v>
      </c>
      <c r="F462" s="6">
        <v>6</v>
      </c>
      <c r="G462" s="6">
        <v>277250.3</v>
      </c>
      <c r="H462" s="15">
        <v>45515</v>
      </c>
      <c r="I462" s="6" t="s">
        <v>51</v>
      </c>
      <c r="J462" s="6" t="s">
        <v>82</v>
      </c>
      <c r="K462" s="6" t="s">
        <v>83</v>
      </c>
      <c r="L462" s="6" t="s">
        <v>62</v>
      </c>
      <c r="M462" s="6" t="s">
        <v>68</v>
      </c>
      <c r="N462" s="6">
        <v>5</v>
      </c>
    </row>
    <row r="463" spans="1:14" x14ac:dyDescent="0.25">
      <c r="A463" s="6" t="s">
        <v>1497</v>
      </c>
      <c r="B463" s="6" t="s">
        <v>1498</v>
      </c>
      <c r="C463" s="6" t="s">
        <v>1499</v>
      </c>
      <c r="D463" s="6" t="s">
        <v>388</v>
      </c>
      <c r="E463" s="6" t="s">
        <v>94</v>
      </c>
      <c r="F463" s="6">
        <v>5</v>
      </c>
      <c r="G463" s="6">
        <v>300963.3</v>
      </c>
      <c r="H463" s="6" t="s">
        <v>2063</v>
      </c>
      <c r="I463" s="6" t="s">
        <v>101</v>
      </c>
      <c r="J463" s="6" t="s">
        <v>113</v>
      </c>
      <c r="K463" s="6" t="s">
        <v>114</v>
      </c>
      <c r="L463" s="6" t="s">
        <v>44</v>
      </c>
      <c r="M463" s="6" t="s">
        <v>63</v>
      </c>
      <c r="N463" s="6"/>
    </row>
    <row r="464" spans="1:14" x14ac:dyDescent="0.25">
      <c r="A464" s="6" t="s">
        <v>1500</v>
      </c>
      <c r="B464" s="6" t="s">
        <v>1501</v>
      </c>
      <c r="C464" s="6" t="s">
        <v>1502</v>
      </c>
      <c r="D464" s="6" t="s">
        <v>226</v>
      </c>
      <c r="E464" s="6" t="s">
        <v>829</v>
      </c>
      <c r="F464" s="6">
        <v>2</v>
      </c>
      <c r="G464" s="6">
        <v>185275.67</v>
      </c>
      <c r="H464" s="15">
        <v>45109</v>
      </c>
      <c r="I464" s="6" t="s">
        <v>81</v>
      </c>
      <c r="J464" s="6" t="s">
        <v>303</v>
      </c>
      <c r="K464" s="6" t="s">
        <v>304</v>
      </c>
      <c r="L464" s="6" t="s">
        <v>54</v>
      </c>
      <c r="M464" s="6" t="s">
        <v>77</v>
      </c>
      <c r="N464" s="6"/>
    </row>
    <row r="465" spans="1:14" x14ac:dyDescent="0.25">
      <c r="A465" s="6" t="s">
        <v>1503</v>
      </c>
      <c r="B465" s="6" t="s">
        <v>1504</v>
      </c>
      <c r="C465" s="6" t="s">
        <v>1505</v>
      </c>
      <c r="D465" s="6" t="s">
        <v>111</v>
      </c>
      <c r="E465" s="6" t="s">
        <v>73</v>
      </c>
      <c r="F465" s="6">
        <v>3</v>
      </c>
      <c r="G465" s="6">
        <v>174034.92</v>
      </c>
      <c r="H465" s="15">
        <v>45737</v>
      </c>
      <c r="I465" s="6" t="s">
        <v>81</v>
      </c>
      <c r="J465" s="6" t="s">
        <v>89</v>
      </c>
      <c r="K465" s="6" t="s">
        <v>90</v>
      </c>
      <c r="L465" s="6" t="s">
        <v>44</v>
      </c>
      <c r="M465" s="6" t="s">
        <v>77</v>
      </c>
      <c r="N465" s="6">
        <v>5</v>
      </c>
    </row>
    <row r="466" spans="1:14" x14ac:dyDescent="0.25">
      <c r="A466" s="6" t="s">
        <v>1506</v>
      </c>
      <c r="B466" s="6" t="s">
        <v>292</v>
      </c>
      <c r="C466" s="6" t="s">
        <v>293</v>
      </c>
      <c r="D466" s="6" t="s">
        <v>135</v>
      </c>
      <c r="E466" s="6" t="s">
        <v>136</v>
      </c>
      <c r="F466" s="6">
        <v>3</v>
      </c>
      <c r="G466" s="6">
        <v>434404.52</v>
      </c>
      <c r="H466" s="15">
        <v>45349</v>
      </c>
      <c r="I466" s="6" t="s">
        <v>42</v>
      </c>
      <c r="J466" s="6" t="s">
        <v>152</v>
      </c>
      <c r="K466" s="6" t="s">
        <v>152</v>
      </c>
      <c r="L466" s="6" t="s">
        <v>54</v>
      </c>
      <c r="M466" s="6" t="s">
        <v>63</v>
      </c>
      <c r="N466" s="6"/>
    </row>
    <row r="467" spans="1:14" x14ac:dyDescent="0.25">
      <c r="A467" s="6" t="s">
        <v>1507</v>
      </c>
      <c r="B467" s="6" t="s">
        <v>1508</v>
      </c>
      <c r="C467" s="6" t="s">
        <v>1509</v>
      </c>
      <c r="D467" s="6" t="s">
        <v>180</v>
      </c>
      <c r="E467" s="6" t="s">
        <v>317</v>
      </c>
      <c r="F467" s="6">
        <v>4</v>
      </c>
      <c r="G467" s="6">
        <v>236347.14</v>
      </c>
      <c r="H467" s="15">
        <v>45001</v>
      </c>
      <c r="I467" s="6" t="s">
        <v>81</v>
      </c>
      <c r="J467" s="6" t="s">
        <v>455</v>
      </c>
      <c r="K467" s="6" t="s">
        <v>204</v>
      </c>
      <c r="L467" s="6" t="s">
        <v>62</v>
      </c>
      <c r="M467" s="6" t="s">
        <v>77</v>
      </c>
      <c r="N467" s="6"/>
    </row>
    <row r="468" spans="1:14" x14ac:dyDescent="0.25">
      <c r="A468" s="6" t="s">
        <v>1510</v>
      </c>
      <c r="B468" s="6" t="s">
        <v>1511</v>
      </c>
      <c r="C468" s="6" t="s">
        <v>1512</v>
      </c>
      <c r="D468" s="6" t="s">
        <v>111</v>
      </c>
      <c r="E468" s="6" t="s">
        <v>112</v>
      </c>
      <c r="F468" s="6">
        <v>1</v>
      </c>
      <c r="G468" s="6">
        <v>1740.36</v>
      </c>
      <c r="H468" s="15">
        <v>45933</v>
      </c>
      <c r="I468" s="6" t="s">
        <v>51</v>
      </c>
      <c r="J468" s="6" t="s">
        <v>157</v>
      </c>
      <c r="K468" s="6" t="s">
        <v>61</v>
      </c>
      <c r="L468" s="6" t="s">
        <v>44</v>
      </c>
      <c r="M468" s="6" t="s">
        <v>77</v>
      </c>
      <c r="N468" s="6"/>
    </row>
    <row r="469" spans="1:14" x14ac:dyDescent="0.25">
      <c r="A469" s="6" t="s">
        <v>1513</v>
      </c>
      <c r="B469" s="6" t="s">
        <v>989</v>
      </c>
      <c r="C469" s="6" t="s">
        <v>1514</v>
      </c>
      <c r="D469" s="6" t="s">
        <v>40</v>
      </c>
      <c r="E469" s="6" t="s">
        <v>41</v>
      </c>
      <c r="F469" s="6">
        <v>3</v>
      </c>
      <c r="G469" s="6">
        <v>216049.39</v>
      </c>
      <c r="H469" s="15">
        <v>45468</v>
      </c>
      <c r="I469" s="6" t="s">
        <v>42</v>
      </c>
      <c r="J469" s="6" t="s">
        <v>203</v>
      </c>
      <c r="K469" s="6" t="s">
        <v>204</v>
      </c>
      <c r="L469" s="6" t="s">
        <v>62</v>
      </c>
      <c r="M469" s="6" t="s">
        <v>63</v>
      </c>
      <c r="N469" s="6">
        <v>3</v>
      </c>
    </row>
    <row r="470" spans="1:14" x14ac:dyDescent="0.25">
      <c r="A470" s="6" t="s">
        <v>1515</v>
      </c>
      <c r="B470" s="6" t="s">
        <v>1516</v>
      </c>
      <c r="C470" s="6" t="s">
        <v>1517</v>
      </c>
      <c r="D470" s="6" t="s">
        <v>87</v>
      </c>
      <c r="E470" s="6" t="s">
        <v>131</v>
      </c>
      <c r="F470" s="6">
        <v>1</v>
      </c>
      <c r="G470" s="6">
        <v>164556.5</v>
      </c>
      <c r="H470" s="15">
        <v>46020</v>
      </c>
      <c r="I470" s="6" t="s">
        <v>81</v>
      </c>
      <c r="J470" s="6" t="s">
        <v>82</v>
      </c>
      <c r="K470" s="6" t="s">
        <v>83</v>
      </c>
      <c r="L470" s="6" t="s">
        <v>62</v>
      </c>
      <c r="M470" s="6" t="s">
        <v>63</v>
      </c>
      <c r="N470" s="6">
        <v>3</v>
      </c>
    </row>
    <row r="471" spans="1:14" x14ac:dyDescent="0.25">
      <c r="A471" s="6" t="s">
        <v>1518</v>
      </c>
      <c r="B471" s="6" t="s">
        <v>1519</v>
      </c>
      <c r="C471" s="6"/>
      <c r="D471" s="6" t="s">
        <v>135</v>
      </c>
      <c r="E471" s="6" t="s">
        <v>136</v>
      </c>
      <c r="F471" s="6">
        <v>2</v>
      </c>
      <c r="G471" s="6">
        <v>205778.64</v>
      </c>
      <c r="H471" s="15">
        <v>45714</v>
      </c>
      <c r="I471" s="6" t="s">
        <v>81</v>
      </c>
      <c r="J471" s="6" t="s">
        <v>43</v>
      </c>
      <c r="K471" s="6" t="s">
        <v>43</v>
      </c>
      <c r="L471" s="6" t="s">
        <v>54</v>
      </c>
      <c r="M471" s="6" t="s">
        <v>63</v>
      </c>
      <c r="N471" s="6">
        <v>2</v>
      </c>
    </row>
    <row r="472" spans="1:14" x14ac:dyDescent="0.25">
      <c r="A472" s="6" t="s">
        <v>1520</v>
      </c>
      <c r="B472" s="6" t="s">
        <v>1521</v>
      </c>
      <c r="C472" s="6" t="s">
        <v>1522</v>
      </c>
      <c r="D472" s="6" t="s">
        <v>59</v>
      </c>
      <c r="E472" s="6" t="s">
        <v>60</v>
      </c>
      <c r="F472" s="6">
        <v>5</v>
      </c>
      <c r="G472" s="6">
        <v>225224.65</v>
      </c>
      <c r="H472" s="15">
        <v>45289</v>
      </c>
      <c r="I472" s="6" t="s">
        <v>42</v>
      </c>
      <c r="J472" s="6" t="s">
        <v>152</v>
      </c>
      <c r="K472" s="6" t="s">
        <v>152</v>
      </c>
      <c r="L472" s="6" t="s">
        <v>54</v>
      </c>
      <c r="M472" s="6" t="s">
        <v>77</v>
      </c>
      <c r="N472" s="6">
        <v>4</v>
      </c>
    </row>
    <row r="473" spans="1:14" x14ac:dyDescent="0.25">
      <c r="A473" s="6" t="s">
        <v>1523</v>
      </c>
      <c r="B473" s="6" t="s">
        <v>1524</v>
      </c>
      <c r="C473" s="6" t="s">
        <v>1525</v>
      </c>
      <c r="D473" s="6" t="s">
        <v>59</v>
      </c>
      <c r="E473" s="6" t="s">
        <v>67</v>
      </c>
      <c r="F473" s="6">
        <v>6</v>
      </c>
      <c r="G473" s="6">
        <v>176904.03</v>
      </c>
      <c r="H473" s="15">
        <v>45302</v>
      </c>
      <c r="I473" s="6" t="s">
        <v>101</v>
      </c>
      <c r="J473" s="6" t="s">
        <v>237</v>
      </c>
      <c r="K473" s="6" t="s">
        <v>238</v>
      </c>
      <c r="L473" s="6" t="s">
        <v>54</v>
      </c>
      <c r="M473" s="6" t="s">
        <v>68</v>
      </c>
      <c r="N473" s="6">
        <v>2</v>
      </c>
    </row>
    <row r="474" spans="1:14" x14ac:dyDescent="0.25">
      <c r="A474" s="6" t="s">
        <v>1526</v>
      </c>
      <c r="B474" s="6" t="s">
        <v>1527</v>
      </c>
      <c r="C474" s="6" t="s">
        <v>1528</v>
      </c>
      <c r="D474" s="6" t="s">
        <v>111</v>
      </c>
      <c r="E474" s="6" t="s">
        <v>140</v>
      </c>
      <c r="F474" s="6">
        <v>4</v>
      </c>
      <c r="G474" s="6">
        <v>233707.6</v>
      </c>
      <c r="H474" s="15">
        <v>45493</v>
      </c>
      <c r="I474" s="6" t="s">
        <v>42</v>
      </c>
      <c r="J474" s="6" t="s">
        <v>141</v>
      </c>
      <c r="K474" s="6" t="s">
        <v>142</v>
      </c>
      <c r="L474" s="6" t="s">
        <v>62</v>
      </c>
      <c r="M474" s="6" t="s">
        <v>63</v>
      </c>
      <c r="N474" s="6">
        <v>1</v>
      </c>
    </row>
    <row r="475" spans="1:14" x14ac:dyDescent="0.25">
      <c r="A475" s="6" t="s">
        <v>1529</v>
      </c>
      <c r="B475" s="6" t="s">
        <v>1530</v>
      </c>
      <c r="C475" s="6" t="s">
        <v>1531</v>
      </c>
      <c r="D475" s="6" t="s">
        <v>87</v>
      </c>
      <c r="E475" s="6" t="s">
        <v>94</v>
      </c>
      <c r="F475" s="6">
        <v>5</v>
      </c>
      <c r="G475" s="6">
        <v>449284.69</v>
      </c>
      <c r="H475" s="15">
        <v>45754</v>
      </c>
      <c r="I475" s="6" t="s">
        <v>81</v>
      </c>
      <c r="J475" s="6" t="s">
        <v>113</v>
      </c>
      <c r="K475" s="6" t="s">
        <v>114</v>
      </c>
      <c r="L475" s="6" t="s">
        <v>54</v>
      </c>
      <c r="M475" s="6" t="s">
        <v>55</v>
      </c>
      <c r="N475" s="6"/>
    </row>
    <row r="476" spans="1:14" x14ac:dyDescent="0.25">
      <c r="A476" s="6" t="s">
        <v>1532</v>
      </c>
      <c r="B476" s="6" t="s">
        <v>735</v>
      </c>
      <c r="C476" s="6" t="s">
        <v>736</v>
      </c>
      <c r="D476" s="6" t="s">
        <v>99</v>
      </c>
      <c r="E476" s="6" t="s">
        <v>100</v>
      </c>
      <c r="F476" s="6">
        <v>2</v>
      </c>
      <c r="G476" s="6">
        <v>139227.74</v>
      </c>
      <c r="H476" s="15">
        <v>45072</v>
      </c>
      <c r="I476" s="6" t="s">
        <v>42</v>
      </c>
      <c r="J476" s="6" t="s">
        <v>61</v>
      </c>
      <c r="K476" s="6" t="s">
        <v>61</v>
      </c>
      <c r="L476" s="6" t="s">
        <v>44</v>
      </c>
      <c r="M476" s="6" t="s">
        <v>55</v>
      </c>
      <c r="N476" s="6">
        <v>5</v>
      </c>
    </row>
    <row r="477" spans="1:14" x14ac:dyDescent="0.25">
      <c r="A477" s="6" t="s">
        <v>1533</v>
      </c>
      <c r="B477" s="6" t="s">
        <v>1118</v>
      </c>
      <c r="C477" s="6" t="s">
        <v>1119</v>
      </c>
      <c r="D477" s="6" t="s">
        <v>135</v>
      </c>
      <c r="E477" s="6" t="s">
        <v>335</v>
      </c>
      <c r="F477" s="6">
        <v>4</v>
      </c>
      <c r="G477" s="6">
        <v>318124.34000000003</v>
      </c>
      <c r="H477" s="6" t="s">
        <v>2064</v>
      </c>
      <c r="I477" s="6" t="s">
        <v>42</v>
      </c>
      <c r="J477" s="6" t="s">
        <v>146</v>
      </c>
      <c r="K477" s="6" t="s">
        <v>147</v>
      </c>
      <c r="L477" s="6" t="s">
        <v>54</v>
      </c>
      <c r="M477" s="6" t="s">
        <v>68</v>
      </c>
      <c r="N477" s="6"/>
    </row>
    <row r="478" spans="1:14" x14ac:dyDescent="0.25">
      <c r="A478" s="6" t="s">
        <v>1534</v>
      </c>
      <c r="B478" s="6" t="s">
        <v>1450</v>
      </c>
      <c r="C478" s="6" t="s">
        <v>1451</v>
      </c>
      <c r="D478" s="6" t="s">
        <v>302</v>
      </c>
      <c r="E478" s="6" t="s">
        <v>140</v>
      </c>
      <c r="F478" s="6">
        <v>6</v>
      </c>
      <c r="G478" s="6">
        <v>63092.24</v>
      </c>
      <c r="H478" s="15">
        <v>45777</v>
      </c>
      <c r="I478" s="6" t="s">
        <v>51</v>
      </c>
      <c r="J478" s="6" t="s">
        <v>75</v>
      </c>
      <c r="K478" s="6" t="s">
        <v>76</v>
      </c>
      <c r="L478" s="6" t="s">
        <v>62</v>
      </c>
      <c r="M478" s="6" t="s">
        <v>68</v>
      </c>
      <c r="N478" s="6"/>
    </row>
    <row r="479" spans="1:14" x14ac:dyDescent="0.25">
      <c r="A479" s="6" t="s">
        <v>1535</v>
      </c>
      <c r="B479" s="6" t="s">
        <v>1536</v>
      </c>
      <c r="C479" s="6" t="s">
        <v>1537</v>
      </c>
      <c r="D479" s="6" t="s">
        <v>168</v>
      </c>
      <c r="E479" s="6" t="s">
        <v>256</v>
      </c>
      <c r="F479" s="6">
        <v>2</v>
      </c>
      <c r="G479" s="6">
        <v>449019.12</v>
      </c>
      <c r="H479" s="15">
        <v>46001</v>
      </c>
      <c r="I479" s="6" t="s">
        <v>51</v>
      </c>
      <c r="J479" s="6" t="s">
        <v>113</v>
      </c>
      <c r="K479" s="6" t="s">
        <v>114</v>
      </c>
      <c r="L479" s="6" t="s">
        <v>44</v>
      </c>
      <c r="M479" s="6" t="s">
        <v>45</v>
      </c>
      <c r="N479" s="6">
        <v>2</v>
      </c>
    </row>
    <row r="480" spans="1:14" x14ac:dyDescent="0.25">
      <c r="A480" s="6" t="s">
        <v>1538</v>
      </c>
      <c r="B480" s="6" t="s">
        <v>1539</v>
      </c>
      <c r="C480" s="6" t="s">
        <v>1540</v>
      </c>
      <c r="D480" s="6" t="s">
        <v>135</v>
      </c>
      <c r="E480" s="6" t="s">
        <v>136</v>
      </c>
      <c r="F480" s="6">
        <v>6</v>
      </c>
      <c r="G480" s="6">
        <v>101266.16</v>
      </c>
      <c r="H480" s="15">
        <v>45033</v>
      </c>
      <c r="I480" s="6" t="s">
        <v>42</v>
      </c>
      <c r="J480" s="6" t="s">
        <v>303</v>
      </c>
      <c r="K480" s="6" t="s">
        <v>304</v>
      </c>
      <c r="L480" s="6" t="s">
        <v>54</v>
      </c>
      <c r="M480" s="6" t="s">
        <v>77</v>
      </c>
      <c r="N480" s="6">
        <v>2</v>
      </c>
    </row>
    <row r="481" spans="1:14" x14ac:dyDescent="0.25">
      <c r="A481" s="6" t="s">
        <v>1541</v>
      </c>
      <c r="B481" s="6" t="s">
        <v>1331</v>
      </c>
      <c r="C481" s="6" t="s">
        <v>1332</v>
      </c>
      <c r="D481" s="6" t="s">
        <v>633</v>
      </c>
      <c r="E481" s="6" t="s">
        <v>217</v>
      </c>
      <c r="F481" s="6">
        <v>2</v>
      </c>
      <c r="G481" s="6">
        <v>88578.48</v>
      </c>
      <c r="H481" s="15">
        <v>45880</v>
      </c>
      <c r="I481" s="6" t="s">
        <v>42</v>
      </c>
      <c r="J481" s="6" t="s">
        <v>43</v>
      </c>
      <c r="K481" s="6" t="s">
        <v>43</v>
      </c>
      <c r="L481" s="6" t="s">
        <v>54</v>
      </c>
      <c r="M481" s="6" t="s">
        <v>45</v>
      </c>
      <c r="N481" s="6">
        <v>5</v>
      </c>
    </row>
    <row r="482" spans="1:14" x14ac:dyDescent="0.25">
      <c r="A482" s="6" t="s">
        <v>1542</v>
      </c>
      <c r="B482" s="6" t="s">
        <v>1543</v>
      </c>
      <c r="C482" s="6" t="s">
        <v>1544</v>
      </c>
      <c r="D482" s="6" t="s">
        <v>49</v>
      </c>
      <c r="E482" s="6" t="s">
        <v>151</v>
      </c>
      <c r="F482" s="6">
        <v>3</v>
      </c>
      <c r="G482" s="6">
        <v>345229.23</v>
      </c>
      <c r="H482" s="15">
        <v>45780</v>
      </c>
      <c r="I482" s="6" t="s">
        <v>51</v>
      </c>
      <c r="J482" s="6" t="s">
        <v>298</v>
      </c>
      <c r="K482" s="6" t="s">
        <v>238</v>
      </c>
      <c r="L482" s="6" t="s">
        <v>62</v>
      </c>
      <c r="M482" s="6" t="s">
        <v>55</v>
      </c>
      <c r="N482" s="6">
        <v>3</v>
      </c>
    </row>
    <row r="483" spans="1:14" x14ac:dyDescent="0.25">
      <c r="A483" s="6" t="s">
        <v>1545</v>
      </c>
      <c r="B483" s="6" t="s">
        <v>1546</v>
      </c>
      <c r="C483" s="6" t="s">
        <v>1547</v>
      </c>
      <c r="D483" s="6" t="s">
        <v>40</v>
      </c>
      <c r="E483" s="6" t="s">
        <v>326</v>
      </c>
      <c r="F483" s="6">
        <v>3</v>
      </c>
      <c r="G483" s="6">
        <v>387558.65</v>
      </c>
      <c r="H483" s="6" t="s">
        <v>2065</v>
      </c>
      <c r="I483" s="6" t="s">
        <v>51</v>
      </c>
      <c r="J483" s="6" t="s">
        <v>203</v>
      </c>
      <c r="K483" s="6" t="s">
        <v>204</v>
      </c>
      <c r="L483" s="6" t="s">
        <v>44</v>
      </c>
      <c r="M483" s="6" t="s">
        <v>55</v>
      </c>
      <c r="N483" s="6">
        <v>2</v>
      </c>
    </row>
    <row r="484" spans="1:14" x14ac:dyDescent="0.25">
      <c r="A484" s="6" t="s">
        <v>1548</v>
      </c>
      <c r="B484" s="6" t="s">
        <v>1549</v>
      </c>
      <c r="C484" s="6" t="s">
        <v>1550</v>
      </c>
      <c r="D484" s="6" t="s">
        <v>477</v>
      </c>
      <c r="E484" s="6" t="s">
        <v>335</v>
      </c>
      <c r="F484" s="6">
        <v>1</v>
      </c>
      <c r="G484" s="6">
        <v>303368.38</v>
      </c>
      <c r="H484" s="15">
        <v>45276</v>
      </c>
      <c r="I484" s="6" t="s">
        <v>101</v>
      </c>
      <c r="J484" s="6" t="s">
        <v>1192</v>
      </c>
      <c r="K484" s="6" t="s">
        <v>238</v>
      </c>
      <c r="L484" s="6" t="s">
        <v>44</v>
      </c>
      <c r="M484" s="6" t="s">
        <v>77</v>
      </c>
      <c r="N484" s="6">
        <v>2</v>
      </c>
    </row>
    <row r="485" spans="1:14" x14ac:dyDescent="0.25">
      <c r="A485" s="6" t="s">
        <v>1551</v>
      </c>
      <c r="B485" s="6" t="s">
        <v>220</v>
      </c>
      <c r="C485" s="6" t="s">
        <v>310</v>
      </c>
      <c r="D485" s="6" t="s">
        <v>703</v>
      </c>
      <c r="E485" s="6" t="s">
        <v>573</v>
      </c>
      <c r="F485" s="6">
        <v>1</v>
      </c>
      <c r="G485" s="6">
        <v>326800.83</v>
      </c>
      <c r="H485" s="15">
        <v>45776</v>
      </c>
      <c r="I485" s="6" t="s">
        <v>51</v>
      </c>
      <c r="J485" s="6" t="s">
        <v>187</v>
      </c>
      <c r="K485" s="6" t="s">
        <v>187</v>
      </c>
      <c r="L485" s="6" t="s">
        <v>54</v>
      </c>
      <c r="M485" s="6" t="s">
        <v>45</v>
      </c>
      <c r="N485" s="6">
        <v>3</v>
      </c>
    </row>
    <row r="486" spans="1:14" x14ac:dyDescent="0.25">
      <c r="A486" s="6" t="s">
        <v>1552</v>
      </c>
      <c r="B486" s="6" t="s">
        <v>859</v>
      </c>
      <c r="C486" s="6" t="s">
        <v>860</v>
      </c>
      <c r="D486" s="6" t="s">
        <v>135</v>
      </c>
      <c r="E486" s="6" t="s">
        <v>213</v>
      </c>
      <c r="F486" s="6">
        <v>6</v>
      </c>
      <c r="G486" s="6">
        <v>55070.19</v>
      </c>
      <c r="H486" s="15">
        <v>45268</v>
      </c>
      <c r="I486" s="6" t="s">
        <v>51</v>
      </c>
      <c r="J486" s="6" t="s">
        <v>113</v>
      </c>
      <c r="K486" s="6" t="s">
        <v>114</v>
      </c>
      <c r="L486" s="6" t="s">
        <v>54</v>
      </c>
      <c r="M486" s="6" t="s">
        <v>77</v>
      </c>
      <c r="N486" s="6">
        <v>3</v>
      </c>
    </row>
    <row r="487" spans="1:14" x14ac:dyDescent="0.25">
      <c r="A487" s="6" t="s">
        <v>1553</v>
      </c>
      <c r="B487" s="6" t="s">
        <v>1554</v>
      </c>
      <c r="C487" s="6" t="s">
        <v>1555</v>
      </c>
      <c r="D487" s="6" t="s">
        <v>180</v>
      </c>
      <c r="E487" s="6" t="s">
        <v>41</v>
      </c>
      <c r="F487" s="6">
        <v>3</v>
      </c>
      <c r="G487" s="6">
        <v>393267.37</v>
      </c>
      <c r="H487" s="15">
        <v>45699</v>
      </c>
      <c r="I487" s="6" t="s">
        <v>81</v>
      </c>
      <c r="J487" s="6" t="s">
        <v>978</v>
      </c>
      <c r="K487" s="6" t="s">
        <v>204</v>
      </c>
      <c r="L487" s="6" t="s">
        <v>54</v>
      </c>
      <c r="M487" s="6" t="s">
        <v>63</v>
      </c>
      <c r="N487" s="6"/>
    </row>
    <row r="488" spans="1:14" x14ac:dyDescent="0.25">
      <c r="A488" s="6" t="s">
        <v>1556</v>
      </c>
      <c r="B488" s="6" t="s">
        <v>1557</v>
      </c>
      <c r="C488" s="6" t="s">
        <v>1558</v>
      </c>
      <c r="D488" s="6" t="s">
        <v>406</v>
      </c>
      <c r="E488" s="6" t="s">
        <v>213</v>
      </c>
      <c r="F488" s="6">
        <v>4</v>
      </c>
      <c r="G488" s="6">
        <v>238263.94</v>
      </c>
      <c r="H488" s="15">
        <v>45555</v>
      </c>
      <c r="I488" s="6" t="s">
        <v>42</v>
      </c>
      <c r="J488" s="6" t="s">
        <v>805</v>
      </c>
      <c r="K488" s="6" t="s">
        <v>142</v>
      </c>
      <c r="L488" s="6" t="s">
        <v>62</v>
      </c>
      <c r="M488" s="6" t="s">
        <v>68</v>
      </c>
      <c r="N488" s="6">
        <v>1</v>
      </c>
    </row>
    <row r="489" spans="1:14" x14ac:dyDescent="0.25">
      <c r="A489" s="6" t="s">
        <v>1559</v>
      </c>
      <c r="B489" s="6" t="s">
        <v>1560</v>
      </c>
      <c r="C489" s="6" t="s">
        <v>1561</v>
      </c>
      <c r="D489" s="6" t="s">
        <v>40</v>
      </c>
      <c r="E489" s="6" t="s">
        <v>317</v>
      </c>
      <c r="F489" s="6">
        <v>4</v>
      </c>
      <c r="G489" s="6">
        <v>23616.03</v>
      </c>
      <c r="H489" s="15">
        <v>45926</v>
      </c>
      <c r="I489" s="6" t="s">
        <v>81</v>
      </c>
      <c r="J489" s="6" t="s">
        <v>873</v>
      </c>
      <c r="K489" s="6" t="s">
        <v>142</v>
      </c>
      <c r="L489" s="6" t="s">
        <v>44</v>
      </c>
      <c r="M489" s="6" t="s">
        <v>63</v>
      </c>
      <c r="N489" s="6">
        <v>2</v>
      </c>
    </row>
    <row r="490" spans="1:14" x14ac:dyDescent="0.25">
      <c r="A490" s="6" t="s">
        <v>1562</v>
      </c>
      <c r="B490" s="6" t="s">
        <v>1563</v>
      </c>
      <c r="C490" s="6"/>
      <c r="D490" s="6" t="s">
        <v>59</v>
      </c>
      <c r="E490" s="6" t="s">
        <v>156</v>
      </c>
      <c r="F490" s="6">
        <v>4</v>
      </c>
      <c r="G490" s="6">
        <v>182421.98</v>
      </c>
      <c r="H490" s="15">
        <v>46014</v>
      </c>
      <c r="I490" s="6" t="s">
        <v>101</v>
      </c>
      <c r="J490" s="6" t="s">
        <v>82</v>
      </c>
      <c r="K490" s="6" t="s">
        <v>83</v>
      </c>
      <c r="L490" s="6" t="s">
        <v>54</v>
      </c>
      <c r="M490" s="6" t="s">
        <v>68</v>
      </c>
      <c r="N490" s="6"/>
    </row>
    <row r="491" spans="1:14" x14ac:dyDescent="0.25">
      <c r="A491" s="6" t="s">
        <v>1564</v>
      </c>
      <c r="B491" s="6" t="s">
        <v>1565</v>
      </c>
      <c r="C491" s="6" t="s">
        <v>1566</v>
      </c>
      <c r="D491" s="6" t="s">
        <v>1567</v>
      </c>
      <c r="E491" s="6" t="s">
        <v>459</v>
      </c>
      <c r="F491" s="6">
        <v>3</v>
      </c>
      <c r="G491" s="6">
        <v>380179.91</v>
      </c>
      <c r="H491" s="15">
        <v>45455</v>
      </c>
      <c r="I491" s="6" t="s">
        <v>51</v>
      </c>
      <c r="J491" s="6" t="s">
        <v>152</v>
      </c>
      <c r="K491" s="6" t="s">
        <v>152</v>
      </c>
      <c r="L491" s="6" t="s">
        <v>62</v>
      </c>
      <c r="M491" s="6" t="s">
        <v>68</v>
      </c>
      <c r="N491" s="6">
        <v>2</v>
      </c>
    </row>
    <row r="492" spans="1:14" x14ac:dyDescent="0.25">
      <c r="A492" s="6" t="s">
        <v>1568</v>
      </c>
      <c r="B492" s="6" t="s">
        <v>373</v>
      </c>
      <c r="C492" s="6" t="s">
        <v>374</v>
      </c>
      <c r="D492" s="6" t="s">
        <v>1569</v>
      </c>
      <c r="E492" s="6" t="s">
        <v>573</v>
      </c>
      <c r="F492" s="6">
        <v>1</v>
      </c>
      <c r="G492" s="6">
        <v>188901.06</v>
      </c>
      <c r="H492" s="15">
        <v>45956</v>
      </c>
      <c r="I492" s="6" t="s">
        <v>74</v>
      </c>
      <c r="J492" s="6" t="s">
        <v>43</v>
      </c>
      <c r="K492" s="6" t="s">
        <v>43</v>
      </c>
      <c r="L492" s="6" t="s">
        <v>54</v>
      </c>
      <c r="M492" s="6" t="s">
        <v>68</v>
      </c>
      <c r="N492" s="6"/>
    </row>
    <row r="493" spans="1:14" x14ac:dyDescent="0.25">
      <c r="A493" s="6" t="s">
        <v>1570</v>
      </c>
      <c r="B493" s="6" t="s">
        <v>1571</v>
      </c>
      <c r="C493" s="6" t="s">
        <v>1572</v>
      </c>
      <c r="D493" s="6" t="s">
        <v>111</v>
      </c>
      <c r="E493" s="6" t="s">
        <v>140</v>
      </c>
      <c r="F493" s="6">
        <v>1</v>
      </c>
      <c r="G493" s="6">
        <v>120718.31</v>
      </c>
      <c r="H493" s="15">
        <v>45315</v>
      </c>
      <c r="I493" s="6" t="s">
        <v>42</v>
      </c>
      <c r="J493" s="6" t="s">
        <v>141</v>
      </c>
      <c r="K493" s="6" t="s">
        <v>142</v>
      </c>
      <c r="L493" s="6" t="s">
        <v>54</v>
      </c>
      <c r="M493" s="6" t="s">
        <v>63</v>
      </c>
      <c r="N493" s="6"/>
    </row>
    <row r="494" spans="1:14" x14ac:dyDescent="0.25">
      <c r="A494" s="6" t="s">
        <v>1573</v>
      </c>
      <c r="B494" s="6" t="s">
        <v>1574</v>
      </c>
      <c r="C494" s="6" t="s">
        <v>1575</v>
      </c>
      <c r="D494" s="6" t="s">
        <v>135</v>
      </c>
      <c r="E494" s="6" t="s">
        <v>335</v>
      </c>
      <c r="F494" s="6">
        <v>3</v>
      </c>
      <c r="G494" s="6">
        <v>320454.09000000003</v>
      </c>
      <c r="H494" s="15">
        <v>45853</v>
      </c>
      <c r="I494" s="6" t="s">
        <v>81</v>
      </c>
      <c r="J494" s="6" t="s">
        <v>481</v>
      </c>
      <c r="K494" s="6" t="s">
        <v>83</v>
      </c>
      <c r="L494" s="6" t="s">
        <v>62</v>
      </c>
      <c r="M494" s="6" t="s">
        <v>77</v>
      </c>
      <c r="N494" s="6"/>
    </row>
    <row r="495" spans="1:14" x14ac:dyDescent="0.25">
      <c r="A495" s="6" t="s">
        <v>1576</v>
      </c>
      <c r="B495" s="6" t="s">
        <v>1577</v>
      </c>
      <c r="C495" s="6" t="s">
        <v>1578</v>
      </c>
      <c r="D495" s="6" t="s">
        <v>388</v>
      </c>
      <c r="E495" s="6" t="s">
        <v>94</v>
      </c>
      <c r="F495" s="6">
        <v>6</v>
      </c>
      <c r="G495" s="6">
        <v>139645.57</v>
      </c>
      <c r="H495" s="15">
        <v>45862</v>
      </c>
      <c r="I495" s="6" t="s">
        <v>101</v>
      </c>
      <c r="J495" s="6" t="s">
        <v>75</v>
      </c>
      <c r="K495" s="6" t="s">
        <v>76</v>
      </c>
      <c r="L495" s="6" t="s">
        <v>54</v>
      </c>
      <c r="M495" s="6" t="s">
        <v>68</v>
      </c>
      <c r="N495" s="6"/>
    </row>
    <row r="496" spans="1:14" x14ac:dyDescent="0.25">
      <c r="A496" s="6" t="s">
        <v>1579</v>
      </c>
      <c r="B496" s="6" t="s">
        <v>1580</v>
      </c>
      <c r="C496" s="6" t="s">
        <v>1581</v>
      </c>
      <c r="D496" s="6" t="s">
        <v>135</v>
      </c>
      <c r="E496" s="6" t="s">
        <v>468</v>
      </c>
      <c r="F496" s="6">
        <v>4</v>
      </c>
      <c r="G496" s="6">
        <v>369391.52</v>
      </c>
      <c r="H496" s="15">
        <v>44971</v>
      </c>
      <c r="I496" s="6" t="s">
        <v>42</v>
      </c>
      <c r="J496" s="6" t="s">
        <v>411</v>
      </c>
      <c r="K496" s="6" t="s">
        <v>304</v>
      </c>
      <c r="L496" s="6" t="s">
        <v>44</v>
      </c>
      <c r="M496" s="6" t="s">
        <v>63</v>
      </c>
      <c r="N496" s="6">
        <v>2</v>
      </c>
    </row>
    <row r="497" spans="1:14" x14ac:dyDescent="0.25">
      <c r="A497" s="6" t="s">
        <v>1582</v>
      </c>
      <c r="B497" s="6" t="s">
        <v>1309</v>
      </c>
      <c r="C497" s="6" t="s">
        <v>1583</v>
      </c>
      <c r="D497" s="6" t="s">
        <v>99</v>
      </c>
      <c r="E497" s="6" t="s">
        <v>242</v>
      </c>
      <c r="F497" s="6">
        <v>6</v>
      </c>
      <c r="G497" s="6">
        <v>81249</v>
      </c>
      <c r="H497" s="15">
        <v>45781</v>
      </c>
      <c r="I497" s="6" t="s">
        <v>81</v>
      </c>
      <c r="J497" s="6" t="s">
        <v>126</v>
      </c>
      <c r="K497" s="6" t="s">
        <v>127</v>
      </c>
      <c r="L497" s="6" t="s">
        <v>62</v>
      </c>
      <c r="M497" s="6" t="s">
        <v>77</v>
      </c>
      <c r="N497" s="6"/>
    </row>
    <row r="498" spans="1:14" x14ac:dyDescent="0.25">
      <c r="A498" s="6" t="s">
        <v>1584</v>
      </c>
      <c r="B498" s="6" t="s">
        <v>1585</v>
      </c>
      <c r="C498" s="6" t="s">
        <v>1586</v>
      </c>
      <c r="D498" s="6" t="s">
        <v>87</v>
      </c>
      <c r="E498" s="6" t="s">
        <v>247</v>
      </c>
      <c r="F498" s="6">
        <v>4</v>
      </c>
      <c r="G498" s="6">
        <v>164459.1</v>
      </c>
      <c r="H498" s="6" t="s">
        <v>2066</v>
      </c>
      <c r="I498" s="6" t="s">
        <v>101</v>
      </c>
      <c r="J498" s="6" t="s">
        <v>89</v>
      </c>
      <c r="K498" s="6" t="s">
        <v>90</v>
      </c>
      <c r="L498" s="6" t="s">
        <v>44</v>
      </c>
      <c r="M498" s="6" t="s">
        <v>45</v>
      </c>
      <c r="N498" s="6">
        <v>5</v>
      </c>
    </row>
    <row r="499" spans="1:14" x14ac:dyDescent="0.25">
      <c r="A499" s="6" t="s">
        <v>1587</v>
      </c>
      <c r="B499" s="6" t="s">
        <v>1588</v>
      </c>
      <c r="C499" s="6" t="s">
        <v>1589</v>
      </c>
      <c r="D499" s="6" t="s">
        <v>40</v>
      </c>
      <c r="E499" s="6" t="s">
        <v>317</v>
      </c>
      <c r="F499" s="6">
        <v>6</v>
      </c>
      <c r="G499" s="6">
        <v>19544.41</v>
      </c>
      <c r="H499" s="15">
        <v>45997</v>
      </c>
      <c r="I499" s="6" t="s">
        <v>42</v>
      </c>
      <c r="J499" s="6" t="s">
        <v>1178</v>
      </c>
      <c r="K499" s="6" t="s">
        <v>304</v>
      </c>
      <c r="L499" s="6" t="s">
        <v>44</v>
      </c>
      <c r="M499" s="6" t="s">
        <v>63</v>
      </c>
      <c r="N499" s="6">
        <v>4</v>
      </c>
    </row>
    <row r="500" spans="1:14" x14ac:dyDescent="0.25">
      <c r="A500" s="6" t="s">
        <v>1590</v>
      </c>
      <c r="B500" s="6" t="s">
        <v>1591</v>
      </c>
      <c r="C500" s="6" t="s">
        <v>1592</v>
      </c>
      <c r="D500" s="6" t="s">
        <v>87</v>
      </c>
      <c r="E500" s="6" t="s">
        <v>88</v>
      </c>
      <c r="F500" s="6">
        <v>2</v>
      </c>
      <c r="G500" s="6">
        <v>33145.279999999999</v>
      </c>
      <c r="H500" s="15">
        <v>45262</v>
      </c>
      <c r="I500" s="6" t="s">
        <v>42</v>
      </c>
      <c r="J500" s="6" t="s">
        <v>126</v>
      </c>
      <c r="K500" s="6" t="s">
        <v>127</v>
      </c>
      <c r="L500" s="6" t="s">
        <v>62</v>
      </c>
      <c r="M500" s="6" t="s">
        <v>55</v>
      </c>
      <c r="N500" s="6">
        <v>1</v>
      </c>
    </row>
    <row r="501" spans="1:14" x14ac:dyDescent="0.25">
      <c r="A501" s="6" t="s">
        <v>1593</v>
      </c>
      <c r="B501" s="6" t="s">
        <v>1594</v>
      </c>
      <c r="C501" s="6" t="s">
        <v>1595</v>
      </c>
      <c r="D501" s="6" t="s">
        <v>49</v>
      </c>
      <c r="E501" s="6" t="s">
        <v>829</v>
      </c>
      <c r="F501" s="6">
        <v>6</v>
      </c>
      <c r="G501" s="6">
        <v>433170.15</v>
      </c>
      <c r="H501" s="15">
        <v>44938</v>
      </c>
      <c r="I501" s="6" t="s">
        <v>42</v>
      </c>
      <c r="J501" s="6" t="s">
        <v>805</v>
      </c>
      <c r="K501" s="6" t="s">
        <v>142</v>
      </c>
      <c r="L501" s="6" t="s">
        <v>62</v>
      </c>
      <c r="M501" s="6" t="s">
        <v>63</v>
      </c>
      <c r="N501" s="6">
        <v>1</v>
      </c>
    </row>
    <row r="502" spans="1:14" x14ac:dyDescent="0.25">
      <c r="A502" s="6" t="s">
        <v>1596</v>
      </c>
      <c r="B502" s="6" t="s">
        <v>1597</v>
      </c>
      <c r="C502" s="6" t="s">
        <v>1598</v>
      </c>
      <c r="D502" s="6" t="s">
        <v>59</v>
      </c>
      <c r="E502" s="6" t="s">
        <v>156</v>
      </c>
      <c r="F502" s="6">
        <v>3</v>
      </c>
      <c r="G502" s="6">
        <v>444687.48</v>
      </c>
      <c r="H502" s="6" t="s">
        <v>2067</v>
      </c>
      <c r="I502" s="6" t="s">
        <v>42</v>
      </c>
      <c r="J502" s="6" t="s">
        <v>569</v>
      </c>
      <c r="K502" s="6" t="s">
        <v>204</v>
      </c>
      <c r="L502" s="6" t="s">
        <v>44</v>
      </c>
      <c r="M502" s="6" t="s">
        <v>77</v>
      </c>
      <c r="N502" s="6">
        <v>5</v>
      </c>
    </row>
    <row r="503" spans="1:14" x14ac:dyDescent="0.25">
      <c r="A503" s="6" t="s">
        <v>1599</v>
      </c>
      <c r="B503" s="6" t="s">
        <v>1253</v>
      </c>
      <c r="C503" s="6" t="s">
        <v>1600</v>
      </c>
      <c r="D503" s="6" t="s">
        <v>633</v>
      </c>
      <c r="E503" s="6" t="s">
        <v>67</v>
      </c>
      <c r="F503" s="6">
        <v>6</v>
      </c>
      <c r="G503" s="6">
        <v>439878.09</v>
      </c>
      <c r="H503" s="15">
        <v>45744</v>
      </c>
      <c r="I503" s="6" t="s">
        <v>42</v>
      </c>
      <c r="J503" s="6" t="s">
        <v>75</v>
      </c>
      <c r="K503" s="6" t="s">
        <v>76</v>
      </c>
      <c r="L503" s="6" t="s">
        <v>62</v>
      </c>
      <c r="M503" s="6" t="s">
        <v>77</v>
      </c>
      <c r="N503" s="6">
        <v>3</v>
      </c>
    </row>
    <row r="504" spans="1:14" x14ac:dyDescent="0.25">
      <c r="A504" s="6" t="s">
        <v>1601</v>
      </c>
      <c r="B504" s="6" t="s">
        <v>1602</v>
      </c>
      <c r="C504" s="6" t="s">
        <v>1603</v>
      </c>
      <c r="D504" s="6" t="s">
        <v>87</v>
      </c>
      <c r="E504" s="6" t="s">
        <v>88</v>
      </c>
      <c r="F504" s="6">
        <v>2</v>
      </c>
      <c r="G504" s="6">
        <v>70422.05</v>
      </c>
      <c r="H504" s="15">
        <v>45638</v>
      </c>
      <c r="I504" s="6" t="s">
        <v>74</v>
      </c>
      <c r="J504" s="6" t="s">
        <v>82</v>
      </c>
      <c r="K504" s="6" t="s">
        <v>83</v>
      </c>
      <c r="L504" s="6" t="s">
        <v>54</v>
      </c>
      <c r="M504" s="6" t="s">
        <v>55</v>
      </c>
      <c r="N504" s="6">
        <v>1</v>
      </c>
    </row>
    <row r="505" spans="1:14" x14ac:dyDescent="0.25">
      <c r="A505" s="6" t="s">
        <v>1604</v>
      </c>
      <c r="B505" s="6" t="s">
        <v>1605</v>
      </c>
      <c r="C505" s="6" t="s">
        <v>1409</v>
      </c>
      <c r="D505" s="6" t="s">
        <v>135</v>
      </c>
      <c r="E505" s="6" t="s">
        <v>136</v>
      </c>
      <c r="F505" s="6">
        <v>4</v>
      </c>
      <c r="G505" s="6">
        <v>236685.93</v>
      </c>
      <c r="H505" s="15">
        <v>45839</v>
      </c>
      <c r="I505" s="6" t="s">
        <v>81</v>
      </c>
      <c r="J505" s="6" t="s">
        <v>308</v>
      </c>
      <c r="K505" s="6" t="s">
        <v>53</v>
      </c>
      <c r="L505" s="6" t="s">
        <v>54</v>
      </c>
      <c r="M505" s="6" t="s">
        <v>55</v>
      </c>
      <c r="N505" s="6">
        <v>3</v>
      </c>
    </row>
    <row r="506" spans="1:14" x14ac:dyDescent="0.25">
      <c r="A506" s="6" t="s">
        <v>1606</v>
      </c>
      <c r="B506" s="6" t="s">
        <v>1607</v>
      </c>
      <c r="C506" s="6" t="s">
        <v>1608</v>
      </c>
      <c r="D506" s="6" t="s">
        <v>135</v>
      </c>
      <c r="E506" s="6" t="s">
        <v>191</v>
      </c>
      <c r="F506" s="6">
        <v>3</v>
      </c>
      <c r="G506" s="6">
        <v>284653.56</v>
      </c>
      <c r="H506" s="15">
        <v>45622</v>
      </c>
      <c r="I506" s="6" t="s">
        <v>42</v>
      </c>
      <c r="J506" s="6" t="s">
        <v>157</v>
      </c>
      <c r="K506" s="6" t="s">
        <v>61</v>
      </c>
      <c r="L506" s="6" t="s">
        <v>54</v>
      </c>
      <c r="M506" s="6" t="s">
        <v>68</v>
      </c>
      <c r="N506" s="6">
        <v>3</v>
      </c>
    </row>
    <row r="507" spans="1:14" x14ac:dyDescent="0.25">
      <c r="A507" s="6" t="s">
        <v>1609</v>
      </c>
      <c r="B507" s="6" t="s">
        <v>1610</v>
      </c>
      <c r="C507" s="6" t="s">
        <v>1611</v>
      </c>
      <c r="D507" s="6" t="s">
        <v>106</v>
      </c>
      <c r="E507" s="6" t="s">
        <v>829</v>
      </c>
      <c r="F507" s="6">
        <v>3</v>
      </c>
      <c r="G507" s="6">
        <v>380977.52</v>
      </c>
      <c r="H507" s="15">
        <v>45831</v>
      </c>
      <c r="I507" s="6" t="s">
        <v>74</v>
      </c>
      <c r="J507" s="6" t="s">
        <v>82</v>
      </c>
      <c r="K507" s="6" t="s">
        <v>83</v>
      </c>
      <c r="L507" s="6" t="s">
        <v>54</v>
      </c>
      <c r="M507" s="6" t="s">
        <v>77</v>
      </c>
      <c r="N507" s="6"/>
    </row>
    <row r="508" spans="1:14" x14ac:dyDescent="0.25">
      <c r="A508" s="6" t="s">
        <v>1612</v>
      </c>
      <c r="B508" s="6" t="s">
        <v>1613</v>
      </c>
      <c r="C508" s="6" t="s">
        <v>330</v>
      </c>
      <c r="D508" s="6" t="s">
        <v>40</v>
      </c>
      <c r="E508" s="6" t="s">
        <v>202</v>
      </c>
      <c r="F508" s="6">
        <v>3</v>
      </c>
      <c r="G508" s="6">
        <v>310337.09999999998</v>
      </c>
      <c r="H508" s="15">
        <v>45047</v>
      </c>
      <c r="I508" s="6" t="s">
        <v>51</v>
      </c>
      <c r="J508" s="6" t="s">
        <v>1192</v>
      </c>
      <c r="K508" s="6" t="s">
        <v>238</v>
      </c>
      <c r="L508" s="6" t="s">
        <v>44</v>
      </c>
      <c r="M508" s="6" t="s">
        <v>68</v>
      </c>
      <c r="N508" s="6"/>
    </row>
    <row r="509" spans="1:14" x14ac:dyDescent="0.25">
      <c r="A509" s="6" t="s">
        <v>1614</v>
      </c>
      <c r="B509" s="6" t="s">
        <v>1615</v>
      </c>
      <c r="C509" s="6" t="s">
        <v>1616</v>
      </c>
      <c r="D509" s="6" t="s">
        <v>1276</v>
      </c>
      <c r="E509" s="6" t="s">
        <v>279</v>
      </c>
      <c r="F509" s="6">
        <v>3</v>
      </c>
      <c r="G509" s="6">
        <v>181165.78</v>
      </c>
      <c r="H509" s="15">
        <v>45812</v>
      </c>
      <c r="I509" s="6" t="s">
        <v>42</v>
      </c>
      <c r="J509" s="6" t="s">
        <v>1617</v>
      </c>
      <c r="K509" s="6" t="s">
        <v>53</v>
      </c>
      <c r="L509" s="6" t="s">
        <v>44</v>
      </c>
      <c r="M509" s="6" t="s">
        <v>68</v>
      </c>
      <c r="N509" s="6">
        <v>4</v>
      </c>
    </row>
    <row r="510" spans="1:14" x14ac:dyDescent="0.25">
      <c r="A510" s="6" t="s">
        <v>1618</v>
      </c>
      <c r="B510" s="6" t="s">
        <v>1619</v>
      </c>
      <c r="C510" s="6" t="s">
        <v>1620</v>
      </c>
      <c r="D510" s="6" t="s">
        <v>59</v>
      </c>
      <c r="E510" s="6" t="s">
        <v>156</v>
      </c>
      <c r="F510" s="6">
        <v>1</v>
      </c>
      <c r="G510" s="6">
        <v>12233.26</v>
      </c>
      <c r="H510" s="15">
        <v>45421</v>
      </c>
      <c r="I510" s="6" t="s">
        <v>101</v>
      </c>
      <c r="J510" s="6" t="s">
        <v>141</v>
      </c>
      <c r="K510" s="6" t="s">
        <v>142</v>
      </c>
      <c r="L510" s="6" t="s">
        <v>62</v>
      </c>
      <c r="M510" s="6" t="s">
        <v>63</v>
      </c>
      <c r="N510" s="6">
        <v>5</v>
      </c>
    </row>
    <row r="511" spans="1:14" x14ac:dyDescent="0.25">
      <c r="A511" s="6" t="s">
        <v>1621</v>
      </c>
      <c r="B511" s="6" t="s">
        <v>1622</v>
      </c>
      <c r="C511" s="6" t="s">
        <v>1623</v>
      </c>
      <c r="D511" s="6" t="s">
        <v>451</v>
      </c>
      <c r="E511" s="6" t="s">
        <v>217</v>
      </c>
      <c r="F511" s="6">
        <v>1</v>
      </c>
      <c r="G511" s="6">
        <v>442097.28</v>
      </c>
      <c r="H511" s="15">
        <v>45356</v>
      </c>
      <c r="I511" s="6" t="s">
        <v>101</v>
      </c>
      <c r="J511" s="6" t="s">
        <v>146</v>
      </c>
      <c r="K511" s="6" t="s">
        <v>147</v>
      </c>
      <c r="L511" s="6" t="s">
        <v>54</v>
      </c>
      <c r="M511" s="6" t="s">
        <v>77</v>
      </c>
      <c r="N511" s="6">
        <v>1</v>
      </c>
    </row>
    <row r="512" spans="1:14" x14ac:dyDescent="0.25">
      <c r="A512" s="6" t="s">
        <v>1624</v>
      </c>
      <c r="B512" s="6" t="s">
        <v>1625</v>
      </c>
      <c r="C512" s="6" t="s">
        <v>1626</v>
      </c>
      <c r="D512" s="6" t="s">
        <v>87</v>
      </c>
      <c r="E512" s="6" t="s">
        <v>131</v>
      </c>
      <c r="F512" s="6">
        <v>2</v>
      </c>
      <c r="G512" s="6">
        <v>427823.99</v>
      </c>
      <c r="H512" s="15">
        <v>45177</v>
      </c>
      <c r="I512" s="6" t="s">
        <v>74</v>
      </c>
      <c r="J512" s="6" t="s">
        <v>805</v>
      </c>
      <c r="K512" s="6" t="s">
        <v>142</v>
      </c>
      <c r="L512" s="6" t="s">
        <v>54</v>
      </c>
      <c r="M512" s="6" t="s">
        <v>63</v>
      </c>
      <c r="N512" s="6"/>
    </row>
    <row r="513" spans="1:14" x14ac:dyDescent="0.25">
      <c r="A513" s="6" t="s">
        <v>1627</v>
      </c>
      <c r="B513" s="6" t="s">
        <v>1628</v>
      </c>
      <c r="C513" s="6" t="s">
        <v>1629</v>
      </c>
      <c r="D513" s="6" t="s">
        <v>87</v>
      </c>
      <c r="E513" s="6" t="s">
        <v>247</v>
      </c>
      <c r="F513" s="6">
        <v>5</v>
      </c>
      <c r="G513" s="6">
        <v>334794.61</v>
      </c>
      <c r="H513" s="15">
        <v>45308</v>
      </c>
      <c r="I513" s="6" t="s">
        <v>74</v>
      </c>
      <c r="J513" s="6" t="s">
        <v>303</v>
      </c>
      <c r="K513" s="6" t="s">
        <v>304</v>
      </c>
      <c r="L513" s="6" t="s">
        <v>62</v>
      </c>
      <c r="M513" s="6" t="s">
        <v>63</v>
      </c>
      <c r="N513" s="6">
        <v>4</v>
      </c>
    </row>
    <row r="514" spans="1:14" x14ac:dyDescent="0.25">
      <c r="A514" s="6" t="s">
        <v>1630</v>
      </c>
      <c r="B514" s="6" t="s">
        <v>720</v>
      </c>
      <c r="C514" s="6" t="s">
        <v>1631</v>
      </c>
      <c r="D514" s="6" t="s">
        <v>111</v>
      </c>
      <c r="E514" s="6" t="s">
        <v>73</v>
      </c>
      <c r="F514" s="6">
        <v>5</v>
      </c>
      <c r="G514" s="6">
        <v>404168.39</v>
      </c>
      <c r="H514" s="15">
        <v>45884</v>
      </c>
      <c r="I514" s="6" t="s">
        <v>81</v>
      </c>
      <c r="J514" s="6" t="s">
        <v>43</v>
      </c>
      <c r="K514" s="6" t="s">
        <v>43</v>
      </c>
      <c r="L514" s="6" t="s">
        <v>62</v>
      </c>
      <c r="M514" s="6" t="s">
        <v>63</v>
      </c>
      <c r="N514" s="6">
        <v>5</v>
      </c>
    </row>
    <row r="515" spans="1:14" x14ac:dyDescent="0.25">
      <c r="A515" s="6" t="s">
        <v>1632</v>
      </c>
      <c r="B515" s="6" t="s">
        <v>1633</v>
      </c>
      <c r="C515" s="6" t="s">
        <v>1634</v>
      </c>
      <c r="D515" s="6" t="s">
        <v>633</v>
      </c>
      <c r="E515" s="6" t="s">
        <v>156</v>
      </c>
      <c r="F515" s="6">
        <v>3</v>
      </c>
      <c r="G515" s="6">
        <v>407166.66</v>
      </c>
      <c r="H515" s="15">
        <v>45452</v>
      </c>
      <c r="I515" s="6" t="s">
        <v>51</v>
      </c>
      <c r="J515" s="6" t="s">
        <v>218</v>
      </c>
      <c r="K515" s="6" t="s">
        <v>53</v>
      </c>
      <c r="L515" s="6" t="s">
        <v>44</v>
      </c>
      <c r="M515" s="6" t="s">
        <v>45</v>
      </c>
      <c r="N515" s="6">
        <v>5</v>
      </c>
    </row>
    <row r="516" spans="1:14" x14ac:dyDescent="0.25">
      <c r="A516" s="6" t="s">
        <v>1635</v>
      </c>
      <c r="B516" s="6" t="s">
        <v>162</v>
      </c>
      <c r="C516" s="6" t="s">
        <v>163</v>
      </c>
      <c r="D516" s="6" t="s">
        <v>59</v>
      </c>
      <c r="E516" s="6" t="s">
        <v>156</v>
      </c>
      <c r="F516" s="6">
        <v>2</v>
      </c>
      <c r="G516" s="6">
        <v>349380.33</v>
      </c>
      <c r="H516" s="15">
        <v>45436</v>
      </c>
      <c r="I516" s="6" t="s">
        <v>74</v>
      </c>
      <c r="J516" s="6" t="s">
        <v>198</v>
      </c>
      <c r="K516" s="6" t="s">
        <v>187</v>
      </c>
      <c r="L516" s="6" t="s">
        <v>54</v>
      </c>
      <c r="M516" s="6" t="s">
        <v>68</v>
      </c>
      <c r="N516" s="6">
        <v>4</v>
      </c>
    </row>
    <row r="517" spans="1:14" x14ac:dyDescent="0.25">
      <c r="A517" s="6" t="s">
        <v>1636</v>
      </c>
      <c r="B517" s="6" t="s">
        <v>1637</v>
      </c>
      <c r="C517" s="6" t="s">
        <v>1638</v>
      </c>
      <c r="D517" s="6" t="s">
        <v>135</v>
      </c>
      <c r="E517" s="6" t="s">
        <v>468</v>
      </c>
      <c r="F517" s="6">
        <v>2</v>
      </c>
      <c r="G517" s="6">
        <v>280169.03999999998</v>
      </c>
      <c r="H517" s="15">
        <v>45161</v>
      </c>
      <c r="I517" s="6" t="s">
        <v>42</v>
      </c>
      <c r="J517" s="6" t="s">
        <v>187</v>
      </c>
      <c r="K517" s="6" t="s">
        <v>187</v>
      </c>
      <c r="L517" s="6" t="s">
        <v>54</v>
      </c>
      <c r="M517" s="6" t="s">
        <v>63</v>
      </c>
      <c r="N517" s="6">
        <v>1</v>
      </c>
    </row>
    <row r="518" spans="1:14" x14ac:dyDescent="0.25">
      <c r="A518" s="6" t="s">
        <v>1639</v>
      </c>
      <c r="B518" s="6" t="s">
        <v>1524</v>
      </c>
      <c r="C518" s="6" t="s">
        <v>1640</v>
      </c>
      <c r="D518" s="6" t="s">
        <v>451</v>
      </c>
      <c r="E518" s="6" t="s">
        <v>67</v>
      </c>
      <c r="F518" s="6">
        <v>6</v>
      </c>
      <c r="G518" s="6">
        <v>241458.34</v>
      </c>
      <c r="H518" s="15">
        <v>45455</v>
      </c>
      <c r="I518" s="6" t="s">
        <v>81</v>
      </c>
      <c r="J518" s="6" t="s">
        <v>75</v>
      </c>
      <c r="K518" s="6" t="s">
        <v>76</v>
      </c>
      <c r="L518" s="6" t="s">
        <v>62</v>
      </c>
      <c r="M518" s="6" t="s">
        <v>55</v>
      </c>
      <c r="N518" s="6">
        <v>1</v>
      </c>
    </row>
    <row r="519" spans="1:14" x14ac:dyDescent="0.25">
      <c r="A519" s="6" t="s">
        <v>1641</v>
      </c>
      <c r="B519" s="6" t="s">
        <v>1642</v>
      </c>
      <c r="C519" s="6" t="s">
        <v>1643</v>
      </c>
      <c r="D519" s="6" t="s">
        <v>302</v>
      </c>
      <c r="E519" s="6" t="s">
        <v>73</v>
      </c>
      <c r="F519" s="6">
        <v>5</v>
      </c>
      <c r="G519" s="6">
        <v>197477.57</v>
      </c>
      <c r="H519" s="15">
        <v>45164</v>
      </c>
      <c r="I519" s="6" t="s">
        <v>42</v>
      </c>
      <c r="J519" s="6" t="s">
        <v>43</v>
      </c>
      <c r="K519" s="6" t="s">
        <v>43</v>
      </c>
      <c r="L519" s="6" t="s">
        <v>62</v>
      </c>
      <c r="M519" s="6" t="s">
        <v>63</v>
      </c>
      <c r="N519" s="6"/>
    </row>
    <row r="520" spans="1:14" x14ac:dyDescent="0.25">
      <c r="A520" s="6" t="s">
        <v>1644</v>
      </c>
      <c r="B520" s="6" t="s">
        <v>1645</v>
      </c>
      <c r="C520" s="6" t="s">
        <v>1646</v>
      </c>
      <c r="D520" s="6" t="s">
        <v>59</v>
      </c>
      <c r="E520" s="6" t="s">
        <v>60</v>
      </c>
      <c r="F520" s="6">
        <v>5</v>
      </c>
      <c r="G520" s="6">
        <v>340764.75</v>
      </c>
      <c r="H520" s="6" t="s">
        <v>2068</v>
      </c>
      <c r="I520" s="6" t="s">
        <v>42</v>
      </c>
      <c r="J520" s="6" t="s">
        <v>75</v>
      </c>
      <c r="K520" s="6" t="s">
        <v>76</v>
      </c>
      <c r="L520" s="6" t="s">
        <v>62</v>
      </c>
      <c r="M520" s="6" t="s">
        <v>63</v>
      </c>
      <c r="N520" s="6">
        <v>1</v>
      </c>
    </row>
    <row r="521" spans="1:14" x14ac:dyDescent="0.25">
      <c r="A521" s="6" t="s">
        <v>1647</v>
      </c>
      <c r="B521" s="6" t="s">
        <v>324</v>
      </c>
      <c r="C521" s="6" t="s">
        <v>1648</v>
      </c>
      <c r="D521" s="6" t="s">
        <v>87</v>
      </c>
      <c r="E521" s="6" t="s">
        <v>88</v>
      </c>
      <c r="F521" s="6">
        <v>5</v>
      </c>
      <c r="G521" s="6">
        <v>357653.64</v>
      </c>
      <c r="H521" s="15">
        <v>45711</v>
      </c>
      <c r="I521" s="6" t="s">
        <v>81</v>
      </c>
      <c r="J521" s="6" t="s">
        <v>187</v>
      </c>
      <c r="K521" s="6" t="s">
        <v>187</v>
      </c>
      <c r="L521" s="6" t="s">
        <v>44</v>
      </c>
      <c r="M521" s="6" t="s">
        <v>77</v>
      </c>
      <c r="N521" s="6">
        <v>4</v>
      </c>
    </row>
    <row r="522" spans="1:14" x14ac:dyDescent="0.25">
      <c r="A522" s="6" t="s">
        <v>1649</v>
      </c>
      <c r="B522" s="6" t="s">
        <v>1650</v>
      </c>
      <c r="C522" s="6" t="s">
        <v>1651</v>
      </c>
      <c r="D522" s="6" t="s">
        <v>168</v>
      </c>
      <c r="E522" s="6" t="s">
        <v>261</v>
      </c>
      <c r="F522" s="6">
        <v>3</v>
      </c>
      <c r="G522" s="6">
        <v>183187.29</v>
      </c>
      <c r="H522" s="6" t="s">
        <v>2069</v>
      </c>
      <c r="I522" s="6" t="s">
        <v>42</v>
      </c>
      <c r="J522" s="6" t="s">
        <v>152</v>
      </c>
      <c r="K522" s="6" t="s">
        <v>152</v>
      </c>
      <c r="L522" s="6" t="s">
        <v>54</v>
      </c>
      <c r="M522" s="6" t="s">
        <v>68</v>
      </c>
      <c r="N522" s="6"/>
    </row>
    <row r="523" spans="1:14" x14ac:dyDescent="0.25">
      <c r="A523" s="6" t="s">
        <v>1652</v>
      </c>
      <c r="B523" s="6" t="s">
        <v>1653</v>
      </c>
      <c r="C523" s="6" t="s">
        <v>1654</v>
      </c>
      <c r="D523" s="6" t="s">
        <v>99</v>
      </c>
      <c r="E523" s="6" t="s">
        <v>100</v>
      </c>
      <c r="F523" s="6">
        <v>6</v>
      </c>
      <c r="G523" s="6">
        <v>175174.95</v>
      </c>
      <c r="H523" s="15">
        <v>44977</v>
      </c>
      <c r="I523" s="6" t="s">
        <v>51</v>
      </c>
      <c r="J523" s="6" t="s">
        <v>61</v>
      </c>
      <c r="K523" s="6" t="s">
        <v>61</v>
      </c>
      <c r="L523" s="6" t="s">
        <v>54</v>
      </c>
      <c r="M523" s="6" t="s">
        <v>63</v>
      </c>
      <c r="N523" s="6">
        <v>1</v>
      </c>
    </row>
    <row r="524" spans="1:14" x14ac:dyDescent="0.25">
      <c r="A524" s="6" t="s">
        <v>1655</v>
      </c>
      <c r="B524" s="6" t="s">
        <v>1265</v>
      </c>
      <c r="C524" s="6" t="s">
        <v>1656</v>
      </c>
      <c r="D524" s="6" t="s">
        <v>168</v>
      </c>
      <c r="E524" s="6" t="s">
        <v>371</v>
      </c>
      <c r="F524" s="6">
        <v>4</v>
      </c>
      <c r="G524" s="6">
        <v>354791.26</v>
      </c>
      <c r="H524" s="15">
        <v>45841</v>
      </c>
      <c r="I524" s="6" t="s">
        <v>51</v>
      </c>
      <c r="J524" s="6" t="s">
        <v>152</v>
      </c>
      <c r="K524" s="6" t="s">
        <v>152</v>
      </c>
      <c r="L524" s="6" t="s">
        <v>44</v>
      </c>
      <c r="M524" s="6" t="s">
        <v>55</v>
      </c>
      <c r="N524" s="6">
        <v>4</v>
      </c>
    </row>
    <row r="525" spans="1:14" x14ac:dyDescent="0.25">
      <c r="A525" s="6" t="s">
        <v>1657</v>
      </c>
      <c r="B525" s="6" t="s">
        <v>1658</v>
      </c>
      <c r="C525" s="6" t="s">
        <v>1659</v>
      </c>
      <c r="D525" s="6" t="s">
        <v>135</v>
      </c>
      <c r="E525" s="6" t="s">
        <v>468</v>
      </c>
      <c r="F525" s="6">
        <v>1</v>
      </c>
      <c r="G525" s="6">
        <v>234753.24</v>
      </c>
      <c r="H525" s="15">
        <v>45572</v>
      </c>
      <c r="I525" s="6" t="s">
        <v>51</v>
      </c>
      <c r="J525" s="6" t="s">
        <v>43</v>
      </c>
      <c r="K525" s="6" t="s">
        <v>43</v>
      </c>
      <c r="L525" s="6" t="s">
        <v>62</v>
      </c>
      <c r="M525" s="6" t="s">
        <v>63</v>
      </c>
      <c r="N525" s="6">
        <v>1</v>
      </c>
    </row>
    <row r="526" spans="1:14" x14ac:dyDescent="0.25">
      <c r="A526" s="6" t="s">
        <v>1660</v>
      </c>
      <c r="B526" s="6" t="s">
        <v>1661</v>
      </c>
      <c r="C526" s="6"/>
      <c r="D526" s="6" t="s">
        <v>168</v>
      </c>
      <c r="E526" s="6" t="s">
        <v>371</v>
      </c>
      <c r="F526" s="6">
        <v>1</v>
      </c>
      <c r="G526" s="6">
        <v>182906.39</v>
      </c>
      <c r="H526" s="15">
        <v>45749</v>
      </c>
      <c r="I526" s="6" t="s">
        <v>101</v>
      </c>
      <c r="J526" s="6" t="s">
        <v>203</v>
      </c>
      <c r="K526" s="6" t="s">
        <v>204</v>
      </c>
      <c r="L526" s="6" t="s">
        <v>62</v>
      </c>
      <c r="M526" s="6" t="s">
        <v>77</v>
      </c>
      <c r="N526" s="6">
        <v>5</v>
      </c>
    </row>
    <row r="527" spans="1:14" x14ac:dyDescent="0.25">
      <c r="A527" s="6" t="s">
        <v>1662</v>
      </c>
      <c r="B527" s="6" t="s">
        <v>1663</v>
      </c>
      <c r="C527" s="6" t="s">
        <v>1664</v>
      </c>
      <c r="D527" s="6" t="s">
        <v>406</v>
      </c>
      <c r="E527" s="6" t="s">
        <v>459</v>
      </c>
      <c r="F527" s="6">
        <v>4</v>
      </c>
      <c r="G527" s="6">
        <v>279224.90000000002</v>
      </c>
      <c r="H527" s="15">
        <v>45065</v>
      </c>
      <c r="I527" s="6" t="s">
        <v>42</v>
      </c>
      <c r="J527" s="6" t="s">
        <v>126</v>
      </c>
      <c r="K527" s="6" t="s">
        <v>127</v>
      </c>
      <c r="L527" s="6" t="s">
        <v>54</v>
      </c>
      <c r="M527" s="6" t="s">
        <v>63</v>
      </c>
      <c r="N527" s="6">
        <v>3</v>
      </c>
    </row>
    <row r="528" spans="1:14" x14ac:dyDescent="0.25">
      <c r="A528" s="6" t="s">
        <v>1665</v>
      </c>
      <c r="B528" s="6" t="s">
        <v>1666</v>
      </c>
      <c r="C528" s="6" t="s">
        <v>1667</v>
      </c>
      <c r="D528" s="6" t="s">
        <v>59</v>
      </c>
      <c r="E528" s="6" t="s">
        <v>156</v>
      </c>
      <c r="F528" s="6">
        <v>2</v>
      </c>
      <c r="G528" s="6">
        <v>178931.62</v>
      </c>
      <c r="H528" s="15">
        <v>45512</v>
      </c>
      <c r="I528" s="6" t="s">
        <v>74</v>
      </c>
      <c r="J528" s="6" t="s">
        <v>303</v>
      </c>
      <c r="K528" s="6" t="s">
        <v>304</v>
      </c>
      <c r="L528" s="6" t="s">
        <v>54</v>
      </c>
      <c r="M528" s="6" t="s">
        <v>63</v>
      </c>
      <c r="N528" s="6">
        <v>2</v>
      </c>
    </row>
    <row r="529" spans="1:14" x14ac:dyDescent="0.25">
      <c r="A529" s="6" t="s">
        <v>1668</v>
      </c>
      <c r="B529" s="6" t="s">
        <v>1669</v>
      </c>
      <c r="C529" s="6" t="s">
        <v>1670</v>
      </c>
      <c r="D529" s="6" t="s">
        <v>111</v>
      </c>
      <c r="E529" s="6" t="s">
        <v>73</v>
      </c>
      <c r="F529" s="6">
        <v>1</v>
      </c>
      <c r="G529" s="6">
        <v>228756.44</v>
      </c>
      <c r="H529" s="15">
        <v>45575</v>
      </c>
      <c r="I529" s="6" t="s">
        <v>42</v>
      </c>
      <c r="J529" s="6" t="s">
        <v>303</v>
      </c>
      <c r="K529" s="6" t="s">
        <v>304</v>
      </c>
      <c r="L529" s="6" t="s">
        <v>44</v>
      </c>
      <c r="M529" s="6" t="s">
        <v>45</v>
      </c>
      <c r="N529" s="6">
        <v>4</v>
      </c>
    </row>
    <row r="530" spans="1:14" x14ac:dyDescent="0.25">
      <c r="A530" s="6" t="s">
        <v>1671</v>
      </c>
      <c r="B530" s="6" t="s">
        <v>1672</v>
      </c>
      <c r="C530" s="6" t="s">
        <v>1673</v>
      </c>
      <c r="D530" s="6" t="s">
        <v>388</v>
      </c>
      <c r="E530" s="6" t="s">
        <v>131</v>
      </c>
      <c r="F530" s="6">
        <v>5</v>
      </c>
      <c r="G530" s="6">
        <v>191528.28</v>
      </c>
      <c r="H530" s="15">
        <v>45204</v>
      </c>
      <c r="I530" s="6" t="s">
        <v>74</v>
      </c>
      <c r="J530" s="6" t="s">
        <v>303</v>
      </c>
      <c r="K530" s="6" t="s">
        <v>304</v>
      </c>
      <c r="L530" s="6" t="s">
        <v>62</v>
      </c>
      <c r="M530" s="6" t="s">
        <v>55</v>
      </c>
      <c r="N530" s="6">
        <v>4</v>
      </c>
    </row>
    <row r="531" spans="1:14" x14ac:dyDescent="0.25">
      <c r="A531" s="6" t="s">
        <v>1674</v>
      </c>
      <c r="B531" s="6" t="s">
        <v>1675</v>
      </c>
      <c r="C531" s="6" t="s">
        <v>1676</v>
      </c>
      <c r="D531" s="6" t="s">
        <v>87</v>
      </c>
      <c r="E531" s="6" t="s">
        <v>247</v>
      </c>
      <c r="F531" s="6">
        <v>6</v>
      </c>
      <c r="G531" s="6">
        <v>260497.45</v>
      </c>
      <c r="H531" s="6" t="s">
        <v>2070</v>
      </c>
      <c r="I531" s="6" t="s">
        <v>42</v>
      </c>
      <c r="J531" s="6" t="s">
        <v>237</v>
      </c>
      <c r="K531" s="6" t="s">
        <v>238</v>
      </c>
      <c r="L531" s="6" t="s">
        <v>62</v>
      </c>
      <c r="M531" s="6" t="s">
        <v>63</v>
      </c>
      <c r="N531" s="6"/>
    </row>
    <row r="532" spans="1:14" x14ac:dyDescent="0.25">
      <c r="A532" s="6" t="s">
        <v>1677</v>
      </c>
      <c r="B532" s="6" t="s">
        <v>1678</v>
      </c>
      <c r="C532" s="6" t="s">
        <v>1679</v>
      </c>
      <c r="D532" s="6" t="s">
        <v>99</v>
      </c>
      <c r="E532" s="6" t="s">
        <v>100</v>
      </c>
      <c r="F532" s="6">
        <v>2</v>
      </c>
      <c r="G532" s="6">
        <v>154255.85</v>
      </c>
      <c r="H532" s="15">
        <v>45655</v>
      </c>
      <c r="I532" s="6" t="s">
        <v>74</v>
      </c>
      <c r="J532" s="6" t="s">
        <v>308</v>
      </c>
      <c r="K532" s="6" t="s">
        <v>53</v>
      </c>
      <c r="L532" s="6" t="s">
        <v>44</v>
      </c>
      <c r="M532" s="6" t="s">
        <v>63</v>
      </c>
      <c r="N532" s="6"/>
    </row>
    <row r="533" spans="1:14" x14ac:dyDescent="0.25">
      <c r="A533" s="6" t="s">
        <v>1680</v>
      </c>
      <c r="B533" s="6" t="s">
        <v>1681</v>
      </c>
      <c r="C533" s="6" t="s">
        <v>1682</v>
      </c>
      <c r="D533" s="6" t="s">
        <v>49</v>
      </c>
      <c r="E533" s="6" t="s">
        <v>829</v>
      </c>
      <c r="F533" s="6">
        <v>6</v>
      </c>
      <c r="G533" s="6">
        <v>440284.47</v>
      </c>
      <c r="H533" s="15">
        <v>45527</v>
      </c>
      <c r="I533" s="6" t="s">
        <v>74</v>
      </c>
      <c r="J533" s="6" t="s">
        <v>327</v>
      </c>
      <c r="K533" s="6" t="s">
        <v>114</v>
      </c>
      <c r="L533" s="6" t="s">
        <v>44</v>
      </c>
      <c r="M533" s="6" t="s">
        <v>55</v>
      </c>
      <c r="N533" s="6">
        <v>5</v>
      </c>
    </row>
    <row r="534" spans="1:14" x14ac:dyDescent="0.25">
      <c r="A534" s="6" t="s">
        <v>1683</v>
      </c>
      <c r="B534" s="6" t="s">
        <v>1684</v>
      </c>
      <c r="C534" s="6" t="s">
        <v>627</v>
      </c>
      <c r="D534" s="6" t="s">
        <v>530</v>
      </c>
      <c r="E534" s="6" t="s">
        <v>94</v>
      </c>
      <c r="F534" s="6">
        <v>2</v>
      </c>
      <c r="G534" s="6">
        <v>345743.99</v>
      </c>
      <c r="H534" s="15">
        <v>45722</v>
      </c>
      <c r="I534" s="6" t="s">
        <v>42</v>
      </c>
      <c r="J534" s="6" t="s">
        <v>141</v>
      </c>
      <c r="K534" s="6" t="s">
        <v>142</v>
      </c>
      <c r="L534" s="6" t="s">
        <v>44</v>
      </c>
      <c r="M534" s="6" t="s">
        <v>45</v>
      </c>
      <c r="N534" s="6"/>
    </row>
    <row r="535" spans="1:14" x14ac:dyDescent="0.25">
      <c r="A535" s="6" t="s">
        <v>1685</v>
      </c>
      <c r="B535" s="6" t="s">
        <v>1686</v>
      </c>
      <c r="C535" s="6" t="s">
        <v>1687</v>
      </c>
      <c r="D535" s="6" t="s">
        <v>266</v>
      </c>
      <c r="E535" s="6" t="s">
        <v>131</v>
      </c>
      <c r="F535" s="6">
        <v>6</v>
      </c>
      <c r="G535" s="6">
        <v>123697.52</v>
      </c>
      <c r="H535" s="15">
        <v>45078</v>
      </c>
      <c r="I535" s="6" t="s">
        <v>74</v>
      </c>
      <c r="J535" s="6" t="s">
        <v>667</v>
      </c>
      <c r="K535" s="6" t="s">
        <v>76</v>
      </c>
      <c r="L535" s="6" t="s">
        <v>44</v>
      </c>
      <c r="M535" s="6" t="s">
        <v>63</v>
      </c>
      <c r="N535" s="6">
        <v>5</v>
      </c>
    </row>
    <row r="536" spans="1:14" x14ac:dyDescent="0.25">
      <c r="A536" s="6" t="s">
        <v>1688</v>
      </c>
      <c r="B536" s="6" t="s">
        <v>1689</v>
      </c>
      <c r="C536" s="6" t="s">
        <v>1690</v>
      </c>
      <c r="D536" s="6" t="s">
        <v>399</v>
      </c>
      <c r="E536" s="6" t="s">
        <v>217</v>
      </c>
      <c r="F536" s="6">
        <v>3</v>
      </c>
      <c r="G536" s="6">
        <v>226860.05</v>
      </c>
      <c r="H536" s="15">
        <v>45600</v>
      </c>
      <c r="I536" s="6" t="s">
        <v>74</v>
      </c>
      <c r="J536" s="6" t="s">
        <v>43</v>
      </c>
      <c r="K536" s="6" t="s">
        <v>43</v>
      </c>
      <c r="L536" s="6" t="s">
        <v>44</v>
      </c>
      <c r="M536" s="6" t="s">
        <v>77</v>
      </c>
      <c r="N536" s="6"/>
    </row>
    <row r="537" spans="1:14" x14ac:dyDescent="0.25">
      <c r="A537" s="6" t="s">
        <v>1691</v>
      </c>
      <c r="B537" s="6" t="s">
        <v>1692</v>
      </c>
      <c r="C537" s="6" t="s">
        <v>1693</v>
      </c>
      <c r="D537" s="6" t="s">
        <v>504</v>
      </c>
      <c r="E537" s="6" t="s">
        <v>100</v>
      </c>
      <c r="F537" s="6">
        <v>3</v>
      </c>
      <c r="G537" s="6">
        <v>203105.07</v>
      </c>
      <c r="H537" s="15">
        <v>45258</v>
      </c>
      <c r="I537" s="6" t="s">
        <v>81</v>
      </c>
      <c r="J537" s="6" t="s">
        <v>126</v>
      </c>
      <c r="K537" s="6" t="s">
        <v>127</v>
      </c>
      <c r="L537" s="6" t="s">
        <v>54</v>
      </c>
      <c r="M537" s="6" t="s">
        <v>77</v>
      </c>
      <c r="N537" s="6"/>
    </row>
    <row r="538" spans="1:14" x14ac:dyDescent="0.25">
      <c r="A538" s="6" t="s">
        <v>1694</v>
      </c>
      <c r="B538" s="6" t="s">
        <v>1695</v>
      </c>
      <c r="C538" s="6"/>
      <c r="D538" s="6" t="s">
        <v>49</v>
      </c>
      <c r="E538" s="6" t="s">
        <v>50</v>
      </c>
      <c r="F538" s="6">
        <v>1</v>
      </c>
      <c r="G538" s="6">
        <v>206020.33</v>
      </c>
      <c r="H538" s="6" t="s">
        <v>2071</v>
      </c>
      <c r="I538" s="6" t="s">
        <v>51</v>
      </c>
      <c r="J538" s="6" t="s">
        <v>126</v>
      </c>
      <c r="K538" s="6" t="s">
        <v>127</v>
      </c>
      <c r="L538" s="6" t="s">
        <v>62</v>
      </c>
      <c r="M538" s="6" t="s">
        <v>77</v>
      </c>
      <c r="N538" s="6">
        <v>5</v>
      </c>
    </row>
    <row r="539" spans="1:14" x14ac:dyDescent="0.25">
      <c r="A539" s="6" t="s">
        <v>1696</v>
      </c>
      <c r="B539" s="6" t="s">
        <v>1697</v>
      </c>
      <c r="C539" s="6" t="s">
        <v>1698</v>
      </c>
      <c r="D539" s="6" t="s">
        <v>1276</v>
      </c>
      <c r="E539" s="6" t="s">
        <v>151</v>
      </c>
      <c r="F539" s="6">
        <v>6</v>
      </c>
      <c r="G539" s="6">
        <v>3550038</v>
      </c>
      <c r="H539" s="15">
        <v>45507</v>
      </c>
      <c r="I539" s="6" t="s">
        <v>101</v>
      </c>
      <c r="J539" s="6" t="s">
        <v>1069</v>
      </c>
      <c r="K539" s="6" t="s">
        <v>152</v>
      </c>
      <c r="L539" s="6" t="s">
        <v>54</v>
      </c>
      <c r="M539" s="6" t="s">
        <v>77</v>
      </c>
      <c r="N539" s="6">
        <v>5</v>
      </c>
    </row>
    <row r="540" spans="1:14" x14ac:dyDescent="0.25">
      <c r="A540" s="6" t="s">
        <v>1699</v>
      </c>
      <c r="B540" s="6" t="s">
        <v>1700</v>
      </c>
      <c r="C540" s="6" t="s">
        <v>1701</v>
      </c>
      <c r="D540" s="6" t="s">
        <v>59</v>
      </c>
      <c r="E540" s="6" t="s">
        <v>67</v>
      </c>
      <c r="F540" s="6">
        <v>6</v>
      </c>
      <c r="G540" s="6">
        <v>355301.97</v>
      </c>
      <c r="H540" s="15">
        <v>45906</v>
      </c>
      <c r="I540" s="6" t="s">
        <v>101</v>
      </c>
      <c r="J540" s="6" t="s">
        <v>203</v>
      </c>
      <c r="K540" s="6" t="s">
        <v>204</v>
      </c>
      <c r="L540" s="6" t="s">
        <v>44</v>
      </c>
      <c r="M540" s="6" t="s">
        <v>45</v>
      </c>
      <c r="N540" s="6"/>
    </row>
    <row r="541" spans="1:14" x14ac:dyDescent="0.25">
      <c r="A541" s="6" t="s">
        <v>1702</v>
      </c>
      <c r="B541" s="6" t="s">
        <v>1703</v>
      </c>
      <c r="C541" s="6" t="s">
        <v>1704</v>
      </c>
      <c r="D541" s="6" t="s">
        <v>49</v>
      </c>
      <c r="E541" s="6" t="s">
        <v>829</v>
      </c>
      <c r="F541" s="6">
        <v>6</v>
      </c>
      <c r="G541" s="6">
        <v>368843.81</v>
      </c>
      <c r="H541" s="15">
        <v>45124</v>
      </c>
      <c r="I541" s="6" t="s">
        <v>101</v>
      </c>
      <c r="J541" s="6" t="s">
        <v>230</v>
      </c>
      <c r="K541" s="6" t="s">
        <v>127</v>
      </c>
      <c r="L541" s="6" t="s">
        <v>54</v>
      </c>
      <c r="M541" s="6" t="s">
        <v>68</v>
      </c>
      <c r="N541" s="6">
        <v>1</v>
      </c>
    </row>
    <row r="542" spans="1:14" x14ac:dyDescent="0.25">
      <c r="A542" s="6" t="s">
        <v>1705</v>
      </c>
      <c r="B542" s="6" t="s">
        <v>1706</v>
      </c>
      <c r="C542" s="6" t="s">
        <v>1707</v>
      </c>
      <c r="D542" s="6" t="s">
        <v>410</v>
      </c>
      <c r="E542" s="6" t="s">
        <v>468</v>
      </c>
      <c r="F542" s="6">
        <v>4</v>
      </c>
      <c r="G542" s="6">
        <v>400290.92</v>
      </c>
      <c r="H542" s="15">
        <v>45657</v>
      </c>
      <c r="I542" s="6" t="s">
        <v>74</v>
      </c>
      <c r="J542" s="6" t="s">
        <v>43</v>
      </c>
      <c r="K542" s="6" t="s">
        <v>43</v>
      </c>
      <c r="L542" s="6" t="s">
        <v>44</v>
      </c>
      <c r="M542" s="6" t="s">
        <v>77</v>
      </c>
      <c r="N542" s="6"/>
    </row>
    <row r="543" spans="1:14" x14ac:dyDescent="0.25">
      <c r="A543" s="6" t="s">
        <v>1186</v>
      </c>
      <c r="B543" s="6" t="s">
        <v>1187</v>
      </c>
      <c r="C543" s="6" t="s">
        <v>1188</v>
      </c>
      <c r="D543" s="6" t="s">
        <v>135</v>
      </c>
      <c r="E543" s="6" t="s">
        <v>335</v>
      </c>
      <c r="F543" s="6">
        <v>3</v>
      </c>
      <c r="G543" s="6">
        <v>251560.57</v>
      </c>
      <c r="H543" s="15">
        <v>45538</v>
      </c>
      <c r="I543" s="6" t="s">
        <v>101</v>
      </c>
      <c r="J543" s="6" t="s">
        <v>1069</v>
      </c>
      <c r="K543" s="6" t="s">
        <v>152</v>
      </c>
      <c r="L543" s="6" t="s">
        <v>62</v>
      </c>
      <c r="M543" s="6" t="s">
        <v>68</v>
      </c>
      <c r="N543" s="6">
        <v>2</v>
      </c>
    </row>
    <row r="544" spans="1:14" x14ac:dyDescent="0.25">
      <c r="A544" s="6" t="s">
        <v>1708</v>
      </c>
      <c r="B544" s="6" t="s">
        <v>1709</v>
      </c>
      <c r="C544" s="6" t="s">
        <v>1710</v>
      </c>
      <c r="D544" s="6" t="s">
        <v>87</v>
      </c>
      <c r="E544" s="6" t="s">
        <v>88</v>
      </c>
      <c r="F544" s="6">
        <v>6</v>
      </c>
      <c r="G544" s="6">
        <v>433205.92</v>
      </c>
      <c r="H544" s="15">
        <v>45639</v>
      </c>
      <c r="I544" s="6" t="s">
        <v>74</v>
      </c>
      <c r="J544" s="6" t="s">
        <v>569</v>
      </c>
      <c r="K544" s="6" t="s">
        <v>204</v>
      </c>
      <c r="L544" s="6" t="s">
        <v>54</v>
      </c>
      <c r="M544" s="6" t="s">
        <v>68</v>
      </c>
      <c r="N544" s="6"/>
    </row>
    <row r="545" spans="1:14" x14ac:dyDescent="0.25">
      <c r="A545" s="6" t="s">
        <v>1711</v>
      </c>
      <c r="B545" s="6" t="s">
        <v>1712</v>
      </c>
      <c r="C545" s="6" t="s">
        <v>1713</v>
      </c>
      <c r="D545" s="6" t="s">
        <v>504</v>
      </c>
      <c r="E545" s="6" t="s">
        <v>357</v>
      </c>
      <c r="F545" s="6">
        <v>1</v>
      </c>
      <c r="G545" s="6">
        <v>86725.63</v>
      </c>
      <c r="H545" s="15">
        <v>45585</v>
      </c>
      <c r="I545" s="6" t="s">
        <v>74</v>
      </c>
      <c r="J545" s="6" t="s">
        <v>113</v>
      </c>
      <c r="K545" s="6" t="s">
        <v>114</v>
      </c>
      <c r="L545" s="6" t="s">
        <v>44</v>
      </c>
      <c r="M545" s="6" t="s">
        <v>45</v>
      </c>
      <c r="N545" s="6">
        <v>3</v>
      </c>
    </row>
    <row r="546" spans="1:14" x14ac:dyDescent="0.25">
      <c r="A546" s="6" t="s">
        <v>1714</v>
      </c>
      <c r="B546" s="6" t="s">
        <v>1715</v>
      </c>
      <c r="C546" s="6" t="s">
        <v>1716</v>
      </c>
      <c r="D546" s="6" t="s">
        <v>180</v>
      </c>
      <c r="E546" s="6" t="s">
        <v>573</v>
      </c>
      <c r="F546" s="6">
        <v>6</v>
      </c>
      <c r="G546" s="6">
        <v>442758.21</v>
      </c>
      <c r="H546" s="15">
        <v>45163</v>
      </c>
      <c r="I546" s="6" t="s">
        <v>81</v>
      </c>
      <c r="J546" s="6" t="s">
        <v>411</v>
      </c>
      <c r="K546" s="6" t="s">
        <v>304</v>
      </c>
      <c r="L546" s="6" t="s">
        <v>62</v>
      </c>
      <c r="M546" s="6" t="s">
        <v>63</v>
      </c>
      <c r="N546" s="6">
        <v>2</v>
      </c>
    </row>
    <row r="547" spans="1:14" x14ac:dyDescent="0.25">
      <c r="A547" s="6" t="s">
        <v>1717</v>
      </c>
      <c r="B547" s="6" t="s">
        <v>1001</v>
      </c>
      <c r="C547" s="6" t="s">
        <v>1002</v>
      </c>
      <c r="D547" s="6" t="s">
        <v>40</v>
      </c>
      <c r="E547" s="6" t="s">
        <v>202</v>
      </c>
      <c r="F547" s="6">
        <v>3</v>
      </c>
      <c r="G547" s="6">
        <v>165474.46</v>
      </c>
      <c r="H547" s="15">
        <v>45990</v>
      </c>
      <c r="I547" s="6" t="s">
        <v>81</v>
      </c>
      <c r="J547" s="6" t="s">
        <v>308</v>
      </c>
      <c r="K547" s="6" t="s">
        <v>53</v>
      </c>
      <c r="L547" s="6" t="s">
        <v>54</v>
      </c>
      <c r="M547" s="6" t="s">
        <v>45</v>
      </c>
      <c r="N547" s="6">
        <v>5</v>
      </c>
    </row>
    <row r="548" spans="1:14" x14ac:dyDescent="0.25">
      <c r="A548" s="6" t="s">
        <v>1718</v>
      </c>
      <c r="B548" s="6" t="s">
        <v>1719</v>
      </c>
      <c r="C548" s="6" t="s">
        <v>1720</v>
      </c>
      <c r="D548" s="6" t="s">
        <v>87</v>
      </c>
      <c r="E548" s="6" t="s">
        <v>247</v>
      </c>
      <c r="F548" s="6">
        <v>1</v>
      </c>
      <c r="G548" s="6">
        <v>312304.14</v>
      </c>
      <c r="H548" s="15">
        <v>45588</v>
      </c>
      <c r="I548" s="6" t="s">
        <v>74</v>
      </c>
      <c r="J548" s="6" t="s">
        <v>43</v>
      </c>
      <c r="K548" s="6" t="s">
        <v>43</v>
      </c>
      <c r="L548" s="6" t="s">
        <v>44</v>
      </c>
      <c r="M548" s="6" t="s">
        <v>63</v>
      </c>
      <c r="N548" s="6">
        <v>4</v>
      </c>
    </row>
    <row r="549" spans="1:14" x14ac:dyDescent="0.25">
      <c r="A549" s="6" t="s">
        <v>1721</v>
      </c>
      <c r="B549" s="6" t="s">
        <v>174</v>
      </c>
      <c r="C549" s="6" t="s">
        <v>1722</v>
      </c>
      <c r="D549" s="6" t="s">
        <v>111</v>
      </c>
      <c r="E549" s="6" t="s">
        <v>140</v>
      </c>
      <c r="F549" s="6">
        <v>3</v>
      </c>
      <c r="G549" s="6">
        <v>271022.45</v>
      </c>
      <c r="H549" s="15">
        <v>45478</v>
      </c>
      <c r="I549" s="6" t="s">
        <v>74</v>
      </c>
      <c r="J549" s="6" t="s">
        <v>82</v>
      </c>
      <c r="K549" s="6" t="s">
        <v>83</v>
      </c>
      <c r="L549" s="6" t="s">
        <v>54</v>
      </c>
      <c r="M549" s="6" t="s">
        <v>63</v>
      </c>
      <c r="N549" s="6">
        <v>2</v>
      </c>
    </row>
    <row r="550" spans="1:14" x14ac:dyDescent="0.25">
      <c r="A550" s="6" t="s">
        <v>1165</v>
      </c>
      <c r="B550" s="6" t="s">
        <v>1166</v>
      </c>
      <c r="C550" s="6" t="s">
        <v>1167</v>
      </c>
      <c r="D550" s="6" t="s">
        <v>135</v>
      </c>
      <c r="E550" s="6" t="s">
        <v>191</v>
      </c>
      <c r="F550" s="6">
        <v>5</v>
      </c>
      <c r="G550" s="6">
        <v>155410.42000000001</v>
      </c>
      <c r="H550" s="15">
        <v>45297</v>
      </c>
      <c r="I550" s="6" t="s">
        <v>74</v>
      </c>
      <c r="J550" s="6" t="s">
        <v>777</v>
      </c>
      <c r="K550" s="6" t="s">
        <v>127</v>
      </c>
      <c r="L550" s="6" t="s">
        <v>62</v>
      </c>
      <c r="M550" s="6" t="s">
        <v>63</v>
      </c>
      <c r="N550" s="6">
        <v>2</v>
      </c>
    </row>
    <row r="551" spans="1:14" x14ac:dyDescent="0.25">
      <c r="A551" s="6" t="s">
        <v>1723</v>
      </c>
      <c r="B551" s="6" t="s">
        <v>1724</v>
      </c>
      <c r="C551" s="6" t="s">
        <v>1725</v>
      </c>
      <c r="D551" s="6" t="s">
        <v>297</v>
      </c>
      <c r="E551" s="6" t="s">
        <v>371</v>
      </c>
      <c r="F551" s="6">
        <v>1</v>
      </c>
      <c r="G551" s="6">
        <v>215708.7</v>
      </c>
      <c r="H551" s="15">
        <v>45083</v>
      </c>
      <c r="I551" s="6" t="s">
        <v>81</v>
      </c>
      <c r="J551" s="6" t="s">
        <v>455</v>
      </c>
      <c r="K551" s="6" t="s">
        <v>204</v>
      </c>
      <c r="L551" s="6" t="s">
        <v>62</v>
      </c>
      <c r="M551" s="6" t="s">
        <v>55</v>
      </c>
      <c r="N551" s="6">
        <v>1</v>
      </c>
    </row>
    <row r="552" spans="1:14" x14ac:dyDescent="0.25">
      <c r="A552" s="6" t="s">
        <v>1726</v>
      </c>
      <c r="B552" s="6" t="s">
        <v>1727</v>
      </c>
      <c r="C552" s="6" t="s">
        <v>1728</v>
      </c>
      <c r="D552" s="6" t="s">
        <v>135</v>
      </c>
      <c r="E552" s="6" t="s">
        <v>468</v>
      </c>
      <c r="F552" s="6">
        <v>3</v>
      </c>
      <c r="G552" s="6">
        <v>409937.39</v>
      </c>
      <c r="H552" s="6" t="s">
        <v>2072</v>
      </c>
      <c r="I552" s="6" t="s">
        <v>81</v>
      </c>
      <c r="J552" s="6" t="s">
        <v>113</v>
      </c>
      <c r="K552" s="6" t="s">
        <v>114</v>
      </c>
      <c r="L552" s="6" t="s">
        <v>44</v>
      </c>
      <c r="M552" s="6" t="s">
        <v>55</v>
      </c>
      <c r="N552" s="6">
        <v>4</v>
      </c>
    </row>
    <row r="553" spans="1:14" x14ac:dyDescent="0.25">
      <c r="A553" s="6" t="s">
        <v>1729</v>
      </c>
      <c r="B553" s="6" t="s">
        <v>1730</v>
      </c>
      <c r="C553" s="6" t="s">
        <v>1731</v>
      </c>
      <c r="D553" s="6" t="s">
        <v>135</v>
      </c>
      <c r="E553" s="6" t="s">
        <v>191</v>
      </c>
      <c r="F553" s="6">
        <v>1</v>
      </c>
      <c r="G553" s="6">
        <v>158617.68</v>
      </c>
      <c r="H553" s="6" t="s">
        <v>2073</v>
      </c>
      <c r="I553" s="6" t="s">
        <v>74</v>
      </c>
      <c r="J553" s="6" t="s">
        <v>203</v>
      </c>
      <c r="K553" s="6" t="s">
        <v>204</v>
      </c>
      <c r="L553" s="6" t="s">
        <v>54</v>
      </c>
      <c r="M553" s="6" t="s">
        <v>77</v>
      </c>
      <c r="N553" s="6"/>
    </row>
    <row r="554" spans="1:14" x14ac:dyDescent="0.25">
      <c r="A554" s="6" t="s">
        <v>1732</v>
      </c>
      <c r="B554" s="6" t="s">
        <v>1733</v>
      </c>
      <c r="C554" s="6"/>
      <c r="D554" s="6" t="s">
        <v>703</v>
      </c>
      <c r="E554" s="6" t="s">
        <v>326</v>
      </c>
      <c r="F554" s="6">
        <v>1</v>
      </c>
      <c r="G554" s="6">
        <v>14946.09</v>
      </c>
      <c r="H554" s="6" t="s">
        <v>2074</v>
      </c>
      <c r="I554" s="6" t="s">
        <v>74</v>
      </c>
      <c r="J554" s="6" t="s">
        <v>290</v>
      </c>
      <c r="K554" s="6" t="s">
        <v>83</v>
      </c>
      <c r="L554" s="6" t="s">
        <v>62</v>
      </c>
      <c r="M554" s="6" t="s">
        <v>63</v>
      </c>
      <c r="N554" s="6"/>
    </row>
    <row r="555" spans="1:14" x14ac:dyDescent="0.25">
      <c r="A555" s="6" t="s">
        <v>1734</v>
      </c>
      <c r="B555" s="6" t="s">
        <v>1735</v>
      </c>
      <c r="C555" s="6" t="s">
        <v>1736</v>
      </c>
      <c r="D555" s="6" t="s">
        <v>367</v>
      </c>
      <c r="E555" s="6" t="s">
        <v>41</v>
      </c>
      <c r="F555" s="6">
        <v>2</v>
      </c>
      <c r="G555" s="6">
        <v>385852.73</v>
      </c>
      <c r="H555" s="15">
        <v>45597</v>
      </c>
      <c r="I555" s="6" t="s">
        <v>42</v>
      </c>
      <c r="J555" s="6" t="s">
        <v>89</v>
      </c>
      <c r="K555" s="6" t="s">
        <v>90</v>
      </c>
      <c r="L555" s="6" t="s">
        <v>44</v>
      </c>
      <c r="M555" s="6" t="s">
        <v>68</v>
      </c>
      <c r="N555" s="6">
        <v>5</v>
      </c>
    </row>
    <row r="556" spans="1:14" x14ac:dyDescent="0.25">
      <c r="A556" s="6" t="s">
        <v>1737</v>
      </c>
      <c r="B556" s="6" t="s">
        <v>1738</v>
      </c>
      <c r="C556" s="6" t="s">
        <v>1739</v>
      </c>
      <c r="D556" s="6" t="s">
        <v>72</v>
      </c>
      <c r="E556" s="6" t="s">
        <v>112</v>
      </c>
      <c r="F556" s="6">
        <v>1</v>
      </c>
      <c r="G556" s="6">
        <v>109574.52</v>
      </c>
      <c r="H556" s="15">
        <v>45389</v>
      </c>
      <c r="I556" s="6" t="s">
        <v>101</v>
      </c>
      <c r="J556" s="6" t="s">
        <v>43</v>
      </c>
      <c r="K556" s="6" t="s">
        <v>43</v>
      </c>
      <c r="L556" s="6" t="s">
        <v>44</v>
      </c>
      <c r="M556" s="6" t="s">
        <v>77</v>
      </c>
      <c r="N556" s="6">
        <v>1</v>
      </c>
    </row>
    <row r="557" spans="1:14" x14ac:dyDescent="0.25">
      <c r="A557" s="6" t="s">
        <v>1740</v>
      </c>
      <c r="B557" s="6" t="s">
        <v>1450</v>
      </c>
      <c r="C557" s="6" t="s">
        <v>1741</v>
      </c>
      <c r="D557" s="6" t="s">
        <v>135</v>
      </c>
      <c r="E557" s="6" t="s">
        <v>136</v>
      </c>
      <c r="F557" s="6">
        <v>4</v>
      </c>
      <c r="G557" s="6">
        <v>219319.27</v>
      </c>
      <c r="H557" s="15">
        <v>45923</v>
      </c>
      <c r="I557" s="6" t="s">
        <v>51</v>
      </c>
      <c r="J557" s="6" t="s">
        <v>634</v>
      </c>
      <c r="K557" s="6" t="s">
        <v>43</v>
      </c>
      <c r="L557" s="6" t="s">
        <v>62</v>
      </c>
      <c r="M557" s="6" t="s">
        <v>63</v>
      </c>
      <c r="N557" s="6"/>
    </row>
    <row r="558" spans="1:14" x14ac:dyDescent="0.25">
      <c r="A558" s="6" t="s">
        <v>1742</v>
      </c>
      <c r="B558" s="6" t="s">
        <v>1743</v>
      </c>
      <c r="C558" s="6" t="s">
        <v>1744</v>
      </c>
      <c r="D558" s="6" t="s">
        <v>135</v>
      </c>
      <c r="E558" s="6" t="s">
        <v>213</v>
      </c>
      <c r="F558" s="6">
        <v>2</v>
      </c>
      <c r="G558" s="6">
        <v>277985.61</v>
      </c>
      <c r="H558" s="6" t="s">
        <v>2075</v>
      </c>
      <c r="I558" s="6" t="s">
        <v>101</v>
      </c>
      <c r="J558" s="6" t="s">
        <v>152</v>
      </c>
      <c r="K558" s="6" t="s">
        <v>152</v>
      </c>
      <c r="L558" s="6" t="s">
        <v>62</v>
      </c>
      <c r="M558" s="6" t="s">
        <v>45</v>
      </c>
      <c r="N558" s="6">
        <v>3</v>
      </c>
    </row>
    <row r="559" spans="1:14" x14ac:dyDescent="0.25">
      <c r="A559" s="6" t="s">
        <v>1745</v>
      </c>
      <c r="B559" s="6" t="s">
        <v>1746</v>
      </c>
      <c r="C559" s="6" t="s">
        <v>1747</v>
      </c>
      <c r="D559" s="6" t="s">
        <v>477</v>
      </c>
      <c r="E559" s="6" t="s">
        <v>468</v>
      </c>
      <c r="F559" s="6">
        <v>1</v>
      </c>
      <c r="G559" s="6">
        <v>376662.8</v>
      </c>
      <c r="H559" s="15">
        <v>45714</v>
      </c>
      <c r="I559" s="6" t="s">
        <v>101</v>
      </c>
      <c r="J559" s="6" t="s">
        <v>146</v>
      </c>
      <c r="K559" s="6" t="s">
        <v>147</v>
      </c>
      <c r="L559" s="6" t="s">
        <v>54</v>
      </c>
      <c r="M559" s="6" t="s">
        <v>68</v>
      </c>
      <c r="N559" s="6">
        <v>1</v>
      </c>
    </row>
    <row r="560" spans="1:14" x14ac:dyDescent="0.25">
      <c r="A560" s="6" t="s">
        <v>1748</v>
      </c>
      <c r="B560" s="6" t="s">
        <v>1749</v>
      </c>
      <c r="C560" s="6" t="s">
        <v>1750</v>
      </c>
      <c r="D560" s="6" t="s">
        <v>135</v>
      </c>
      <c r="E560" s="6" t="s">
        <v>136</v>
      </c>
      <c r="F560" s="6">
        <v>1</v>
      </c>
      <c r="G560" s="6">
        <v>58332.08</v>
      </c>
      <c r="H560" s="15">
        <v>45907</v>
      </c>
      <c r="I560" s="6" t="s">
        <v>101</v>
      </c>
      <c r="J560" s="6" t="s">
        <v>1069</v>
      </c>
      <c r="K560" s="6" t="s">
        <v>152</v>
      </c>
      <c r="L560" s="6" t="s">
        <v>44</v>
      </c>
      <c r="M560" s="6" t="s">
        <v>68</v>
      </c>
      <c r="N560" s="6">
        <v>4</v>
      </c>
    </row>
    <row r="561" spans="1:14" x14ac:dyDescent="0.25">
      <c r="A561" s="6" t="s">
        <v>1751</v>
      </c>
      <c r="B561" s="6" t="s">
        <v>1752</v>
      </c>
      <c r="C561" s="6" t="s">
        <v>1753</v>
      </c>
      <c r="D561" s="6" t="s">
        <v>59</v>
      </c>
      <c r="E561" s="6" t="s">
        <v>67</v>
      </c>
      <c r="F561" s="6">
        <v>1</v>
      </c>
      <c r="G561" s="6">
        <v>10806364.75</v>
      </c>
      <c r="H561" s="15">
        <v>45937</v>
      </c>
      <c r="I561" s="6" t="s">
        <v>81</v>
      </c>
      <c r="J561" s="6" t="s">
        <v>75</v>
      </c>
      <c r="K561" s="6" t="s">
        <v>76</v>
      </c>
      <c r="L561" s="6" t="s">
        <v>62</v>
      </c>
      <c r="M561" s="6" t="s">
        <v>55</v>
      </c>
      <c r="N561" s="6"/>
    </row>
    <row r="562" spans="1:14" x14ac:dyDescent="0.25">
      <c r="A562" s="6" t="s">
        <v>1754</v>
      </c>
      <c r="B562" s="6" t="s">
        <v>1755</v>
      </c>
      <c r="C562" s="6" t="s">
        <v>1756</v>
      </c>
      <c r="D562" s="6" t="s">
        <v>40</v>
      </c>
      <c r="E562" s="6" t="s">
        <v>202</v>
      </c>
      <c r="F562" s="6">
        <v>5</v>
      </c>
      <c r="G562" s="6">
        <v>190794.42</v>
      </c>
      <c r="H562" s="15">
        <v>45884</v>
      </c>
      <c r="I562" s="6" t="s">
        <v>51</v>
      </c>
      <c r="J562" s="6" t="s">
        <v>89</v>
      </c>
      <c r="K562" s="6" t="s">
        <v>90</v>
      </c>
      <c r="L562" s="6" t="s">
        <v>44</v>
      </c>
      <c r="M562" s="6" t="s">
        <v>45</v>
      </c>
      <c r="N562" s="6">
        <v>5</v>
      </c>
    </row>
    <row r="563" spans="1:14" x14ac:dyDescent="0.25">
      <c r="A563" s="6" t="s">
        <v>1757</v>
      </c>
      <c r="B563" s="6" t="s">
        <v>1758</v>
      </c>
      <c r="C563" s="6" t="s">
        <v>1759</v>
      </c>
      <c r="D563" s="6" t="s">
        <v>246</v>
      </c>
      <c r="E563" s="6" t="s">
        <v>88</v>
      </c>
      <c r="F563" s="6">
        <v>5</v>
      </c>
      <c r="G563" s="6">
        <v>253565.08</v>
      </c>
      <c r="H563" s="6" t="s">
        <v>2076</v>
      </c>
      <c r="I563" s="6" t="s">
        <v>51</v>
      </c>
      <c r="J563" s="6" t="s">
        <v>141</v>
      </c>
      <c r="K563" s="6" t="s">
        <v>142</v>
      </c>
      <c r="L563" s="6" t="s">
        <v>54</v>
      </c>
      <c r="M563" s="6" t="s">
        <v>68</v>
      </c>
      <c r="N563" s="6">
        <v>1</v>
      </c>
    </row>
    <row r="564" spans="1:14" x14ac:dyDescent="0.25">
      <c r="A564" s="6" t="s">
        <v>1760</v>
      </c>
      <c r="B564" s="6" t="s">
        <v>1761</v>
      </c>
      <c r="C564" s="6" t="s">
        <v>1762</v>
      </c>
      <c r="D564" s="6" t="s">
        <v>99</v>
      </c>
      <c r="E564" s="6" t="s">
        <v>176</v>
      </c>
      <c r="F564" s="6">
        <v>3</v>
      </c>
      <c r="G564" s="6">
        <v>330893.56</v>
      </c>
      <c r="H564" s="15">
        <v>45886</v>
      </c>
      <c r="I564" s="6" t="s">
        <v>42</v>
      </c>
      <c r="J564" s="6" t="s">
        <v>303</v>
      </c>
      <c r="K564" s="6" t="s">
        <v>304</v>
      </c>
      <c r="L564" s="6" t="s">
        <v>44</v>
      </c>
      <c r="M564" s="6" t="s">
        <v>55</v>
      </c>
      <c r="N564" s="6">
        <v>3</v>
      </c>
    </row>
    <row r="565" spans="1:14" x14ac:dyDescent="0.25">
      <c r="A565" s="6" t="s">
        <v>1763</v>
      </c>
      <c r="B565" s="6" t="s">
        <v>1764</v>
      </c>
      <c r="C565" s="6" t="s">
        <v>1765</v>
      </c>
      <c r="D565" s="6" t="s">
        <v>633</v>
      </c>
      <c r="E565" s="6" t="s">
        <v>60</v>
      </c>
      <c r="F565" s="6">
        <v>6</v>
      </c>
      <c r="G565" s="6">
        <v>208425.36</v>
      </c>
      <c r="H565" s="15">
        <v>44954</v>
      </c>
      <c r="I565" s="6" t="s">
        <v>101</v>
      </c>
      <c r="J565" s="6" t="s">
        <v>411</v>
      </c>
      <c r="K565" s="6" t="s">
        <v>304</v>
      </c>
      <c r="L565" s="6" t="s">
        <v>62</v>
      </c>
      <c r="M565" s="6" t="s">
        <v>77</v>
      </c>
      <c r="N565" s="6">
        <v>1</v>
      </c>
    </row>
    <row r="566" spans="1:14" x14ac:dyDescent="0.25">
      <c r="A566" s="6" t="s">
        <v>1766</v>
      </c>
      <c r="B566" s="6" t="s">
        <v>1767</v>
      </c>
      <c r="C566" s="6" t="s">
        <v>1768</v>
      </c>
      <c r="D566" s="6" t="s">
        <v>111</v>
      </c>
      <c r="E566" s="6" t="s">
        <v>73</v>
      </c>
      <c r="F566" s="6">
        <v>2</v>
      </c>
      <c r="G566" s="6">
        <v>97446.77</v>
      </c>
      <c r="H566" s="15">
        <v>45509</v>
      </c>
      <c r="I566" s="6" t="s">
        <v>81</v>
      </c>
      <c r="J566" s="6" t="s">
        <v>589</v>
      </c>
      <c r="K566" s="6" t="s">
        <v>147</v>
      </c>
      <c r="L566" s="6" t="s">
        <v>62</v>
      </c>
      <c r="M566" s="6" t="s">
        <v>77</v>
      </c>
      <c r="N566" s="6">
        <v>3</v>
      </c>
    </row>
    <row r="567" spans="1:14" x14ac:dyDescent="0.25">
      <c r="A567" s="6" t="s">
        <v>1769</v>
      </c>
      <c r="B567" s="6" t="s">
        <v>1770</v>
      </c>
      <c r="C567" s="6" t="s">
        <v>1771</v>
      </c>
      <c r="D567" s="6" t="s">
        <v>59</v>
      </c>
      <c r="E567" s="6" t="s">
        <v>60</v>
      </c>
      <c r="F567" s="6">
        <v>3</v>
      </c>
      <c r="G567" s="6">
        <v>328008.3</v>
      </c>
      <c r="H567" s="15">
        <v>46002</v>
      </c>
      <c r="I567" s="6" t="s">
        <v>101</v>
      </c>
      <c r="J567" s="6" t="s">
        <v>113</v>
      </c>
      <c r="K567" s="6" t="s">
        <v>114</v>
      </c>
      <c r="L567" s="6" t="s">
        <v>44</v>
      </c>
      <c r="M567" s="6" t="s">
        <v>55</v>
      </c>
      <c r="N567" s="6"/>
    </row>
    <row r="568" spans="1:14" x14ac:dyDescent="0.25">
      <c r="A568" s="6" t="s">
        <v>1772</v>
      </c>
      <c r="B568" s="6" t="s">
        <v>1773</v>
      </c>
      <c r="C568" s="6" t="s">
        <v>1774</v>
      </c>
      <c r="D568" s="6" t="s">
        <v>168</v>
      </c>
      <c r="E568" s="6" t="s">
        <v>252</v>
      </c>
      <c r="F568" s="6">
        <v>4</v>
      </c>
      <c r="G568" s="6">
        <v>105343.25</v>
      </c>
      <c r="H568" s="15">
        <v>45787</v>
      </c>
      <c r="I568" s="6" t="s">
        <v>101</v>
      </c>
      <c r="J568" s="6" t="s">
        <v>146</v>
      </c>
      <c r="K568" s="6" t="s">
        <v>147</v>
      </c>
      <c r="L568" s="6" t="s">
        <v>54</v>
      </c>
      <c r="M568" s="6" t="s">
        <v>77</v>
      </c>
      <c r="N568" s="6"/>
    </row>
    <row r="569" spans="1:14" x14ac:dyDescent="0.25">
      <c r="A569" s="6" t="s">
        <v>1775</v>
      </c>
      <c r="B569" s="6" t="s">
        <v>1776</v>
      </c>
      <c r="C569" s="6" t="s">
        <v>1777</v>
      </c>
      <c r="D569" s="6" t="s">
        <v>59</v>
      </c>
      <c r="E569" s="6" t="s">
        <v>67</v>
      </c>
      <c r="F569" s="6">
        <v>1</v>
      </c>
      <c r="G569" s="6">
        <v>155211.14000000001</v>
      </c>
      <c r="H569" s="6" t="s">
        <v>2077</v>
      </c>
      <c r="I569" s="6" t="s">
        <v>42</v>
      </c>
      <c r="J569" s="6" t="s">
        <v>209</v>
      </c>
      <c r="K569" s="6" t="s">
        <v>83</v>
      </c>
      <c r="L569" s="6" t="s">
        <v>44</v>
      </c>
      <c r="M569" s="6" t="s">
        <v>55</v>
      </c>
      <c r="N569" s="6">
        <v>5</v>
      </c>
    </row>
    <row r="570" spans="1:14" x14ac:dyDescent="0.25">
      <c r="A570" s="6" t="s">
        <v>1778</v>
      </c>
      <c r="B570" s="6" t="s">
        <v>1779</v>
      </c>
      <c r="C570" s="6" t="s">
        <v>1780</v>
      </c>
      <c r="D570" s="6" t="s">
        <v>40</v>
      </c>
      <c r="E570" s="6" t="s">
        <v>202</v>
      </c>
      <c r="F570" s="6">
        <v>2</v>
      </c>
      <c r="G570" s="6">
        <v>5474.3</v>
      </c>
      <c r="H570" s="15">
        <v>45476</v>
      </c>
      <c r="I570" s="6" t="s">
        <v>42</v>
      </c>
      <c r="J570" s="6" t="s">
        <v>1178</v>
      </c>
      <c r="K570" s="6" t="s">
        <v>304</v>
      </c>
      <c r="L570" s="6" t="s">
        <v>44</v>
      </c>
      <c r="M570" s="6" t="s">
        <v>68</v>
      </c>
      <c r="N570" s="6"/>
    </row>
    <row r="571" spans="1:14" x14ac:dyDescent="0.25">
      <c r="A571" s="6" t="s">
        <v>1781</v>
      </c>
      <c r="B571" s="6" t="s">
        <v>1782</v>
      </c>
      <c r="C571" s="6" t="s">
        <v>1783</v>
      </c>
      <c r="D571" s="6" t="s">
        <v>168</v>
      </c>
      <c r="E571" s="6" t="s">
        <v>371</v>
      </c>
      <c r="F571" s="6">
        <v>5</v>
      </c>
      <c r="G571" s="6">
        <v>171731.07</v>
      </c>
      <c r="H571" s="15">
        <v>45773</v>
      </c>
      <c r="I571" s="6" t="s">
        <v>101</v>
      </c>
      <c r="J571" s="6" t="s">
        <v>146</v>
      </c>
      <c r="K571" s="6" t="s">
        <v>147</v>
      </c>
      <c r="L571" s="6" t="s">
        <v>54</v>
      </c>
      <c r="M571" s="6" t="s">
        <v>63</v>
      </c>
      <c r="N571" s="6">
        <v>4</v>
      </c>
    </row>
    <row r="572" spans="1:14" x14ac:dyDescent="0.25">
      <c r="A572" s="6" t="s">
        <v>1784</v>
      </c>
      <c r="B572" s="6" t="s">
        <v>1785</v>
      </c>
      <c r="C572" s="6" t="s">
        <v>1786</v>
      </c>
      <c r="D572" s="6" t="s">
        <v>1569</v>
      </c>
      <c r="E572" s="6" t="s">
        <v>41</v>
      </c>
      <c r="F572" s="6">
        <v>6</v>
      </c>
      <c r="G572" s="6">
        <v>319202.62</v>
      </c>
      <c r="H572" s="15">
        <v>45242</v>
      </c>
      <c r="I572" s="6" t="s">
        <v>74</v>
      </c>
      <c r="J572" s="6" t="s">
        <v>634</v>
      </c>
      <c r="K572" s="6" t="s">
        <v>43</v>
      </c>
      <c r="L572" s="6" t="s">
        <v>44</v>
      </c>
      <c r="M572" s="6" t="s">
        <v>55</v>
      </c>
      <c r="N572" s="6">
        <v>5</v>
      </c>
    </row>
    <row r="573" spans="1:14" x14ac:dyDescent="0.25">
      <c r="A573" s="6" t="s">
        <v>1787</v>
      </c>
      <c r="B573" s="6" t="s">
        <v>329</v>
      </c>
      <c r="C573" s="6" t="s">
        <v>330</v>
      </c>
      <c r="D573" s="6" t="s">
        <v>121</v>
      </c>
      <c r="E573" s="6" t="s">
        <v>73</v>
      </c>
      <c r="F573" s="6">
        <v>5</v>
      </c>
      <c r="G573" s="6">
        <v>79128.83</v>
      </c>
      <c r="H573" s="15">
        <v>45838</v>
      </c>
      <c r="I573" s="6" t="s">
        <v>74</v>
      </c>
      <c r="J573" s="6" t="s">
        <v>761</v>
      </c>
      <c r="K573" s="6" t="s">
        <v>114</v>
      </c>
      <c r="L573" s="6" t="s">
        <v>54</v>
      </c>
      <c r="M573" s="6" t="s">
        <v>63</v>
      </c>
      <c r="N573" s="6">
        <v>4</v>
      </c>
    </row>
    <row r="574" spans="1:14" x14ac:dyDescent="0.25">
      <c r="A574" s="6" t="s">
        <v>1788</v>
      </c>
      <c r="B574" s="6" t="s">
        <v>1789</v>
      </c>
      <c r="C574" s="6" t="s">
        <v>1790</v>
      </c>
      <c r="D574" s="6" t="s">
        <v>302</v>
      </c>
      <c r="E574" s="6" t="s">
        <v>73</v>
      </c>
      <c r="F574" s="6">
        <v>3</v>
      </c>
      <c r="G574" s="6">
        <v>282613.71999999997</v>
      </c>
      <c r="H574" s="15">
        <v>45750</v>
      </c>
      <c r="I574" s="6" t="s">
        <v>101</v>
      </c>
      <c r="J574" s="6" t="s">
        <v>146</v>
      </c>
      <c r="K574" s="6" t="s">
        <v>147</v>
      </c>
      <c r="L574" s="6" t="s">
        <v>62</v>
      </c>
      <c r="M574" s="6" t="s">
        <v>68</v>
      </c>
      <c r="N574" s="6">
        <v>1</v>
      </c>
    </row>
    <row r="575" spans="1:14" x14ac:dyDescent="0.25">
      <c r="A575" s="6" t="s">
        <v>1791</v>
      </c>
      <c r="B575" s="6" t="s">
        <v>1447</v>
      </c>
      <c r="C575" s="6" t="s">
        <v>1792</v>
      </c>
      <c r="D575" s="6" t="s">
        <v>49</v>
      </c>
      <c r="E575" s="6" t="s">
        <v>107</v>
      </c>
      <c r="F575" s="6">
        <v>2</v>
      </c>
      <c r="G575" s="6">
        <v>185732.63</v>
      </c>
      <c r="H575" s="15">
        <v>45941</v>
      </c>
      <c r="I575" s="6" t="s">
        <v>42</v>
      </c>
      <c r="J575" s="6" t="s">
        <v>187</v>
      </c>
      <c r="K575" s="6" t="s">
        <v>187</v>
      </c>
      <c r="L575" s="6" t="s">
        <v>44</v>
      </c>
      <c r="M575" s="6" t="s">
        <v>45</v>
      </c>
      <c r="N575" s="6">
        <v>1</v>
      </c>
    </row>
    <row r="576" spans="1:14" x14ac:dyDescent="0.25">
      <c r="A576" s="6" t="s">
        <v>1793</v>
      </c>
      <c r="B576" s="6" t="s">
        <v>1121</v>
      </c>
      <c r="C576" s="6" t="s">
        <v>1122</v>
      </c>
      <c r="D576" s="6" t="s">
        <v>59</v>
      </c>
      <c r="E576" s="6" t="s">
        <v>60</v>
      </c>
      <c r="F576" s="6">
        <v>1</v>
      </c>
      <c r="G576" s="6">
        <v>26640.42</v>
      </c>
      <c r="H576" s="15">
        <v>45232</v>
      </c>
      <c r="I576" s="6" t="s">
        <v>42</v>
      </c>
      <c r="J576" s="6" t="s">
        <v>152</v>
      </c>
      <c r="K576" s="6" t="s">
        <v>152</v>
      </c>
      <c r="L576" s="6" t="s">
        <v>54</v>
      </c>
      <c r="M576" s="6" t="s">
        <v>68</v>
      </c>
      <c r="N576" s="6">
        <v>4</v>
      </c>
    </row>
    <row r="577" spans="1:14" x14ac:dyDescent="0.25">
      <c r="A577" s="6" t="s">
        <v>1794</v>
      </c>
      <c r="B577" s="6" t="s">
        <v>1795</v>
      </c>
      <c r="C577" s="6"/>
      <c r="D577" s="6" t="s">
        <v>111</v>
      </c>
      <c r="E577" s="6" t="s">
        <v>73</v>
      </c>
      <c r="F577" s="6">
        <v>2</v>
      </c>
      <c r="G577" s="6">
        <v>244044.42</v>
      </c>
      <c r="H577" s="15">
        <v>45456</v>
      </c>
      <c r="I577" s="6" t="s">
        <v>51</v>
      </c>
      <c r="J577" s="6" t="s">
        <v>303</v>
      </c>
      <c r="K577" s="6" t="s">
        <v>304</v>
      </c>
      <c r="L577" s="6" t="s">
        <v>44</v>
      </c>
      <c r="M577" s="6" t="s">
        <v>77</v>
      </c>
      <c r="N577" s="6"/>
    </row>
    <row r="578" spans="1:14" x14ac:dyDescent="0.25">
      <c r="A578" s="6" t="s">
        <v>1796</v>
      </c>
      <c r="B578" s="6" t="s">
        <v>1797</v>
      </c>
      <c r="C578" s="6" t="s">
        <v>1798</v>
      </c>
      <c r="D578" s="6" t="s">
        <v>111</v>
      </c>
      <c r="E578" s="6" t="s">
        <v>73</v>
      </c>
      <c r="F578" s="6">
        <v>1</v>
      </c>
      <c r="G578" s="6">
        <v>192858.81</v>
      </c>
      <c r="H578" s="15">
        <v>45531</v>
      </c>
      <c r="I578" s="6" t="s">
        <v>81</v>
      </c>
      <c r="J578" s="6" t="s">
        <v>146</v>
      </c>
      <c r="K578" s="6" t="s">
        <v>147</v>
      </c>
      <c r="L578" s="6" t="s">
        <v>54</v>
      </c>
      <c r="M578" s="6" t="s">
        <v>45</v>
      </c>
      <c r="N578" s="6"/>
    </row>
    <row r="579" spans="1:14" x14ac:dyDescent="0.25">
      <c r="A579" s="6" t="s">
        <v>1799</v>
      </c>
      <c r="B579" s="6" t="s">
        <v>1800</v>
      </c>
      <c r="C579" s="6" t="s">
        <v>1801</v>
      </c>
      <c r="D579" s="6" t="s">
        <v>59</v>
      </c>
      <c r="E579" s="6" t="s">
        <v>60</v>
      </c>
      <c r="F579" s="6">
        <v>3</v>
      </c>
      <c r="G579" s="6">
        <v>278782.65000000002</v>
      </c>
      <c r="H579" s="6" t="s">
        <v>2078</v>
      </c>
      <c r="I579" s="6" t="s">
        <v>51</v>
      </c>
      <c r="J579" s="6" t="s">
        <v>82</v>
      </c>
      <c r="K579" s="6" t="s">
        <v>83</v>
      </c>
      <c r="L579" s="6" t="s">
        <v>62</v>
      </c>
      <c r="M579" s="6" t="s">
        <v>77</v>
      </c>
      <c r="N579" s="6"/>
    </row>
    <row r="580" spans="1:14" x14ac:dyDescent="0.25">
      <c r="A580" s="6" t="s">
        <v>1802</v>
      </c>
      <c r="B580" s="6" t="s">
        <v>1803</v>
      </c>
      <c r="C580" s="6" t="s">
        <v>1804</v>
      </c>
      <c r="D580" s="6" t="s">
        <v>286</v>
      </c>
      <c r="E580" s="6" t="s">
        <v>357</v>
      </c>
      <c r="F580" s="6">
        <v>5</v>
      </c>
      <c r="G580" s="6">
        <v>109961.25</v>
      </c>
      <c r="H580" s="15">
        <v>45726</v>
      </c>
      <c r="I580" s="6" t="s">
        <v>42</v>
      </c>
      <c r="J580" s="6" t="s">
        <v>89</v>
      </c>
      <c r="K580" s="6" t="s">
        <v>90</v>
      </c>
      <c r="L580" s="6" t="s">
        <v>62</v>
      </c>
      <c r="M580" s="6" t="s">
        <v>63</v>
      </c>
      <c r="N580" s="6">
        <v>2</v>
      </c>
    </row>
    <row r="581" spans="1:14" x14ac:dyDescent="0.25">
      <c r="A581" s="6" t="s">
        <v>1805</v>
      </c>
      <c r="B581" s="6" t="s">
        <v>535</v>
      </c>
      <c r="C581" s="6" t="s">
        <v>1806</v>
      </c>
      <c r="D581" s="6" t="s">
        <v>367</v>
      </c>
      <c r="E581" s="6" t="s">
        <v>573</v>
      </c>
      <c r="F581" s="6">
        <v>3</v>
      </c>
      <c r="G581" s="6">
        <v>329071.89</v>
      </c>
      <c r="H581" s="15">
        <v>45291</v>
      </c>
      <c r="I581" s="6" t="s">
        <v>51</v>
      </c>
      <c r="J581" s="6" t="s">
        <v>82</v>
      </c>
      <c r="K581" s="6" t="s">
        <v>83</v>
      </c>
      <c r="L581" s="6" t="s">
        <v>44</v>
      </c>
      <c r="M581" s="6" t="s">
        <v>77</v>
      </c>
      <c r="N581" s="6">
        <v>5</v>
      </c>
    </row>
    <row r="582" spans="1:14" x14ac:dyDescent="0.25">
      <c r="A582" s="6" t="s">
        <v>1807</v>
      </c>
      <c r="B582" s="6" t="s">
        <v>1808</v>
      </c>
      <c r="C582" s="6" t="s">
        <v>1809</v>
      </c>
      <c r="D582" s="6" t="s">
        <v>388</v>
      </c>
      <c r="E582" s="6" t="s">
        <v>94</v>
      </c>
      <c r="F582" s="6">
        <v>2</v>
      </c>
      <c r="G582" s="6">
        <v>219174.05</v>
      </c>
      <c r="H582" s="15">
        <v>45250</v>
      </c>
      <c r="I582" s="6" t="s">
        <v>101</v>
      </c>
      <c r="J582" s="6" t="s">
        <v>126</v>
      </c>
      <c r="K582" s="6" t="s">
        <v>127</v>
      </c>
      <c r="L582" s="6" t="s">
        <v>62</v>
      </c>
      <c r="M582" s="6" t="s">
        <v>68</v>
      </c>
      <c r="N582" s="6"/>
    </row>
    <row r="583" spans="1:14" x14ac:dyDescent="0.25">
      <c r="A583" s="6" t="s">
        <v>1810</v>
      </c>
      <c r="B583" s="6" t="s">
        <v>434</v>
      </c>
      <c r="C583" s="6" t="s">
        <v>1811</v>
      </c>
      <c r="D583" s="6" t="s">
        <v>135</v>
      </c>
      <c r="E583" s="6" t="s">
        <v>459</v>
      </c>
      <c r="F583" s="6">
        <v>3</v>
      </c>
      <c r="G583" s="6">
        <v>3419703.5</v>
      </c>
      <c r="H583" s="6" t="s">
        <v>2079</v>
      </c>
      <c r="I583" s="6" t="s">
        <v>81</v>
      </c>
      <c r="J583" s="6" t="s">
        <v>141</v>
      </c>
      <c r="K583" s="6" t="s">
        <v>142</v>
      </c>
      <c r="L583" s="6" t="s">
        <v>54</v>
      </c>
      <c r="M583" s="6" t="s">
        <v>63</v>
      </c>
      <c r="N583" s="6"/>
    </row>
    <row r="584" spans="1:14" x14ac:dyDescent="0.25">
      <c r="A584" s="6" t="s">
        <v>1812</v>
      </c>
      <c r="B584" s="6" t="s">
        <v>1813</v>
      </c>
      <c r="C584" s="6" t="s">
        <v>1814</v>
      </c>
      <c r="D584" s="6" t="s">
        <v>111</v>
      </c>
      <c r="E584" s="6" t="s">
        <v>112</v>
      </c>
      <c r="F584" s="6">
        <v>4</v>
      </c>
      <c r="G584" s="6">
        <v>337026.05</v>
      </c>
      <c r="H584" s="6" t="s">
        <v>2080</v>
      </c>
      <c r="I584" s="6" t="s">
        <v>81</v>
      </c>
      <c r="J584" s="6" t="s">
        <v>43</v>
      </c>
      <c r="K584" s="6" t="s">
        <v>43</v>
      </c>
      <c r="L584" s="6" t="s">
        <v>44</v>
      </c>
      <c r="M584" s="6" t="s">
        <v>68</v>
      </c>
      <c r="N584" s="6">
        <v>1</v>
      </c>
    </row>
    <row r="585" spans="1:14" x14ac:dyDescent="0.25">
      <c r="A585" s="6" t="s">
        <v>1815</v>
      </c>
      <c r="B585" s="6" t="s">
        <v>461</v>
      </c>
      <c r="C585" s="6" t="s">
        <v>1816</v>
      </c>
      <c r="D585" s="6" t="s">
        <v>703</v>
      </c>
      <c r="E585" s="6" t="s">
        <v>202</v>
      </c>
      <c r="F585" s="6">
        <v>6</v>
      </c>
      <c r="G585" s="6">
        <v>116072.17</v>
      </c>
      <c r="H585" s="15">
        <v>45482</v>
      </c>
      <c r="I585" s="6" t="s">
        <v>51</v>
      </c>
      <c r="J585" s="6" t="s">
        <v>89</v>
      </c>
      <c r="K585" s="6" t="s">
        <v>90</v>
      </c>
      <c r="L585" s="6" t="s">
        <v>54</v>
      </c>
      <c r="M585" s="6" t="s">
        <v>45</v>
      </c>
      <c r="N585" s="6"/>
    </row>
    <row r="586" spans="1:14" x14ac:dyDescent="0.25">
      <c r="A586" s="6" t="s">
        <v>1817</v>
      </c>
      <c r="B586" s="6" t="s">
        <v>1818</v>
      </c>
      <c r="C586" s="6" t="s">
        <v>1090</v>
      </c>
      <c r="D586" s="6" t="s">
        <v>135</v>
      </c>
      <c r="E586" s="6" t="s">
        <v>468</v>
      </c>
      <c r="F586" s="6">
        <v>2</v>
      </c>
      <c r="G586" s="6">
        <v>46812.85</v>
      </c>
      <c r="H586" s="15">
        <v>45476</v>
      </c>
      <c r="I586" s="6" t="s">
        <v>42</v>
      </c>
      <c r="J586" s="6" t="s">
        <v>308</v>
      </c>
      <c r="K586" s="6" t="s">
        <v>53</v>
      </c>
      <c r="L586" s="6" t="s">
        <v>62</v>
      </c>
      <c r="M586" s="6" t="s">
        <v>45</v>
      </c>
      <c r="N586" s="6"/>
    </row>
    <row r="587" spans="1:14" x14ac:dyDescent="0.25">
      <c r="A587" s="6" t="s">
        <v>1819</v>
      </c>
      <c r="B587" s="6" t="s">
        <v>1773</v>
      </c>
      <c r="C587" s="6" t="s">
        <v>1820</v>
      </c>
      <c r="D587" s="6" t="s">
        <v>99</v>
      </c>
      <c r="E587" s="6" t="s">
        <v>357</v>
      </c>
      <c r="F587" s="6">
        <v>4</v>
      </c>
      <c r="G587" s="6">
        <v>289299.96000000002</v>
      </c>
      <c r="H587" s="15">
        <v>45047</v>
      </c>
      <c r="I587" s="6" t="s">
        <v>101</v>
      </c>
      <c r="J587" s="6" t="s">
        <v>203</v>
      </c>
      <c r="K587" s="6" t="s">
        <v>204</v>
      </c>
      <c r="L587" s="6" t="s">
        <v>44</v>
      </c>
      <c r="M587" s="6" t="s">
        <v>77</v>
      </c>
      <c r="N587" s="6">
        <v>1</v>
      </c>
    </row>
    <row r="588" spans="1:14" x14ac:dyDescent="0.25">
      <c r="A588" s="6" t="s">
        <v>1821</v>
      </c>
      <c r="B588" s="6" t="s">
        <v>1822</v>
      </c>
      <c r="C588" s="6" t="s">
        <v>1823</v>
      </c>
      <c r="D588" s="6" t="s">
        <v>59</v>
      </c>
      <c r="E588" s="6" t="s">
        <v>217</v>
      </c>
      <c r="F588" s="6">
        <v>5</v>
      </c>
      <c r="G588" s="6">
        <v>337423.55</v>
      </c>
      <c r="H588" s="15">
        <v>45997</v>
      </c>
      <c r="I588" s="6" t="s">
        <v>51</v>
      </c>
      <c r="J588" s="6" t="s">
        <v>82</v>
      </c>
      <c r="K588" s="6" t="s">
        <v>83</v>
      </c>
      <c r="L588" s="6" t="s">
        <v>54</v>
      </c>
      <c r="M588" s="6" t="s">
        <v>68</v>
      </c>
      <c r="N588" s="6">
        <v>3</v>
      </c>
    </row>
    <row r="589" spans="1:14" x14ac:dyDescent="0.25">
      <c r="A589" s="6" t="s">
        <v>1824</v>
      </c>
      <c r="B589" s="6" t="s">
        <v>1825</v>
      </c>
      <c r="C589" s="6" t="s">
        <v>1826</v>
      </c>
      <c r="D589" s="6" t="s">
        <v>388</v>
      </c>
      <c r="E589" s="6" t="s">
        <v>88</v>
      </c>
      <c r="F589" s="6">
        <v>1</v>
      </c>
      <c r="G589" s="6">
        <v>380916.19</v>
      </c>
      <c r="H589" s="15">
        <v>44983</v>
      </c>
      <c r="I589" s="6" t="s">
        <v>51</v>
      </c>
      <c r="J589" s="6" t="s">
        <v>43</v>
      </c>
      <c r="K589" s="6" t="s">
        <v>43</v>
      </c>
      <c r="L589" s="6" t="s">
        <v>44</v>
      </c>
      <c r="M589" s="6" t="s">
        <v>55</v>
      </c>
      <c r="N589" s="6">
        <v>4</v>
      </c>
    </row>
    <row r="590" spans="1:14" x14ac:dyDescent="0.25">
      <c r="A590" s="6" t="s">
        <v>1827</v>
      </c>
      <c r="B590" s="6" t="s">
        <v>1828</v>
      </c>
      <c r="C590" s="6" t="s">
        <v>1682</v>
      </c>
      <c r="D590" s="6" t="s">
        <v>1829</v>
      </c>
      <c r="E590" s="6" t="s">
        <v>279</v>
      </c>
      <c r="F590" s="6">
        <v>4</v>
      </c>
      <c r="G590" s="6">
        <v>428228.64</v>
      </c>
      <c r="H590" s="15">
        <v>45903</v>
      </c>
      <c r="I590" s="6" t="s">
        <v>51</v>
      </c>
      <c r="J590" s="6" t="s">
        <v>113</v>
      </c>
      <c r="K590" s="6" t="s">
        <v>114</v>
      </c>
      <c r="L590" s="6" t="s">
        <v>44</v>
      </c>
      <c r="M590" s="6" t="s">
        <v>77</v>
      </c>
      <c r="N590" s="6">
        <v>1</v>
      </c>
    </row>
    <row r="591" spans="1:14" x14ac:dyDescent="0.25">
      <c r="A591" s="6" t="s">
        <v>1830</v>
      </c>
      <c r="B591" s="6" t="s">
        <v>1831</v>
      </c>
      <c r="C591" s="6" t="s">
        <v>1832</v>
      </c>
      <c r="D591" s="6" t="s">
        <v>59</v>
      </c>
      <c r="E591" s="6" t="s">
        <v>156</v>
      </c>
      <c r="F591" s="6">
        <v>4</v>
      </c>
      <c r="G591" s="6">
        <v>288140.2</v>
      </c>
      <c r="H591" s="15">
        <v>45536</v>
      </c>
      <c r="I591" s="6" t="s">
        <v>81</v>
      </c>
      <c r="J591" s="6" t="s">
        <v>218</v>
      </c>
      <c r="K591" s="6" t="s">
        <v>53</v>
      </c>
      <c r="L591" s="6" t="s">
        <v>54</v>
      </c>
      <c r="M591" s="6" t="s">
        <v>45</v>
      </c>
      <c r="N591" s="6">
        <v>1</v>
      </c>
    </row>
    <row r="592" spans="1:14" x14ac:dyDescent="0.25">
      <c r="A592" s="6" t="s">
        <v>1833</v>
      </c>
      <c r="B592" s="6" t="s">
        <v>1834</v>
      </c>
      <c r="C592" s="6" t="s">
        <v>1835</v>
      </c>
      <c r="D592" s="6" t="s">
        <v>135</v>
      </c>
      <c r="E592" s="6" t="s">
        <v>191</v>
      </c>
      <c r="F592" s="6">
        <v>1</v>
      </c>
      <c r="G592" s="6">
        <v>27138.62</v>
      </c>
      <c r="H592" s="15">
        <v>45408</v>
      </c>
      <c r="I592" s="6" t="s">
        <v>81</v>
      </c>
      <c r="J592" s="6" t="s">
        <v>1178</v>
      </c>
      <c r="K592" s="6" t="s">
        <v>304</v>
      </c>
      <c r="L592" s="6" t="s">
        <v>44</v>
      </c>
      <c r="M592" s="6" t="s">
        <v>77</v>
      </c>
      <c r="N592" s="6"/>
    </row>
    <row r="593" spans="1:14" x14ac:dyDescent="0.25">
      <c r="A593" s="6" t="s">
        <v>1836</v>
      </c>
      <c r="B593" s="6" t="s">
        <v>1837</v>
      </c>
      <c r="C593" s="6" t="s">
        <v>1838</v>
      </c>
      <c r="D593" s="6" t="s">
        <v>168</v>
      </c>
      <c r="E593" s="6" t="s">
        <v>371</v>
      </c>
      <c r="F593" s="6">
        <v>4</v>
      </c>
      <c r="G593" s="6">
        <v>175558.15</v>
      </c>
      <c r="H593" s="15">
        <v>45009</v>
      </c>
      <c r="I593" s="6" t="s">
        <v>74</v>
      </c>
      <c r="J593" s="6" t="s">
        <v>308</v>
      </c>
      <c r="K593" s="6" t="s">
        <v>53</v>
      </c>
      <c r="L593" s="6" t="s">
        <v>44</v>
      </c>
      <c r="M593" s="6" t="s">
        <v>68</v>
      </c>
      <c r="N593" s="6">
        <v>4</v>
      </c>
    </row>
    <row r="594" spans="1:14" x14ac:dyDescent="0.25">
      <c r="A594" s="6" t="s">
        <v>170</v>
      </c>
      <c r="B594" s="6" t="s">
        <v>171</v>
      </c>
      <c r="C594" s="6" t="s">
        <v>172</v>
      </c>
      <c r="D594" s="6" t="s">
        <v>72</v>
      </c>
      <c r="E594" s="6" t="s">
        <v>73</v>
      </c>
      <c r="F594" s="6">
        <v>3</v>
      </c>
      <c r="G594" s="6">
        <v>10854.17</v>
      </c>
      <c r="H594" s="15">
        <v>45747</v>
      </c>
      <c r="I594" s="6" t="s">
        <v>74</v>
      </c>
      <c r="J594" s="6" t="s">
        <v>75</v>
      </c>
      <c r="K594" s="6" t="s">
        <v>76</v>
      </c>
      <c r="L594" s="6" t="s">
        <v>44</v>
      </c>
      <c r="M594" s="6" t="s">
        <v>45</v>
      </c>
      <c r="N594" s="6">
        <v>2</v>
      </c>
    </row>
    <row r="595" spans="1:14" x14ac:dyDescent="0.25">
      <c r="A595" s="6" t="s">
        <v>1839</v>
      </c>
      <c r="B595" s="6" t="s">
        <v>1840</v>
      </c>
      <c r="C595" s="6" t="s">
        <v>1841</v>
      </c>
      <c r="D595" s="6" t="s">
        <v>49</v>
      </c>
      <c r="E595" s="6" t="s">
        <v>107</v>
      </c>
      <c r="F595" s="6">
        <v>6</v>
      </c>
      <c r="G595" s="6">
        <v>240859.77</v>
      </c>
      <c r="H595" s="15">
        <v>45282</v>
      </c>
      <c r="I595" s="6" t="s">
        <v>81</v>
      </c>
      <c r="J595" s="6" t="s">
        <v>113</v>
      </c>
      <c r="K595" s="6" t="s">
        <v>114</v>
      </c>
      <c r="L595" s="6" t="s">
        <v>44</v>
      </c>
      <c r="M595" s="6" t="s">
        <v>45</v>
      </c>
      <c r="N595" s="6"/>
    </row>
    <row r="596" spans="1:14" x14ac:dyDescent="0.25">
      <c r="A596" s="6" t="s">
        <v>1842</v>
      </c>
      <c r="B596" s="6" t="s">
        <v>1843</v>
      </c>
      <c r="C596" s="6" t="s">
        <v>1844</v>
      </c>
      <c r="D596" s="6" t="s">
        <v>59</v>
      </c>
      <c r="E596" s="6" t="s">
        <v>156</v>
      </c>
      <c r="F596" s="6">
        <v>2</v>
      </c>
      <c r="G596" s="6">
        <v>140329.73000000001</v>
      </c>
      <c r="H596" s="15">
        <v>45066</v>
      </c>
      <c r="I596" s="6" t="s">
        <v>51</v>
      </c>
      <c r="J596" s="6" t="s">
        <v>75</v>
      </c>
      <c r="K596" s="6" t="s">
        <v>76</v>
      </c>
      <c r="L596" s="6" t="s">
        <v>54</v>
      </c>
      <c r="M596" s="6" t="s">
        <v>68</v>
      </c>
      <c r="N596" s="6"/>
    </row>
    <row r="597" spans="1:14" x14ac:dyDescent="0.25">
      <c r="A597" s="6" t="s">
        <v>1845</v>
      </c>
      <c r="B597" s="6" t="s">
        <v>1846</v>
      </c>
      <c r="C597" s="6" t="s">
        <v>1847</v>
      </c>
      <c r="D597" s="6" t="s">
        <v>180</v>
      </c>
      <c r="E597" s="6" t="s">
        <v>573</v>
      </c>
      <c r="F597" s="6">
        <v>6</v>
      </c>
      <c r="G597" s="6">
        <v>3576739.75</v>
      </c>
      <c r="H597" s="15">
        <v>45465</v>
      </c>
      <c r="I597" s="6" t="s">
        <v>74</v>
      </c>
      <c r="J597" s="6" t="s">
        <v>126</v>
      </c>
      <c r="K597" s="6" t="s">
        <v>127</v>
      </c>
      <c r="L597" s="6" t="s">
        <v>62</v>
      </c>
      <c r="M597" s="6" t="s">
        <v>45</v>
      </c>
      <c r="N597" s="6">
        <v>2</v>
      </c>
    </row>
    <row r="598" spans="1:14" x14ac:dyDescent="0.25">
      <c r="A598" s="6" t="s">
        <v>1848</v>
      </c>
      <c r="B598" s="6" t="s">
        <v>1849</v>
      </c>
      <c r="C598" s="6" t="s">
        <v>1850</v>
      </c>
      <c r="D598" s="6" t="s">
        <v>59</v>
      </c>
      <c r="E598" s="6" t="s">
        <v>217</v>
      </c>
      <c r="F598" s="6">
        <v>2</v>
      </c>
      <c r="G598" s="6">
        <v>364094.63</v>
      </c>
      <c r="H598" s="15">
        <v>45581</v>
      </c>
      <c r="I598" s="6" t="s">
        <v>101</v>
      </c>
      <c r="J598" s="6" t="s">
        <v>290</v>
      </c>
      <c r="K598" s="6" t="s">
        <v>83</v>
      </c>
      <c r="L598" s="6" t="s">
        <v>44</v>
      </c>
      <c r="M598" s="6" t="s">
        <v>55</v>
      </c>
      <c r="N598" s="6">
        <v>5</v>
      </c>
    </row>
    <row r="599" spans="1:14" x14ac:dyDescent="0.25">
      <c r="A599" s="6" t="s">
        <v>1851</v>
      </c>
      <c r="B599" s="6" t="s">
        <v>1852</v>
      </c>
      <c r="C599" s="6" t="s">
        <v>1853</v>
      </c>
      <c r="D599" s="6" t="s">
        <v>168</v>
      </c>
      <c r="E599" s="6" t="s">
        <v>252</v>
      </c>
      <c r="F599" s="6">
        <v>3</v>
      </c>
      <c r="G599" s="6">
        <v>394976.83</v>
      </c>
      <c r="H599" s="15">
        <v>45660</v>
      </c>
      <c r="I599" s="6" t="s">
        <v>81</v>
      </c>
      <c r="J599" s="6" t="s">
        <v>187</v>
      </c>
      <c r="K599" s="6" t="s">
        <v>187</v>
      </c>
      <c r="L599" s="6" t="s">
        <v>62</v>
      </c>
      <c r="M599" s="6" t="s">
        <v>68</v>
      </c>
      <c r="N599" s="6">
        <v>4</v>
      </c>
    </row>
    <row r="600" spans="1:14" x14ac:dyDescent="0.25">
      <c r="A600" s="6" t="s">
        <v>1854</v>
      </c>
      <c r="B600" s="6" t="s">
        <v>1695</v>
      </c>
      <c r="C600" s="6" t="s">
        <v>1855</v>
      </c>
      <c r="D600" s="6" t="s">
        <v>49</v>
      </c>
      <c r="E600" s="6" t="s">
        <v>50</v>
      </c>
      <c r="F600" s="6">
        <v>2</v>
      </c>
      <c r="G600" s="6">
        <v>327736.87</v>
      </c>
      <c r="H600" s="15">
        <v>45640</v>
      </c>
      <c r="I600" s="6" t="s">
        <v>74</v>
      </c>
      <c r="J600" s="6" t="s">
        <v>488</v>
      </c>
      <c r="K600" s="6" t="s">
        <v>238</v>
      </c>
      <c r="L600" s="6" t="s">
        <v>44</v>
      </c>
      <c r="M600" s="6" t="s">
        <v>45</v>
      </c>
      <c r="N600" s="6">
        <v>3</v>
      </c>
    </row>
    <row r="601" spans="1:14" x14ac:dyDescent="0.25">
      <c r="A601" s="6" t="s">
        <v>1796</v>
      </c>
      <c r="B601" s="6" t="s">
        <v>1797</v>
      </c>
      <c r="C601" s="6" t="s">
        <v>1798</v>
      </c>
      <c r="D601" s="6" t="s">
        <v>111</v>
      </c>
      <c r="E601" s="6" t="s">
        <v>73</v>
      </c>
      <c r="F601" s="6">
        <v>1</v>
      </c>
      <c r="G601" s="6">
        <v>192858.81</v>
      </c>
      <c r="H601" s="15">
        <v>45531</v>
      </c>
      <c r="I601" s="6" t="s">
        <v>81</v>
      </c>
      <c r="J601" s="6" t="s">
        <v>146</v>
      </c>
      <c r="K601" s="6" t="s">
        <v>147</v>
      </c>
      <c r="L601" s="6" t="s">
        <v>54</v>
      </c>
      <c r="M601" s="6" t="s">
        <v>45</v>
      </c>
      <c r="N601" s="6"/>
    </row>
    <row r="602" spans="1:14" x14ac:dyDescent="0.25">
      <c r="A602" s="6" t="s">
        <v>1856</v>
      </c>
      <c r="B602" s="6" t="s">
        <v>1857</v>
      </c>
      <c r="C602" s="6" t="s">
        <v>1858</v>
      </c>
      <c r="D602" s="6" t="s">
        <v>40</v>
      </c>
      <c r="E602" s="6" t="s">
        <v>41</v>
      </c>
      <c r="F602" s="6">
        <v>5</v>
      </c>
      <c r="G602" s="6">
        <v>225699.6</v>
      </c>
      <c r="H602" s="15">
        <v>45122</v>
      </c>
      <c r="I602" s="6" t="s">
        <v>81</v>
      </c>
      <c r="J602" s="6" t="s">
        <v>126</v>
      </c>
      <c r="K602" s="6" t="s">
        <v>127</v>
      </c>
      <c r="L602" s="6" t="s">
        <v>62</v>
      </c>
      <c r="M602" s="6" t="s">
        <v>68</v>
      </c>
      <c r="N602" s="6"/>
    </row>
    <row r="603" spans="1:14" x14ac:dyDescent="0.25">
      <c r="A603" s="6" t="s">
        <v>1859</v>
      </c>
      <c r="B603" s="6" t="s">
        <v>1860</v>
      </c>
      <c r="C603" s="6" t="s">
        <v>1861</v>
      </c>
      <c r="D603" s="6" t="s">
        <v>1829</v>
      </c>
      <c r="E603" s="6" t="s">
        <v>829</v>
      </c>
      <c r="F603" s="6">
        <v>6</v>
      </c>
      <c r="G603" s="6">
        <v>413721.77</v>
      </c>
      <c r="H603" s="15">
        <v>45438</v>
      </c>
      <c r="I603" s="6" t="s">
        <v>51</v>
      </c>
      <c r="J603" s="6" t="s">
        <v>218</v>
      </c>
      <c r="K603" s="6" t="s">
        <v>53</v>
      </c>
      <c r="L603" s="6" t="s">
        <v>62</v>
      </c>
      <c r="M603" s="6" t="s">
        <v>63</v>
      </c>
      <c r="N603" s="6">
        <v>2</v>
      </c>
    </row>
    <row r="604" spans="1:14" x14ac:dyDescent="0.25">
      <c r="A604" s="6" t="s">
        <v>1862</v>
      </c>
      <c r="B604" s="6" t="s">
        <v>1863</v>
      </c>
      <c r="C604" s="6" t="s">
        <v>1864</v>
      </c>
      <c r="D604" s="6" t="s">
        <v>99</v>
      </c>
      <c r="E604" s="6" t="s">
        <v>100</v>
      </c>
      <c r="F604" s="6">
        <v>6</v>
      </c>
      <c r="G604" s="6">
        <v>47993.24</v>
      </c>
      <c r="H604" s="15">
        <v>45878</v>
      </c>
      <c r="I604" s="6" t="s">
        <v>74</v>
      </c>
      <c r="J604" s="6" t="s">
        <v>75</v>
      </c>
      <c r="K604" s="6" t="s">
        <v>76</v>
      </c>
      <c r="L604" s="6" t="s">
        <v>54</v>
      </c>
      <c r="M604" s="6" t="s">
        <v>77</v>
      </c>
      <c r="N604" s="6"/>
    </row>
    <row r="605" spans="1:14" x14ac:dyDescent="0.25">
      <c r="A605" s="6" t="s">
        <v>1865</v>
      </c>
      <c r="B605" s="6" t="s">
        <v>1866</v>
      </c>
      <c r="C605" s="6" t="s">
        <v>1867</v>
      </c>
      <c r="D605" s="6" t="s">
        <v>87</v>
      </c>
      <c r="E605" s="6" t="s">
        <v>88</v>
      </c>
      <c r="F605" s="6">
        <v>2</v>
      </c>
      <c r="G605" s="6">
        <v>146911.67999999999</v>
      </c>
      <c r="H605" s="15">
        <v>45960</v>
      </c>
      <c r="I605" s="6" t="s">
        <v>101</v>
      </c>
      <c r="J605" s="6" t="s">
        <v>237</v>
      </c>
      <c r="K605" s="6" t="s">
        <v>238</v>
      </c>
      <c r="L605" s="6" t="s">
        <v>62</v>
      </c>
      <c r="M605" s="6" t="s">
        <v>55</v>
      </c>
      <c r="N605" s="6">
        <v>5</v>
      </c>
    </row>
    <row r="606" spans="1:14" x14ac:dyDescent="0.25">
      <c r="A606" s="6" t="s">
        <v>1868</v>
      </c>
      <c r="B606" s="6" t="s">
        <v>1869</v>
      </c>
      <c r="C606" s="6" t="s">
        <v>1870</v>
      </c>
      <c r="D606" s="6" t="s">
        <v>111</v>
      </c>
      <c r="E606" s="6" t="s">
        <v>112</v>
      </c>
      <c r="F606" s="6">
        <v>3</v>
      </c>
      <c r="G606" s="6">
        <v>142552.98000000001</v>
      </c>
      <c r="H606" s="6" t="s">
        <v>2081</v>
      </c>
      <c r="I606" s="6" t="s">
        <v>42</v>
      </c>
      <c r="J606" s="6" t="s">
        <v>82</v>
      </c>
      <c r="K606" s="6" t="s">
        <v>83</v>
      </c>
      <c r="L606" s="6" t="s">
        <v>62</v>
      </c>
      <c r="M606" s="6" t="s">
        <v>63</v>
      </c>
      <c r="N606" s="6">
        <v>1</v>
      </c>
    </row>
    <row r="607" spans="1:14" x14ac:dyDescent="0.25">
      <c r="A607" s="6" t="s">
        <v>1871</v>
      </c>
      <c r="B607" s="6" t="s">
        <v>1872</v>
      </c>
      <c r="C607" s="6" t="s">
        <v>1873</v>
      </c>
      <c r="D607" s="6" t="s">
        <v>87</v>
      </c>
      <c r="E607" s="6" t="s">
        <v>131</v>
      </c>
      <c r="F607" s="6">
        <v>5</v>
      </c>
      <c r="G607" s="6">
        <v>390485.13</v>
      </c>
      <c r="H607" s="15">
        <v>45468</v>
      </c>
      <c r="I607" s="6" t="s">
        <v>51</v>
      </c>
      <c r="J607" s="6" t="s">
        <v>237</v>
      </c>
      <c r="K607" s="6" t="s">
        <v>238</v>
      </c>
      <c r="L607" s="6" t="s">
        <v>44</v>
      </c>
      <c r="M607" s="6" t="s">
        <v>63</v>
      </c>
      <c r="N607" s="6">
        <v>1</v>
      </c>
    </row>
    <row r="608" spans="1:14" x14ac:dyDescent="0.25">
      <c r="A608" s="6" t="s">
        <v>1532</v>
      </c>
      <c r="B608" s="6" t="s">
        <v>735</v>
      </c>
      <c r="C608" s="6" t="s">
        <v>736</v>
      </c>
      <c r="D608" s="6" t="s">
        <v>99</v>
      </c>
      <c r="E608" s="6" t="s">
        <v>100</v>
      </c>
      <c r="F608" s="6">
        <v>2</v>
      </c>
      <c r="G608" s="6">
        <v>139227.74</v>
      </c>
      <c r="H608" s="15">
        <v>45072</v>
      </c>
      <c r="I608" s="6" t="s">
        <v>42</v>
      </c>
      <c r="J608" s="6" t="s">
        <v>61</v>
      </c>
      <c r="K608" s="6" t="s">
        <v>61</v>
      </c>
      <c r="L608" s="6" t="s">
        <v>44</v>
      </c>
      <c r="M608" s="6" t="s">
        <v>55</v>
      </c>
      <c r="N608" s="6">
        <v>5</v>
      </c>
    </row>
    <row r="609" spans="1:14" x14ac:dyDescent="0.25">
      <c r="A609" s="6" t="s">
        <v>1240</v>
      </c>
      <c r="B609" s="6" t="s">
        <v>1241</v>
      </c>
      <c r="C609" s="6" t="s">
        <v>1242</v>
      </c>
      <c r="D609" s="6" t="s">
        <v>180</v>
      </c>
      <c r="E609" s="6" t="s">
        <v>573</v>
      </c>
      <c r="F609" s="6">
        <v>3</v>
      </c>
      <c r="G609" s="6">
        <v>240640.79</v>
      </c>
      <c r="H609" s="15">
        <v>45632</v>
      </c>
      <c r="I609" s="6" t="s">
        <v>51</v>
      </c>
      <c r="J609" s="6" t="s">
        <v>308</v>
      </c>
      <c r="K609" s="6" t="s">
        <v>53</v>
      </c>
      <c r="L609" s="6" t="s">
        <v>44</v>
      </c>
      <c r="M609" s="6" t="s">
        <v>55</v>
      </c>
      <c r="N609" s="6"/>
    </row>
    <row r="610" spans="1:14" x14ac:dyDescent="0.25">
      <c r="A610" s="6" t="s">
        <v>1874</v>
      </c>
      <c r="B610" s="6" t="s">
        <v>1875</v>
      </c>
      <c r="C610" s="6" t="s">
        <v>1876</v>
      </c>
      <c r="D610" s="6" t="s">
        <v>111</v>
      </c>
      <c r="E610" s="6" t="s">
        <v>112</v>
      </c>
      <c r="F610" s="6">
        <v>1</v>
      </c>
      <c r="G610" s="6">
        <v>58066.42</v>
      </c>
      <c r="H610" s="15">
        <v>44943</v>
      </c>
      <c r="I610" s="6" t="s">
        <v>51</v>
      </c>
      <c r="J610" s="6" t="s">
        <v>152</v>
      </c>
      <c r="K610" s="6" t="s">
        <v>152</v>
      </c>
      <c r="L610" s="6" t="s">
        <v>54</v>
      </c>
      <c r="M610" s="6" t="s">
        <v>55</v>
      </c>
      <c r="N610" s="6">
        <v>2</v>
      </c>
    </row>
  </sheetData>
  <autoFilter ref="A1:N610" xr:uid="{57F53FED-8A2B-49AD-8F13-DCC7D02DCA98}"/>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D5C02-BA58-4AE9-9D48-B9A82F600F58}">
  <sheetPr>
    <tabColor rgb="FF4472C4"/>
  </sheetPr>
  <dimension ref="A1:P1450"/>
  <sheetViews>
    <sheetView workbookViewId="0">
      <selection activeCell="D667" sqref="D667"/>
    </sheetView>
  </sheetViews>
  <sheetFormatPr defaultRowHeight="15" x14ac:dyDescent="0.25"/>
  <cols>
    <col min="1" max="1" width="30.42578125" customWidth="1"/>
    <col min="2" max="2" width="34.28515625" customWidth="1"/>
    <col min="3" max="4" width="26.7109375" customWidth="1"/>
    <col min="5" max="6" width="36.140625" customWidth="1"/>
    <col min="7" max="8" width="47.5703125" customWidth="1"/>
    <col min="9" max="10" width="24.7109375" customWidth="1"/>
    <col min="11" max="16" width="21.85546875" customWidth="1"/>
  </cols>
  <sheetData>
    <row r="1" spans="1:16" ht="18.75" x14ac:dyDescent="0.25">
      <c r="A1" s="19" t="s">
        <v>2420</v>
      </c>
      <c r="B1" s="19"/>
      <c r="C1" s="19"/>
      <c r="D1" s="19"/>
      <c r="E1" s="19"/>
      <c r="F1" s="19"/>
      <c r="G1" s="19"/>
      <c r="H1" s="19"/>
      <c r="I1" s="19"/>
      <c r="J1" s="19"/>
      <c r="K1" s="19"/>
      <c r="L1" s="19"/>
      <c r="M1" s="19"/>
      <c r="N1" s="19"/>
      <c r="O1" s="19"/>
      <c r="P1" s="19"/>
    </row>
    <row r="2" spans="1:16" x14ac:dyDescent="0.25">
      <c r="A2" s="20" t="s">
        <v>1987</v>
      </c>
      <c r="B2" s="24">
        <v>46314</v>
      </c>
      <c r="C2" s="20" t="s">
        <v>2421</v>
      </c>
      <c r="D2" s="20" t="s">
        <v>2422</v>
      </c>
      <c r="E2" s="20" t="s">
        <v>2423</v>
      </c>
      <c r="F2" s="20" t="s">
        <v>2424</v>
      </c>
      <c r="G2" s="20"/>
      <c r="H2" s="20"/>
      <c r="I2" s="20"/>
      <c r="J2" s="20"/>
      <c r="K2" s="20"/>
      <c r="L2" s="20"/>
      <c r="M2" s="20"/>
      <c r="N2" s="20"/>
      <c r="O2" s="20"/>
      <c r="P2" s="20"/>
    </row>
    <row r="3" spans="1:16" x14ac:dyDescent="0.25">
      <c r="A3" s="21" t="s">
        <v>1986</v>
      </c>
      <c r="B3" s="60" t="s">
        <v>2425</v>
      </c>
      <c r="C3" s="60"/>
      <c r="D3" s="60"/>
      <c r="E3" s="60"/>
      <c r="F3" s="60"/>
      <c r="G3" s="60"/>
      <c r="H3" s="60"/>
      <c r="I3" s="20"/>
      <c r="J3" s="20"/>
      <c r="K3" s="20"/>
      <c r="L3" s="20"/>
      <c r="M3" s="20"/>
      <c r="N3" s="20"/>
      <c r="O3" s="20"/>
      <c r="P3" s="20"/>
    </row>
    <row r="4" spans="1:16" x14ac:dyDescent="0.25">
      <c r="A4" s="20" t="s">
        <v>2426</v>
      </c>
      <c r="B4" s="20">
        <v>609</v>
      </c>
      <c r="C4" s="20">
        <v>609</v>
      </c>
      <c r="D4" s="20">
        <v>600</v>
      </c>
      <c r="E4" s="20" t="s">
        <v>2427</v>
      </c>
      <c r="F4" s="20">
        <v>9</v>
      </c>
      <c r="G4" s="20"/>
      <c r="H4" s="20"/>
      <c r="I4" s="20"/>
      <c r="J4" s="20"/>
      <c r="K4" s="20"/>
      <c r="L4" s="20"/>
      <c r="M4" s="20"/>
      <c r="N4" s="20"/>
      <c r="O4" s="20"/>
      <c r="P4" s="20"/>
    </row>
    <row r="5" spans="1:16" x14ac:dyDescent="0.25">
      <c r="A5" s="20" t="s">
        <v>2428</v>
      </c>
      <c r="B5" s="20">
        <v>14</v>
      </c>
      <c r="C5" s="20">
        <v>16</v>
      </c>
      <c r="D5" s="20" t="s">
        <v>2429</v>
      </c>
      <c r="E5" s="20">
        <v>8526</v>
      </c>
      <c r="F5" s="20"/>
      <c r="G5" s="20"/>
      <c r="H5" s="20"/>
      <c r="I5" s="20"/>
      <c r="J5" s="20"/>
      <c r="K5" s="20"/>
      <c r="L5" s="20"/>
      <c r="M5" s="20"/>
      <c r="N5" s="20"/>
      <c r="O5" s="20"/>
      <c r="P5" s="20"/>
    </row>
    <row r="6" spans="1:16" x14ac:dyDescent="0.25">
      <c r="A6" s="20" t="s">
        <v>2430</v>
      </c>
      <c r="B6" s="20">
        <v>474</v>
      </c>
      <c r="C6" s="20" t="s">
        <v>2431</v>
      </c>
      <c r="D6" s="20">
        <v>154</v>
      </c>
      <c r="E6" s="20" t="s">
        <v>2432</v>
      </c>
      <c r="F6" s="20">
        <v>163</v>
      </c>
      <c r="G6" s="20" t="s">
        <v>2433</v>
      </c>
      <c r="H6" s="20">
        <v>157</v>
      </c>
      <c r="I6" s="20"/>
      <c r="J6" s="20"/>
      <c r="K6" s="20"/>
      <c r="L6" s="20"/>
      <c r="M6" s="20"/>
      <c r="N6" s="20"/>
      <c r="O6" s="20"/>
      <c r="P6" s="20"/>
    </row>
    <row r="7" spans="1:16" x14ac:dyDescent="0.25">
      <c r="A7" s="20" t="s">
        <v>2434</v>
      </c>
      <c r="B7" s="20">
        <v>302</v>
      </c>
      <c r="C7" s="20" t="s">
        <v>28</v>
      </c>
      <c r="D7" s="20">
        <v>11</v>
      </c>
      <c r="E7" s="20" t="s">
        <v>30</v>
      </c>
      <c r="F7" s="20">
        <v>291</v>
      </c>
      <c r="G7" s="20"/>
      <c r="H7" s="20"/>
      <c r="I7" s="20"/>
      <c r="J7" s="20"/>
      <c r="K7" s="20"/>
      <c r="L7" s="20"/>
      <c r="M7" s="20"/>
      <c r="N7" s="20"/>
      <c r="O7" s="20"/>
      <c r="P7" s="20"/>
    </row>
    <row r="8" spans="1:16" x14ac:dyDescent="0.25">
      <c r="A8" s="20" t="s">
        <v>2435</v>
      </c>
      <c r="B8" s="59" t="s">
        <v>2436</v>
      </c>
      <c r="C8" s="59"/>
      <c r="D8" s="59"/>
      <c r="E8" s="59"/>
      <c r="F8" s="59"/>
      <c r="G8" s="59"/>
      <c r="H8" s="59"/>
      <c r="I8" s="20"/>
      <c r="J8" s="20"/>
      <c r="K8" s="20"/>
      <c r="L8" s="20"/>
      <c r="M8" s="20"/>
      <c r="N8" s="20"/>
      <c r="O8" s="20"/>
      <c r="P8" s="20"/>
    </row>
    <row r="9" spans="1:16" x14ac:dyDescent="0.25">
      <c r="A9" s="20" t="s">
        <v>2437</v>
      </c>
      <c r="B9" s="59" t="s">
        <v>2438</v>
      </c>
      <c r="C9" s="59"/>
      <c r="D9" s="59"/>
      <c r="E9" s="59"/>
      <c r="F9" s="59"/>
      <c r="G9" s="59"/>
      <c r="H9" s="59"/>
      <c r="I9" s="20"/>
      <c r="J9" s="20"/>
      <c r="K9" s="20"/>
      <c r="L9" s="20"/>
      <c r="M9" s="20"/>
      <c r="N9" s="20"/>
      <c r="O9" s="20"/>
      <c r="P9" s="20"/>
    </row>
    <row r="10" spans="1:16" ht="30" x14ac:dyDescent="0.25">
      <c r="A10" s="20" t="s">
        <v>2439</v>
      </c>
      <c r="B10" s="20">
        <v>415</v>
      </c>
      <c r="C10" s="20">
        <v>340</v>
      </c>
      <c r="D10" s="20" t="s">
        <v>2440</v>
      </c>
      <c r="E10" s="20"/>
      <c r="F10" s="20"/>
      <c r="G10" s="20"/>
      <c r="H10" s="20"/>
      <c r="I10" s="20"/>
      <c r="J10" s="20"/>
      <c r="K10" s="20"/>
      <c r="L10" s="20"/>
      <c r="M10" s="20"/>
      <c r="N10" s="20"/>
      <c r="O10" s="20"/>
      <c r="P10" s="20"/>
    </row>
    <row r="11" spans="1:16" x14ac:dyDescent="0.25">
      <c r="A11" s="20" t="s">
        <v>2697</v>
      </c>
      <c r="B11" s="59" t="s">
        <v>2698</v>
      </c>
      <c r="C11" s="59"/>
      <c r="D11" s="59"/>
      <c r="E11" s="59"/>
      <c r="F11" s="59"/>
      <c r="G11" s="59"/>
      <c r="H11" s="59"/>
      <c r="I11" s="20"/>
      <c r="J11" s="20"/>
      <c r="K11" s="20"/>
      <c r="L11" s="20"/>
      <c r="M11" s="20"/>
      <c r="N11" s="20"/>
      <c r="O11" s="20"/>
      <c r="P11" s="20"/>
    </row>
    <row r="12" spans="1:16" x14ac:dyDescent="0.25">
      <c r="A12" s="20" t="s">
        <v>2441</v>
      </c>
      <c r="B12" s="59" t="s">
        <v>2442</v>
      </c>
      <c r="C12" s="59"/>
      <c r="D12" s="59"/>
      <c r="E12" s="59"/>
      <c r="F12" s="59"/>
      <c r="G12" s="59"/>
      <c r="H12" s="59"/>
      <c r="I12" s="20"/>
      <c r="J12" s="20"/>
      <c r="K12" s="20"/>
      <c r="L12" s="20"/>
      <c r="M12" s="20"/>
      <c r="N12" s="20"/>
      <c r="O12" s="20"/>
      <c r="P12" s="20"/>
    </row>
    <row r="13" spans="1:16" x14ac:dyDescent="0.25">
      <c r="A13" s="20" t="s">
        <v>2443</v>
      </c>
      <c r="B13" s="59" t="s">
        <v>2444</v>
      </c>
      <c r="C13" s="59"/>
      <c r="D13" s="59"/>
      <c r="E13" s="59"/>
      <c r="F13" s="59"/>
      <c r="G13" s="59"/>
      <c r="H13" s="59"/>
      <c r="I13" s="20"/>
      <c r="J13" s="20"/>
      <c r="K13" s="20"/>
      <c r="L13" s="20"/>
      <c r="M13" s="20"/>
      <c r="N13" s="20"/>
      <c r="O13" s="20"/>
      <c r="P13" s="20"/>
    </row>
    <row r="14" spans="1:16" x14ac:dyDescent="0.25">
      <c r="A14" s="20" t="s">
        <v>2385</v>
      </c>
      <c r="B14" s="59" t="s">
        <v>2445</v>
      </c>
      <c r="C14" s="59"/>
      <c r="D14" s="59"/>
      <c r="E14" s="59"/>
      <c r="F14" s="59"/>
      <c r="G14" s="59"/>
      <c r="H14" s="59"/>
      <c r="I14" s="20"/>
      <c r="J14" s="20"/>
      <c r="K14" s="20"/>
      <c r="L14" s="20"/>
      <c r="M14" s="20"/>
      <c r="N14" s="20"/>
      <c r="O14" s="20"/>
      <c r="P14" s="20"/>
    </row>
    <row r="15" spans="1:16" x14ac:dyDescent="0.25">
      <c r="A15" s="20" t="s">
        <v>2446</v>
      </c>
      <c r="B15" s="59" t="s">
        <v>2447</v>
      </c>
      <c r="C15" s="59"/>
      <c r="D15" s="59"/>
      <c r="E15" s="59"/>
      <c r="F15" s="59"/>
      <c r="G15" s="59"/>
      <c r="H15" s="59"/>
      <c r="I15" s="20"/>
      <c r="J15" s="20"/>
      <c r="K15" s="20"/>
      <c r="L15" s="20"/>
      <c r="M15" s="20"/>
      <c r="N15" s="20"/>
      <c r="O15" s="20"/>
      <c r="P15" s="20"/>
    </row>
    <row r="16" spans="1:16" x14ac:dyDescent="0.25">
      <c r="A16" s="20" t="s">
        <v>2448</v>
      </c>
      <c r="B16" s="59" t="s">
        <v>2449</v>
      </c>
      <c r="C16" s="59"/>
      <c r="D16" s="59"/>
      <c r="E16" s="59"/>
      <c r="F16" s="59"/>
      <c r="G16" s="59"/>
      <c r="H16" s="59"/>
      <c r="I16" s="20"/>
      <c r="J16" s="20"/>
      <c r="K16" s="20"/>
      <c r="L16" s="20"/>
      <c r="M16" s="20"/>
      <c r="N16" s="20"/>
      <c r="O16" s="20"/>
      <c r="P16" s="20"/>
    </row>
    <row r="17" spans="1:16" x14ac:dyDescent="0.25">
      <c r="A17" s="20" t="s">
        <v>2450</v>
      </c>
      <c r="B17" s="59" t="s">
        <v>2451</v>
      </c>
      <c r="C17" s="59"/>
      <c r="D17" s="59"/>
      <c r="E17" s="59"/>
      <c r="F17" s="59"/>
      <c r="G17" s="59"/>
      <c r="H17" s="59"/>
      <c r="I17" s="20"/>
      <c r="J17" s="20"/>
      <c r="K17" s="20"/>
      <c r="L17" s="20"/>
      <c r="M17" s="20"/>
      <c r="N17" s="20"/>
      <c r="O17" s="20"/>
      <c r="P17" s="20"/>
    </row>
    <row r="18" spans="1:16" x14ac:dyDescent="0.25">
      <c r="A18" s="20"/>
      <c r="B18" s="20"/>
      <c r="C18" s="20"/>
      <c r="D18" s="20"/>
      <c r="E18" s="20"/>
      <c r="F18" s="20"/>
      <c r="G18" s="20"/>
      <c r="H18" s="20"/>
      <c r="I18" s="20"/>
      <c r="J18" s="20"/>
      <c r="K18" s="20"/>
      <c r="L18" s="20"/>
      <c r="M18" s="20"/>
      <c r="N18" s="20"/>
      <c r="O18" s="20"/>
      <c r="P18" s="20"/>
    </row>
    <row r="19" spans="1:16" ht="24" customHeight="1" x14ac:dyDescent="0.25">
      <c r="A19" s="22" t="s">
        <v>2452</v>
      </c>
      <c r="B19" s="22"/>
      <c r="C19" s="22"/>
      <c r="D19" s="22"/>
      <c r="E19" s="22"/>
      <c r="F19" s="22"/>
      <c r="G19" s="22"/>
      <c r="H19" s="22"/>
      <c r="I19" s="22"/>
      <c r="J19" s="22"/>
      <c r="K19" s="22"/>
      <c r="L19" s="22"/>
      <c r="M19" s="22"/>
      <c r="N19" s="22"/>
      <c r="O19" s="22"/>
      <c r="P19" s="22"/>
    </row>
    <row r="20" spans="1:16" x14ac:dyDescent="0.25">
      <c r="A20" s="20" t="s">
        <v>2088</v>
      </c>
      <c r="B20" s="20" t="s">
        <v>2170</v>
      </c>
      <c r="C20" s="20" t="s">
        <v>2171</v>
      </c>
      <c r="D20" s="20" t="s">
        <v>2172</v>
      </c>
      <c r="E20" s="20" t="s">
        <v>2173</v>
      </c>
      <c r="F20" s="20" t="s">
        <v>2174</v>
      </c>
      <c r="G20" s="20" t="s">
        <v>2175</v>
      </c>
      <c r="H20" s="20" t="s">
        <v>2176</v>
      </c>
      <c r="I20" s="20" t="s">
        <v>2177</v>
      </c>
      <c r="J20" s="20" t="s">
        <v>2178</v>
      </c>
      <c r="K20" s="20"/>
      <c r="L20" s="20"/>
      <c r="M20" s="20"/>
      <c r="N20" s="20"/>
      <c r="O20" s="20"/>
      <c r="P20" s="20"/>
    </row>
    <row r="21" spans="1:16" x14ac:dyDescent="0.25">
      <c r="A21" s="20" t="s">
        <v>23</v>
      </c>
      <c r="B21" s="20">
        <v>0</v>
      </c>
      <c r="C21" s="20">
        <v>0</v>
      </c>
      <c r="D21" s="20">
        <v>0</v>
      </c>
      <c r="E21" s="20">
        <v>0</v>
      </c>
      <c r="F21" s="20">
        <v>0</v>
      </c>
      <c r="G21" s="20">
        <v>0</v>
      </c>
      <c r="H21" s="20">
        <v>0</v>
      </c>
      <c r="I21" s="20">
        <v>0</v>
      </c>
      <c r="J21" s="20" t="s">
        <v>2179</v>
      </c>
      <c r="K21" s="20"/>
      <c r="L21" s="20"/>
      <c r="M21" s="20"/>
      <c r="N21" s="20"/>
      <c r="O21" s="20"/>
      <c r="P21" s="20"/>
    </row>
    <row r="22" spans="1:16" x14ac:dyDescent="0.25">
      <c r="A22" s="20" t="s">
        <v>24</v>
      </c>
      <c r="B22" s="20">
        <v>0</v>
      </c>
      <c r="C22" s="20">
        <v>0</v>
      </c>
      <c r="D22" s="20">
        <v>0</v>
      </c>
      <c r="E22" s="20">
        <v>0</v>
      </c>
      <c r="F22" s="20">
        <v>0</v>
      </c>
      <c r="G22" s="20">
        <v>0</v>
      </c>
      <c r="H22" s="20">
        <v>159</v>
      </c>
      <c r="I22" s="20">
        <v>0</v>
      </c>
      <c r="J22" s="20" t="s">
        <v>2179</v>
      </c>
      <c r="K22" s="20"/>
      <c r="L22" s="20"/>
      <c r="M22" s="20"/>
      <c r="N22" s="20"/>
      <c r="O22" s="20"/>
      <c r="P22" s="20"/>
    </row>
    <row r="23" spans="1:16" x14ac:dyDescent="0.25">
      <c r="A23" s="20" t="s">
        <v>25</v>
      </c>
      <c r="B23" s="20">
        <v>16</v>
      </c>
      <c r="C23" s="20">
        <v>14</v>
      </c>
      <c r="D23" s="20">
        <v>16</v>
      </c>
      <c r="E23" s="20">
        <v>14</v>
      </c>
      <c r="F23" s="20">
        <v>16</v>
      </c>
      <c r="G23" s="20">
        <v>14</v>
      </c>
      <c r="H23" s="20">
        <v>0</v>
      </c>
      <c r="I23" s="20">
        <v>0</v>
      </c>
      <c r="J23" s="20" t="s">
        <v>2179</v>
      </c>
      <c r="K23" s="20"/>
      <c r="L23" s="20"/>
      <c r="M23" s="20"/>
      <c r="N23" s="20"/>
      <c r="O23" s="20"/>
      <c r="P23" s="20"/>
    </row>
    <row r="24" spans="1:16" x14ac:dyDescent="0.25">
      <c r="A24" s="20" t="s">
        <v>26</v>
      </c>
      <c r="B24" s="20">
        <v>0</v>
      </c>
      <c r="C24" s="20">
        <v>0</v>
      </c>
      <c r="D24" s="20">
        <v>0</v>
      </c>
      <c r="E24" s="20">
        <v>0</v>
      </c>
      <c r="F24" s="20">
        <v>0</v>
      </c>
      <c r="G24" s="20">
        <v>0</v>
      </c>
      <c r="H24" s="20">
        <v>166</v>
      </c>
      <c r="I24" s="20">
        <v>0</v>
      </c>
      <c r="J24" s="20" t="s">
        <v>2179</v>
      </c>
      <c r="K24" s="20"/>
      <c r="L24" s="20"/>
      <c r="M24" s="20"/>
      <c r="N24" s="20"/>
      <c r="O24" s="20"/>
      <c r="P24" s="20"/>
    </row>
    <row r="25" spans="1:16" x14ac:dyDescent="0.25">
      <c r="A25" s="20" t="s">
        <v>27</v>
      </c>
      <c r="B25" s="20">
        <v>0</v>
      </c>
      <c r="C25" s="20">
        <v>0</v>
      </c>
      <c r="D25" s="20">
        <v>0</v>
      </c>
      <c r="E25" s="20">
        <v>0</v>
      </c>
      <c r="F25" s="20">
        <v>0</v>
      </c>
      <c r="G25" s="20">
        <v>0</v>
      </c>
      <c r="H25" s="20">
        <v>0</v>
      </c>
      <c r="I25" s="20">
        <v>0</v>
      </c>
      <c r="J25" s="20" t="s">
        <v>2179</v>
      </c>
      <c r="K25" s="20"/>
      <c r="L25" s="20"/>
      <c r="M25" s="20"/>
      <c r="N25" s="20"/>
      <c r="O25" s="20"/>
      <c r="P25" s="20"/>
    </row>
    <row r="26" spans="1:16" ht="30" x14ac:dyDescent="0.25">
      <c r="A26" s="20" t="s">
        <v>28</v>
      </c>
      <c r="B26" s="20">
        <v>0</v>
      </c>
      <c r="C26" s="20">
        <v>11</v>
      </c>
      <c r="D26" s="20">
        <v>0</v>
      </c>
      <c r="E26" s="20">
        <v>0</v>
      </c>
      <c r="F26" s="20">
        <v>0</v>
      </c>
      <c r="G26" s="20">
        <v>0</v>
      </c>
      <c r="H26" s="20">
        <v>0</v>
      </c>
      <c r="I26" s="20">
        <v>0</v>
      </c>
      <c r="J26" s="20" t="s">
        <v>2180</v>
      </c>
      <c r="K26" s="20"/>
      <c r="L26" s="20"/>
      <c r="M26" s="20"/>
      <c r="N26" s="20"/>
      <c r="O26" s="20"/>
      <c r="P26" s="20"/>
    </row>
    <row r="27" spans="1:16" ht="30" x14ac:dyDescent="0.25">
      <c r="A27" s="20" t="s">
        <v>29</v>
      </c>
      <c r="B27" s="20">
        <v>0</v>
      </c>
      <c r="C27" s="20">
        <v>0</v>
      </c>
      <c r="D27" s="20">
        <v>0</v>
      </c>
      <c r="E27" s="20">
        <v>0</v>
      </c>
      <c r="F27" s="20">
        <v>0</v>
      </c>
      <c r="G27" s="20">
        <v>0</v>
      </c>
      <c r="H27" s="20">
        <v>0</v>
      </c>
      <c r="I27" s="20">
        <v>0</v>
      </c>
      <c r="J27" s="20" t="s">
        <v>2180</v>
      </c>
      <c r="K27" s="20"/>
      <c r="L27" s="20"/>
      <c r="M27" s="20"/>
      <c r="N27" s="20"/>
      <c r="O27" s="20"/>
      <c r="P27" s="20"/>
    </row>
    <row r="28" spans="1:16" ht="30" x14ac:dyDescent="0.25">
      <c r="A28" s="20" t="s">
        <v>30</v>
      </c>
      <c r="B28" s="20">
        <v>0</v>
      </c>
      <c r="C28" s="20">
        <v>94</v>
      </c>
      <c r="D28" s="20">
        <v>0</v>
      </c>
      <c r="E28" s="20">
        <v>0</v>
      </c>
      <c r="F28" s="20">
        <v>0</v>
      </c>
      <c r="G28" s="20">
        <v>0</v>
      </c>
      <c r="H28" s="20">
        <v>0</v>
      </c>
      <c r="I28" s="20">
        <v>0</v>
      </c>
      <c r="J28" s="20" t="s">
        <v>2181</v>
      </c>
      <c r="K28" s="20"/>
      <c r="L28" s="20"/>
      <c r="M28" s="20"/>
      <c r="N28" s="20"/>
      <c r="O28" s="20"/>
      <c r="P28" s="20"/>
    </row>
    <row r="29" spans="1:16" x14ac:dyDescent="0.25">
      <c r="A29" s="20" t="s">
        <v>31</v>
      </c>
      <c r="B29" s="20">
        <v>0</v>
      </c>
      <c r="C29" s="20">
        <v>0</v>
      </c>
      <c r="D29" s="20">
        <v>0</v>
      </c>
      <c r="E29" s="20">
        <v>0</v>
      </c>
      <c r="F29" s="20">
        <v>0</v>
      </c>
      <c r="G29" s="20">
        <v>0</v>
      </c>
      <c r="H29" s="20">
        <v>0</v>
      </c>
      <c r="I29" s="20">
        <v>0</v>
      </c>
      <c r="J29" s="20" t="s">
        <v>2179</v>
      </c>
      <c r="K29" s="20"/>
      <c r="L29" s="20"/>
      <c r="M29" s="20"/>
      <c r="N29" s="20"/>
      <c r="O29" s="20"/>
      <c r="P29" s="20"/>
    </row>
    <row r="30" spans="1:16" x14ac:dyDescent="0.25">
      <c r="A30" s="20" t="s">
        <v>32</v>
      </c>
      <c r="B30" s="20">
        <v>0</v>
      </c>
      <c r="C30" s="20">
        <v>0</v>
      </c>
      <c r="D30" s="20">
        <v>0</v>
      </c>
      <c r="E30" s="20">
        <v>0</v>
      </c>
      <c r="F30" s="20">
        <v>0</v>
      </c>
      <c r="G30" s="20">
        <v>0</v>
      </c>
      <c r="H30" s="20">
        <v>159</v>
      </c>
      <c r="I30" s="20">
        <v>0</v>
      </c>
      <c r="J30" s="20" t="s">
        <v>2179</v>
      </c>
      <c r="K30" s="20"/>
      <c r="L30" s="20"/>
      <c r="M30" s="20"/>
      <c r="N30" s="20"/>
      <c r="O30" s="20"/>
      <c r="P30" s="20"/>
    </row>
    <row r="31" spans="1:16" x14ac:dyDescent="0.25">
      <c r="A31" s="20" t="s">
        <v>33</v>
      </c>
      <c r="B31" s="20">
        <v>0</v>
      </c>
      <c r="C31" s="20">
        <v>0</v>
      </c>
      <c r="D31" s="20">
        <v>0</v>
      </c>
      <c r="E31" s="20">
        <v>0</v>
      </c>
      <c r="F31" s="20">
        <v>0</v>
      </c>
      <c r="G31" s="20">
        <v>0</v>
      </c>
      <c r="H31" s="20">
        <v>0</v>
      </c>
      <c r="I31" s="20">
        <v>0</v>
      </c>
      <c r="J31" s="20" t="s">
        <v>2179</v>
      </c>
      <c r="K31" s="20"/>
      <c r="L31" s="20"/>
      <c r="M31" s="20"/>
      <c r="N31" s="20"/>
      <c r="O31" s="20"/>
      <c r="P31" s="20"/>
    </row>
    <row r="32" spans="1:16" x14ac:dyDescent="0.25">
      <c r="A32" s="20" t="s">
        <v>34</v>
      </c>
      <c r="B32" s="20">
        <v>0</v>
      </c>
      <c r="C32" s="20">
        <v>0</v>
      </c>
      <c r="D32" s="20">
        <v>0</v>
      </c>
      <c r="E32" s="20">
        <v>0</v>
      </c>
      <c r="F32" s="20">
        <v>0</v>
      </c>
      <c r="G32" s="20">
        <v>0</v>
      </c>
      <c r="H32" s="20">
        <v>0</v>
      </c>
      <c r="I32" s="20">
        <v>0</v>
      </c>
      <c r="J32" s="20" t="s">
        <v>2179</v>
      </c>
      <c r="K32" s="20"/>
      <c r="L32" s="20"/>
      <c r="M32" s="20"/>
      <c r="N32" s="20"/>
      <c r="O32" s="20"/>
      <c r="P32" s="20"/>
    </row>
    <row r="33" spans="1:16" x14ac:dyDescent="0.25">
      <c r="A33" s="20" t="s">
        <v>35</v>
      </c>
      <c r="B33" s="20">
        <v>0</v>
      </c>
      <c r="C33" s="20">
        <v>0</v>
      </c>
      <c r="D33" s="20">
        <v>0</v>
      </c>
      <c r="E33" s="20">
        <v>0</v>
      </c>
      <c r="F33" s="20">
        <v>0</v>
      </c>
      <c r="G33" s="20">
        <v>0</v>
      </c>
      <c r="H33" s="20">
        <v>0</v>
      </c>
      <c r="I33" s="20">
        <v>0</v>
      </c>
      <c r="J33" s="20" t="s">
        <v>2179</v>
      </c>
      <c r="K33" s="20"/>
      <c r="L33" s="20"/>
      <c r="M33" s="20"/>
      <c r="N33" s="20"/>
      <c r="O33" s="20"/>
      <c r="P33" s="20"/>
    </row>
    <row r="34" spans="1:16" ht="30" x14ac:dyDescent="0.25">
      <c r="A34" s="20" t="s">
        <v>36</v>
      </c>
      <c r="B34" s="20">
        <v>168</v>
      </c>
      <c r="C34" s="20">
        <v>0</v>
      </c>
      <c r="D34" s="20">
        <v>168</v>
      </c>
      <c r="E34" s="20">
        <v>0</v>
      </c>
      <c r="F34" s="20">
        <v>165</v>
      </c>
      <c r="G34" s="20">
        <v>0</v>
      </c>
      <c r="H34" s="20">
        <v>0</v>
      </c>
      <c r="I34" s="20">
        <v>0</v>
      </c>
      <c r="J34" s="20" t="s">
        <v>2180</v>
      </c>
      <c r="K34" s="20"/>
      <c r="L34" s="20"/>
      <c r="M34" s="20"/>
      <c r="N34" s="20"/>
      <c r="O34" s="20"/>
      <c r="P34" s="20"/>
    </row>
    <row r="35" spans="1:16" ht="105" x14ac:dyDescent="0.25">
      <c r="A35" s="20" t="s">
        <v>2182</v>
      </c>
      <c r="B35" s="20" t="s">
        <v>2183</v>
      </c>
      <c r="C35" s="20"/>
      <c r="D35" s="20"/>
      <c r="E35" s="20"/>
      <c r="F35" s="20"/>
      <c r="G35" s="20"/>
      <c r="H35" s="20"/>
      <c r="I35" s="20"/>
      <c r="J35" s="20"/>
      <c r="K35" s="20"/>
      <c r="L35" s="20"/>
      <c r="M35" s="20"/>
      <c r="N35" s="20"/>
      <c r="O35" s="20"/>
      <c r="P35" s="20"/>
    </row>
    <row r="36" spans="1:16" x14ac:dyDescent="0.25">
      <c r="A36" s="20"/>
      <c r="B36" s="20"/>
      <c r="C36" s="20"/>
      <c r="D36" s="20"/>
      <c r="E36" s="20"/>
      <c r="F36" s="20"/>
      <c r="G36" s="20"/>
      <c r="H36" s="20"/>
      <c r="I36" s="20"/>
      <c r="J36" s="20"/>
      <c r="K36" s="20"/>
      <c r="L36" s="20"/>
      <c r="M36" s="20"/>
      <c r="N36" s="20"/>
      <c r="O36" s="20"/>
      <c r="P36" s="20"/>
    </row>
    <row r="37" spans="1:16" ht="24" customHeight="1" x14ac:dyDescent="0.25">
      <c r="A37" s="22" t="s">
        <v>2453</v>
      </c>
      <c r="B37" s="22"/>
      <c r="C37" s="22"/>
      <c r="D37" s="22"/>
      <c r="E37" s="22"/>
      <c r="F37" s="22"/>
      <c r="G37" s="22"/>
      <c r="H37" s="22"/>
      <c r="I37" s="22"/>
      <c r="J37" s="22"/>
      <c r="K37" s="22"/>
      <c r="L37" s="22"/>
      <c r="M37" s="22"/>
      <c r="N37" s="22"/>
      <c r="O37" s="22"/>
      <c r="P37" s="22"/>
    </row>
    <row r="38" spans="1:16" ht="30" x14ac:dyDescent="0.25">
      <c r="A38" s="20" t="s">
        <v>2454</v>
      </c>
      <c r="B38" s="20" t="s">
        <v>2455</v>
      </c>
      <c r="C38" s="20" t="s">
        <v>2456</v>
      </c>
      <c r="D38" s="20" t="s">
        <v>2089</v>
      </c>
      <c r="E38" s="20" t="s">
        <v>2457</v>
      </c>
      <c r="F38" s="20" t="s">
        <v>2458</v>
      </c>
      <c r="G38" s="20" t="s">
        <v>2459</v>
      </c>
      <c r="H38" s="20"/>
      <c r="I38" s="20"/>
      <c r="J38" s="20"/>
      <c r="K38" s="20"/>
      <c r="L38" s="20"/>
      <c r="M38" s="20"/>
      <c r="N38" s="20"/>
      <c r="O38" s="20"/>
      <c r="P38" s="20"/>
    </row>
    <row r="39" spans="1:16" ht="45" x14ac:dyDescent="0.25">
      <c r="A39" s="20" t="s">
        <v>23</v>
      </c>
      <c r="B39" s="20" t="s">
        <v>2460</v>
      </c>
      <c r="C39" s="20" t="s">
        <v>2461</v>
      </c>
      <c r="D39" s="20">
        <v>0</v>
      </c>
      <c r="E39" s="20" t="s">
        <v>2462</v>
      </c>
      <c r="F39" s="20" t="s">
        <v>2179</v>
      </c>
      <c r="G39" s="20">
        <v>0</v>
      </c>
      <c r="H39" s="20"/>
      <c r="I39" s="20"/>
      <c r="J39" s="20"/>
      <c r="K39" s="20"/>
      <c r="L39" s="20"/>
      <c r="M39" s="20"/>
      <c r="N39" s="20"/>
      <c r="O39" s="20"/>
      <c r="P39" s="20"/>
    </row>
    <row r="40" spans="1:16" ht="45" x14ac:dyDescent="0.25">
      <c r="A40" s="20" t="s">
        <v>24</v>
      </c>
      <c r="B40" s="20" t="s">
        <v>2463</v>
      </c>
      <c r="C40" s="20" t="s">
        <v>2464</v>
      </c>
      <c r="D40" s="20">
        <v>154</v>
      </c>
      <c r="E40" s="20" t="s">
        <v>2465</v>
      </c>
      <c r="F40" s="20" t="s">
        <v>2179</v>
      </c>
      <c r="G40" s="20">
        <v>0</v>
      </c>
      <c r="H40" s="20"/>
      <c r="I40" s="20"/>
      <c r="J40" s="20"/>
      <c r="K40" s="20"/>
      <c r="L40" s="20"/>
      <c r="M40" s="20"/>
      <c r="N40" s="20"/>
      <c r="O40" s="20"/>
      <c r="P40" s="20"/>
    </row>
    <row r="41" spans="1:16" ht="75" x14ac:dyDescent="0.25">
      <c r="A41" s="20" t="s">
        <v>25</v>
      </c>
      <c r="B41" s="20" t="s">
        <v>2466</v>
      </c>
      <c r="C41" s="20" t="s">
        <v>2467</v>
      </c>
      <c r="D41" s="20">
        <v>0</v>
      </c>
      <c r="E41" s="20" t="s">
        <v>2468</v>
      </c>
      <c r="F41" s="20" t="s">
        <v>2179</v>
      </c>
      <c r="G41" s="20">
        <v>0</v>
      </c>
      <c r="H41" s="20"/>
      <c r="I41" s="20"/>
      <c r="J41" s="20"/>
      <c r="K41" s="20"/>
      <c r="L41" s="20"/>
      <c r="M41" s="20"/>
      <c r="N41" s="20"/>
      <c r="O41" s="20"/>
      <c r="P41" s="20"/>
    </row>
    <row r="42" spans="1:16" ht="60" x14ac:dyDescent="0.25">
      <c r="A42" s="20" t="s">
        <v>26</v>
      </c>
      <c r="B42" s="20" t="s">
        <v>2469</v>
      </c>
      <c r="C42" s="20" t="s">
        <v>2470</v>
      </c>
      <c r="D42" s="20">
        <v>163</v>
      </c>
      <c r="E42" s="20" t="s">
        <v>2471</v>
      </c>
      <c r="F42" s="20" t="s">
        <v>2179</v>
      </c>
      <c r="G42" s="20">
        <v>0</v>
      </c>
      <c r="H42" s="20"/>
      <c r="I42" s="20"/>
      <c r="J42" s="20"/>
      <c r="K42" s="20"/>
      <c r="L42" s="20"/>
      <c r="M42" s="20"/>
      <c r="N42" s="20"/>
      <c r="O42" s="20"/>
      <c r="P42" s="20"/>
    </row>
    <row r="43" spans="1:16" ht="75" x14ac:dyDescent="0.25">
      <c r="A43" s="20" t="s">
        <v>27</v>
      </c>
      <c r="B43" s="20" t="s">
        <v>2472</v>
      </c>
      <c r="C43" s="20" t="s">
        <v>2473</v>
      </c>
      <c r="D43" s="20">
        <v>0</v>
      </c>
      <c r="E43" s="20" t="s">
        <v>2474</v>
      </c>
      <c r="F43" s="20" t="s">
        <v>2179</v>
      </c>
      <c r="G43" s="20">
        <v>0</v>
      </c>
      <c r="H43" s="20"/>
      <c r="I43" s="20"/>
      <c r="J43" s="20"/>
      <c r="K43" s="20"/>
      <c r="L43" s="20"/>
      <c r="M43" s="20"/>
      <c r="N43" s="20"/>
      <c r="O43" s="20"/>
      <c r="P43" s="20"/>
    </row>
    <row r="44" spans="1:16" ht="60" x14ac:dyDescent="0.25">
      <c r="A44" s="20" t="s">
        <v>28</v>
      </c>
      <c r="B44" s="20" t="s">
        <v>2475</v>
      </c>
      <c r="C44" s="20" t="s">
        <v>2476</v>
      </c>
      <c r="D44" s="20">
        <v>0</v>
      </c>
      <c r="E44" s="20" t="s">
        <v>2477</v>
      </c>
      <c r="F44" s="20" t="s">
        <v>2478</v>
      </c>
      <c r="G44" s="20">
        <v>11</v>
      </c>
      <c r="H44" s="20"/>
      <c r="I44" s="20"/>
      <c r="J44" s="20"/>
      <c r="K44" s="20"/>
      <c r="L44" s="20"/>
      <c r="M44" s="20"/>
      <c r="N44" s="20"/>
      <c r="O44" s="20"/>
      <c r="P44" s="20"/>
    </row>
    <row r="45" spans="1:16" ht="45" x14ac:dyDescent="0.25">
      <c r="A45" s="20" t="s">
        <v>29</v>
      </c>
      <c r="B45" s="20" t="s">
        <v>2479</v>
      </c>
      <c r="C45" s="20" t="s">
        <v>2480</v>
      </c>
      <c r="D45" s="20">
        <v>0</v>
      </c>
      <c r="E45" s="20" t="s">
        <v>2481</v>
      </c>
      <c r="F45" s="20" t="s">
        <v>2478</v>
      </c>
      <c r="G45" s="20">
        <v>0</v>
      </c>
      <c r="H45" s="20"/>
      <c r="I45" s="20"/>
      <c r="J45" s="20"/>
      <c r="K45" s="20"/>
      <c r="L45" s="20"/>
      <c r="M45" s="20"/>
      <c r="N45" s="20"/>
      <c r="O45" s="20"/>
      <c r="P45" s="20"/>
    </row>
    <row r="46" spans="1:16" ht="75" x14ac:dyDescent="0.25">
      <c r="A46" s="20" t="s">
        <v>30</v>
      </c>
      <c r="B46" s="20" t="s">
        <v>2482</v>
      </c>
      <c r="C46" s="20" t="s">
        <v>2483</v>
      </c>
      <c r="D46" s="20">
        <v>0</v>
      </c>
      <c r="E46" s="20" t="s">
        <v>2484</v>
      </c>
      <c r="F46" s="20" t="s">
        <v>2485</v>
      </c>
      <c r="G46" s="20">
        <v>291</v>
      </c>
      <c r="H46" s="20"/>
      <c r="I46" s="20"/>
      <c r="J46" s="20"/>
      <c r="K46" s="20"/>
      <c r="L46" s="20"/>
      <c r="M46" s="20"/>
      <c r="N46" s="20"/>
      <c r="O46" s="20"/>
      <c r="P46" s="20"/>
    </row>
    <row r="47" spans="1:16" ht="45" x14ac:dyDescent="0.25">
      <c r="A47" s="20" t="s">
        <v>31</v>
      </c>
      <c r="B47" s="20" t="s">
        <v>2486</v>
      </c>
      <c r="C47" s="20" t="s">
        <v>2487</v>
      </c>
      <c r="D47" s="20">
        <v>0</v>
      </c>
      <c r="E47" s="20" t="s">
        <v>2488</v>
      </c>
      <c r="F47" s="20" t="s">
        <v>2179</v>
      </c>
      <c r="G47" s="20">
        <v>0</v>
      </c>
      <c r="H47" s="20"/>
      <c r="I47" s="20"/>
      <c r="J47" s="20"/>
      <c r="K47" s="20"/>
      <c r="L47" s="20"/>
      <c r="M47" s="20"/>
      <c r="N47" s="20"/>
      <c r="O47" s="20"/>
      <c r="P47" s="20"/>
    </row>
    <row r="48" spans="1:16" ht="45" x14ac:dyDescent="0.25">
      <c r="A48" s="20" t="s">
        <v>32</v>
      </c>
      <c r="B48" s="20" t="s">
        <v>2489</v>
      </c>
      <c r="C48" s="20" t="s">
        <v>2490</v>
      </c>
      <c r="D48" s="20">
        <v>157</v>
      </c>
      <c r="E48" s="20" t="s">
        <v>2491</v>
      </c>
      <c r="F48" s="20" t="s">
        <v>2179</v>
      </c>
      <c r="G48" s="20">
        <v>0</v>
      </c>
      <c r="H48" s="20"/>
      <c r="I48" s="20"/>
      <c r="J48" s="20"/>
      <c r="K48" s="20"/>
      <c r="L48" s="20"/>
      <c r="M48" s="20"/>
      <c r="N48" s="20"/>
      <c r="O48" s="20"/>
      <c r="P48" s="20"/>
    </row>
    <row r="49" spans="1:16" ht="60" x14ac:dyDescent="0.25">
      <c r="A49" s="20" t="s">
        <v>33</v>
      </c>
      <c r="B49" s="20" t="s">
        <v>2492</v>
      </c>
      <c r="C49" s="20" t="s">
        <v>2493</v>
      </c>
      <c r="D49" s="20">
        <v>0</v>
      </c>
      <c r="E49" s="20" t="s">
        <v>2494</v>
      </c>
      <c r="F49" s="20" t="s">
        <v>2179</v>
      </c>
      <c r="G49" s="20">
        <v>0</v>
      </c>
      <c r="H49" s="20"/>
      <c r="I49" s="20"/>
      <c r="J49" s="20"/>
      <c r="K49" s="20"/>
      <c r="L49" s="20"/>
      <c r="M49" s="20"/>
      <c r="N49" s="20"/>
      <c r="O49" s="20"/>
      <c r="P49" s="20"/>
    </row>
    <row r="50" spans="1:16" ht="45" x14ac:dyDescent="0.25">
      <c r="A50" s="20" t="s">
        <v>34</v>
      </c>
      <c r="B50" s="20" t="s">
        <v>2495</v>
      </c>
      <c r="C50" s="20" t="s">
        <v>2496</v>
      </c>
      <c r="D50" s="20">
        <v>0</v>
      </c>
      <c r="E50" s="20" t="s">
        <v>2497</v>
      </c>
      <c r="F50" s="20" t="s">
        <v>2179</v>
      </c>
      <c r="G50" s="20">
        <v>0</v>
      </c>
      <c r="H50" s="20"/>
      <c r="I50" s="20"/>
      <c r="J50" s="20"/>
      <c r="K50" s="20"/>
      <c r="L50" s="20"/>
      <c r="M50" s="20"/>
      <c r="N50" s="20"/>
      <c r="O50" s="20"/>
      <c r="P50" s="20"/>
    </row>
    <row r="51" spans="1:16" ht="45" x14ac:dyDescent="0.25">
      <c r="A51" s="20" t="s">
        <v>35</v>
      </c>
      <c r="B51" s="20" t="s">
        <v>2498</v>
      </c>
      <c r="C51" s="20" t="s">
        <v>2499</v>
      </c>
      <c r="D51" s="20">
        <v>0</v>
      </c>
      <c r="E51" s="20" t="s">
        <v>2500</v>
      </c>
      <c r="F51" s="20" t="s">
        <v>2179</v>
      </c>
      <c r="G51" s="20">
        <v>0</v>
      </c>
      <c r="H51" s="20"/>
      <c r="I51" s="20"/>
      <c r="J51" s="20"/>
      <c r="K51" s="20"/>
      <c r="L51" s="20"/>
      <c r="M51" s="20"/>
      <c r="N51" s="20"/>
      <c r="O51" s="20"/>
      <c r="P51" s="20"/>
    </row>
    <row r="52" spans="1:16" ht="45" x14ac:dyDescent="0.25">
      <c r="A52" s="20" t="s">
        <v>36</v>
      </c>
      <c r="B52" s="20" t="s">
        <v>2501</v>
      </c>
      <c r="C52" s="20" t="s">
        <v>2502</v>
      </c>
      <c r="D52" s="20">
        <v>0</v>
      </c>
      <c r="E52" s="20" t="s">
        <v>2503</v>
      </c>
      <c r="F52" s="20" t="s">
        <v>2478</v>
      </c>
      <c r="G52" s="20">
        <v>0</v>
      </c>
      <c r="H52" s="20"/>
      <c r="I52" s="20"/>
      <c r="J52" s="20"/>
      <c r="K52" s="20"/>
      <c r="L52" s="20"/>
      <c r="M52" s="20"/>
      <c r="N52" s="20"/>
      <c r="O52" s="20"/>
      <c r="P52" s="20"/>
    </row>
    <row r="53" spans="1:16" ht="45" x14ac:dyDescent="0.25">
      <c r="A53" s="20" t="s">
        <v>2082</v>
      </c>
      <c r="B53" s="20" t="s">
        <v>2504</v>
      </c>
      <c r="C53" s="20" t="s">
        <v>2505</v>
      </c>
      <c r="D53" s="20">
        <v>600</v>
      </c>
      <c r="E53" s="20" t="s">
        <v>2506</v>
      </c>
      <c r="F53" s="20" t="s">
        <v>2507</v>
      </c>
      <c r="G53" s="20">
        <v>0</v>
      </c>
      <c r="H53" s="20"/>
      <c r="I53" s="20"/>
      <c r="J53" s="20"/>
      <c r="K53" s="20"/>
      <c r="L53" s="20"/>
      <c r="M53" s="20"/>
      <c r="N53" s="20"/>
      <c r="O53" s="20"/>
      <c r="P53" s="20"/>
    </row>
    <row r="54" spans="1:16" x14ac:dyDescent="0.25">
      <c r="A54" s="20"/>
      <c r="B54" s="20"/>
      <c r="C54" s="20"/>
      <c r="D54" s="20"/>
      <c r="E54" s="20"/>
      <c r="F54" s="20"/>
      <c r="G54" s="20"/>
      <c r="H54" s="20"/>
      <c r="I54" s="20"/>
      <c r="J54" s="20"/>
      <c r="K54" s="20"/>
      <c r="L54" s="20"/>
      <c r="M54" s="20"/>
      <c r="N54" s="20"/>
      <c r="O54" s="20"/>
      <c r="P54" s="20"/>
    </row>
    <row r="55" spans="1:16" ht="24" customHeight="1" x14ac:dyDescent="0.25">
      <c r="A55" s="22" t="s">
        <v>2508</v>
      </c>
      <c r="B55" s="22"/>
      <c r="C55" s="22"/>
      <c r="D55" s="22"/>
      <c r="E55" s="22"/>
      <c r="F55" s="22"/>
      <c r="G55" s="22"/>
      <c r="H55" s="22"/>
      <c r="I55" s="22"/>
      <c r="J55" s="22"/>
      <c r="K55" s="22"/>
      <c r="L55" s="22"/>
      <c r="M55" s="22"/>
      <c r="N55" s="22"/>
      <c r="O55" s="22"/>
      <c r="P55" s="22"/>
    </row>
    <row r="56" spans="1:16" ht="75" x14ac:dyDescent="0.25">
      <c r="A56" s="20" t="s">
        <v>2509</v>
      </c>
      <c r="B56" s="20" t="s">
        <v>2510</v>
      </c>
      <c r="C56" s="20"/>
      <c r="D56" s="20"/>
      <c r="E56" s="20"/>
      <c r="F56" s="20"/>
      <c r="G56" s="20"/>
      <c r="H56" s="20"/>
      <c r="I56" s="20"/>
      <c r="J56" s="20"/>
      <c r="K56" s="20"/>
      <c r="L56" s="20"/>
      <c r="M56" s="20"/>
      <c r="N56" s="20"/>
      <c r="O56" s="20"/>
      <c r="P56" s="20"/>
    </row>
    <row r="57" spans="1:16" ht="90" x14ac:dyDescent="0.25">
      <c r="A57" s="20" t="s">
        <v>2511</v>
      </c>
      <c r="B57" s="20" t="s">
        <v>2512</v>
      </c>
      <c r="C57" s="20"/>
      <c r="D57" s="20"/>
      <c r="E57" s="20"/>
      <c r="F57" s="20"/>
      <c r="G57" s="20"/>
      <c r="H57" s="20"/>
      <c r="I57" s="20"/>
      <c r="J57" s="20"/>
      <c r="K57" s="20"/>
      <c r="L57" s="20"/>
      <c r="M57" s="20"/>
      <c r="N57" s="20"/>
      <c r="O57" s="20"/>
      <c r="P57" s="20"/>
    </row>
    <row r="58" spans="1:16" ht="105" x14ac:dyDescent="0.25">
      <c r="A58" s="20" t="s">
        <v>2513</v>
      </c>
      <c r="B58" s="20" t="s">
        <v>2514</v>
      </c>
      <c r="C58" s="20"/>
      <c r="D58" s="20"/>
      <c r="E58" s="20"/>
      <c r="F58" s="20"/>
      <c r="G58" s="20"/>
      <c r="H58" s="20"/>
      <c r="I58" s="20"/>
      <c r="J58" s="20"/>
      <c r="K58" s="20"/>
      <c r="L58" s="20"/>
      <c r="M58" s="20"/>
      <c r="N58" s="20"/>
      <c r="O58" s="20"/>
      <c r="P58" s="20"/>
    </row>
    <row r="59" spans="1:16" ht="120" x14ac:dyDescent="0.25">
      <c r="A59" s="20" t="s">
        <v>2515</v>
      </c>
      <c r="B59" s="20" t="s">
        <v>2516</v>
      </c>
      <c r="C59" s="20"/>
      <c r="D59" s="20"/>
      <c r="E59" s="20"/>
      <c r="F59" s="20"/>
      <c r="G59" s="20"/>
      <c r="H59" s="20"/>
      <c r="I59" s="20"/>
      <c r="J59" s="20"/>
      <c r="K59" s="20"/>
      <c r="L59" s="20"/>
      <c r="M59" s="20"/>
      <c r="N59" s="20"/>
      <c r="O59" s="20"/>
      <c r="P59" s="20"/>
    </row>
    <row r="60" spans="1:16" ht="90" x14ac:dyDescent="0.25">
      <c r="A60" s="20" t="s">
        <v>2517</v>
      </c>
      <c r="B60" s="20" t="s">
        <v>2518</v>
      </c>
      <c r="C60" s="20"/>
      <c r="D60" s="20"/>
      <c r="E60" s="20"/>
      <c r="F60" s="20"/>
      <c r="G60" s="20"/>
      <c r="H60" s="20"/>
      <c r="I60" s="20"/>
      <c r="J60" s="20"/>
      <c r="K60" s="20"/>
      <c r="L60" s="20"/>
      <c r="M60" s="20"/>
      <c r="N60" s="20"/>
      <c r="O60" s="20"/>
      <c r="P60" s="20"/>
    </row>
    <row r="61" spans="1:16" ht="105" x14ac:dyDescent="0.25">
      <c r="A61" s="20" t="s">
        <v>2519</v>
      </c>
      <c r="B61" s="20" t="s">
        <v>2520</v>
      </c>
      <c r="C61" s="20"/>
      <c r="D61" s="20"/>
      <c r="E61" s="20"/>
      <c r="F61" s="20"/>
      <c r="G61" s="20"/>
      <c r="H61" s="20"/>
      <c r="I61" s="20"/>
      <c r="J61" s="20"/>
      <c r="K61" s="20"/>
      <c r="L61" s="20"/>
      <c r="M61" s="20"/>
      <c r="N61" s="20"/>
      <c r="O61" s="20"/>
      <c r="P61" s="20"/>
    </row>
    <row r="62" spans="1:16" ht="105" x14ac:dyDescent="0.25">
      <c r="A62" s="20" t="s">
        <v>2521</v>
      </c>
      <c r="B62" s="20" t="s">
        <v>2522</v>
      </c>
      <c r="C62" s="20"/>
      <c r="D62" s="20"/>
      <c r="E62" s="20"/>
      <c r="F62" s="20"/>
      <c r="G62" s="20"/>
      <c r="H62" s="20"/>
      <c r="I62" s="20"/>
      <c r="J62" s="20"/>
      <c r="K62" s="20"/>
      <c r="L62" s="20"/>
      <c r="M62" s="20"/>
      <c r="N62" s="20"/>
      <c r="O62" s="20"/>
      <c r="P62" s="20"/>
    </row>
    <row r="63" spans="1:16" ht="120" x14ac:dyDescent="0.25">
      <c r="A63" s="20" t="s">
        <v>2523</v>
      </c>
      <c r="B63" s="20" t="s">
        <v>2524</v>
      </c>
      <c r="C63" s="20"/>
      <c r="D63" s="20"/>
      <c r="E63" s="20"/>
      <c r="F63" s="20"/>
      <c r="G63" s="20"/>
      <c r="H63" s="20"/>
      <c r="I63" s="20"/>
      <c r="J63" s="20"/>
      <c r="K63" s="20"/>
      <c r="L63" s="20"/>
      <c r="M63" s="20"/>
      <c r="N63" s="20"/>
      <c r="O63" s="20"/>
      <c r="P63" s="20"/>
    </row>
    <row r="64" spans="1:16" ht="90" x14ac:dyDescent="0.25">
      <c r="A64" s="20" t="s">
        <v>2525</v>
      </c>
      <c r="B64" s="20" t="s">
        <v>2526</v>
      </c>
      <c r="C64" s="20"/>
      <c r="D64" s="20"/>
      <c r="E64" s="20"/>
      <c r="F64" s="20"/>
      <c r="G64" s="20"/>
      <c r="H64" s="20"/>
      <c r="I64" s="20"/>
      <c r="J64" s="20"/>
      <c r="K64" s="20"/>
      <c r="L64" s="20"/>
      <c r="M64" s="20"/>
      <c r="N64" s="20"/>
      <c r="O64" s="20"/>
      <c r="P64" s="20"/>
    </row>
    <row r="65" spans="1:16" ht="90" x14ac:dyDescent="0.25">
      <c r="A65" s="20" t="s">
        <v>2527</v>
      </c>
      <c r="B65" s="20" t="s">
        <v>2528</v>
      </c>
      <c r="C65" s="20"/>
      <c r="D65" s="20"/>
      <c r="E65" s="20"/>
      <c r="F65" s="20"/>
      <c r="G65" s="20"/>
      <c r="H65" s="20"/>
      <c r="I65" s="20"/>
      <c r="J65" s="20"/>
      <c r="K65" s="20"/>
      <c r="L65" s="20"/>
      <c r="M65" s="20"/>
      <c r="N65" s="20"/>
      <c r="O65" s="20"/>
      <c r="P65" s="20"/>
    </row>
    <row r="66" spans="1:16" ht="105" x14ac:dyDescent="0.25">
      <c r="A66" s="20" t="s">
        <v>2529</v>
      </c>
      <c r="B66" s="20" t="s">
        <v>2530</v>
      </c>
      <c r="C66" s="20"/>
      <c r="D66" s="20"/>
      <c r="E66" s="20"/>
      <c r="F66" s="20"/>
      <c r="G66" s="20"/>
      <c r="H66" s="20"/>
      <c r="I66" s="20"/>
      <c r="J66" s="20"/>
      <c r="K66" s="20"/>
      <c r="L66" s="20"/>
      <c r="M66" s="20"/>
      <c r="N66" s="20"/>
      <c r="O66" s="20"/>
      <c r="P66" s="20"/>
    </row>
    <row r="67" spans="1:16" ht="60" x14ac:dyDescent="0.25">
      <c r="A67" s="20" t="s">
        <v>2531</v>
      </c>
      <c r="B67" s="20" t="s">
        <v>2532</v>
      </c>
      <c r="C67" s="20"/>
      <c r="D67" s="20"/>
      <c r="E67" s="20"/>
      <c r="F67" s="20"/>
      <c r="G67" s="20"/>
      <c r="H67" s="20"/>
      <c r="I67" s="20"/>
      <c r="J67" s="20"/>
      <c r="K67" s="20"/>
      <c r="L67" s="20"/>
      <c r="M67" s="20"/>
      <c r="N67" s="20"/>
      <c r="O67" s="20"/>
      <c r="P67" s="20"/>
    </row>
    <row r="68" spans="1:16" ht="90" x14ac:dyDescent="0.25">
      <c r="A68" s="20" t="s">
        <v>2533</v>
      </c>
      <c r="B68" s="20" t="s">
        <v>2534</v>
      </c>
      <c r="C68" s="20"/>
      <c r="D68" s="20"/>
      <c r="E68" s="20"/>
      <c r="F68" s="20"/>
      <c r="G68" s="20"/>
      <c r="H68" s="20"/>
      <c r="I68" s="20"/>
      <c r="J68" s="20"/>
      <c r="K68" s="20"/>
      <c r="L68" s="20"/>
      <c r="M68" s="20"/>
      <c r="N68" s="20"/>
      <c r="O68" s="20"/>
      <c r="P68" s="20"/>
    </row>
    <row r="69" spans="1:16" ht="90" x14ac:dyDescent="0.25">
      <c r="A69" s="20" t="s">
        <v>2535</v>
      </c>
      <c r="B69" s="20" t="s">
        <v>2536</v>
      </c>
      <c r="C69" s="20"/>
      <c r="D69" s="20"/>
      <c r="E69" s="20"/>
      <c r="F69" s="20"/>
      <c r="G69" s="20"/>
      <c r="H69" s="20"/>
      <c r="I69" s="20"/>
      <c r="J69" s="20"/>
      <c r="K69" s="20"/>
      <c r="L69" s="20"/>
      <c r="M69" s="20"/>
      <c r="N69" s="20"/>
      <c r="O69" s="20"/>
      <c r="P69" s="20"/>
    </row>
    <row r="70" spans="1:16" ht="75" x14ac:dyDescent="0.25">
      <c r="A70" s="20" t="s">
        <v>2537</v>
      </c>
      <c r="B70" s="20" t="s">
        <v>2538</v>
      </c>
      <c r="C70" s="20"/>
      <c r="D70" s="20"/>
      <c r="E70" s="20"/>
      <c r="F70" s="20"/>
      <c r="G70" s="20"/>
      <c r="H70" s="20"/>
      <c r="I70" s="20"/>
      <c r="J70" s="20"/>
      <c r="K70" s="20"/>
      <c r="L70" s="20"/>
      <c r="M70" s="20"/>
      <c r="N70" s="20"/>
      <c r="O70" s="20"/>
      <c r="P70" s="20"/>
    </row>
    <row r="71" spans="1:16" ht="105" x14ac:dyDescent="0.25">
      <c r="A71" s="20" t="s">
        <v>2539</v>
      </c>
      <c r="B71" s="20" t="s">
        <v>2699</v>
      </c>
      <c r="C71" s="20"/>
      <c r="D71" s="20"/>
      <c r="E71" s="20"/>
      <c r="F71" s="20"/>
      <c r="G71" s="20"/>
      <c r="H71" s="20"/>
      <c r="I71" s="20"/>
      <c r="J71" s="20"/>
      <c r="K71" s="20"/>
      <c r="L71" s="20"/>
      <c r="M71" s="20"/>
      <c r="N71" s="20"/>
      <c r="O71" s="20"/>
      <c r="P71" s="20"/>
    </row>
    <row r="72" spans="1:16" ht="120" x14ac:dyDescent="0.25">
      <c r="A72" s="20" t="s">
        <v>2700</v>
      </c>
      <c r="B72" s="20" t="s">
        <v>2701</v>
      </c>
      <c r="C72" s="20"/>
      <c r="D72" s="20"/>
      <c r="E72" s="20"/>
      <c r="F72" s="20"/>
      <c r="G72" s="20"/>
      <c r="H72" s="20"/>
      <c r="I72" s="20"/>
      <c r="J72" s="20"/>
      <c r="K72" s="20"/>
      <c r="L72" s="20"/>
      <c r="M72" s="20"/>
      <c r="N72" s="20"/>
      <c r="O72" s="20"/>
      <c r="P72" s="20"/>
    </row>
    <row r="73" spans="1:16" ht="90" x14ac:dyDescent="0.25">
      <c r="A73" s="20" t="s">
        <v>2540</v>
      </c>
      <c r="B73" s="20" t="s">
        <v>2541</v>
      </c>
      <c r="C73" s="20"/>
      <c r="D73" s="20"/>
      <c r="E73" s="20"/>
      <c r="F73" s="20"/>
      <c r="G73" s="20"/>
      <c r="H73" s="20"/>
      <c r="I73" s="20"/>
      <c r="J73" s="20"/>
      <c r="K73" s="20"/>
      <c r="L73" s="20"/>
      <c r="M73" s="20"/>
      <c r="N73" s="20"/>
      <c r="O73" s="20"/>
      <c r="P73" s="20"/>
    </row>
    <row r="74" spans="1:16" ht="90" x14ac:dyDescent="0.25">
      <c r="A74" s="20" t="s">
        <v>2542</v>
      </c>
      <c r="B74" s="20" t="s">
        <v>2543</v>
      </c>
      <c r="C74" s="20"/>
      <c r="D74" s="20"/>
      <c r="E74" s="20"/>
      <c r="F74" s="20"/>
      <c r="G74" s="20"/>
      <c r="H74" s="20"/>
      <c r="I74" s="20"/>
      <c r="J74" s="20"/>
      <c r="K74" s="20"/>
      <c r="L74" s="20"/>
      <c r="M74" s="20"/>
      <c r="N74" s="20"/>
      <c r="O74" s="20"/>
      <c r="P74" s="20"/>
    </row>
    <row r="75" spans="1:16" ht="105" x14ac:dyDescent="0.25">
      <c r="A75" s="20" t="s">
        <v>2544</v>
      </c>
      <c r="B75" s="20" t="s">
        <v>2545</v>
      </c>
      <c r="C75" s="20"/>
      <c r="D75" s="20"/>
      <c r="E75" s="20"/>
      <c r="F75" s="20"/>
      <c r="G75" s="20"/>
      <c r="H75" s="20"/>
      <c r="I75" s="20"/>
      <c r="J75" s="20"/>
      <c r="K75" s="20"/>
      <c r="L75" s="20"/>
      <c r="M75" s="20"/>
      <c r="N75" s="20"/>
      <c r="O75" s="20"/>
      <c r="P75" s="20"/>
    </row>
    <row r="76" spans="1:16" ht="120" x14ac:dyDescent="0.25">
      <c r="A76" s="20" t="s">
        <v>2546</v>
      </c>
      <c r="B76" s="20" t="s">
        <v>2547</v>
      </c>
      <c r="C76" s="20"/>
      <c r="D76" s="20"/>
      <c r="E76" s="20"/>
      <c r="F76" s="20"/>
      <c r="G76" s="20"/>
      <c r="H76" s="20"/>
      <c r="I76" s="20"/>
      <c r="J76" s="20"/>
      <c r="K76" s="20"/>
      <c r="L76" s="20"/>
      <c r="M76" s="20"/>
      <c r="N76" s="20"/>
      <c r="O76" s="20"/>
      <c r="P76" s="20"/>
    </row>
    <row r="77" spans="1:16" ht="60" x14ac:dyDescent="0.25">
      <c r="A77" s="20" t="s">
        <v>2562</v>
      </c>
      <c r="B77" s="20" t="s">
        <v>2563</v>
      </c>
      <c r="C77" s="20"/>
      <c r="D77" s="20"/>
      <c r="E77" s="20"/>
      <c r="F77" s="20"/>
      <c r="G77" s="20"/>
      <c r="H77" s="20"/>
      <c r="I77" s="20"/>
      <c r="J77" s="20"/>
      <c r="K77" s="20"/>
      <c r="L77" s="20"/>
      <c r="M77" s="20"/>
      <c r="N77" s="20"/>
      <c r="O77" s="20"/>
      <c r="P77" s="20"/>
    </row>
    <row r="78" spans="1:16" ht="24" customHeight="1" x14ac:dyDescent="0.25">
      <c r="A78" s="22" t="s">
        <v>2548</v>
      </c>
      <c r="B78" s="22"/>
      <c r="C78" s="22"/>
      <c r="D78" s="22"/>
      <c r="E78" s="22"/>
      <c r="F78" s="22"/>
      <c r="G78" s="22"/>
      <c r="H78" s="22"/>
      <c r="I78" s="22"/>
      <c r="J78" s="22"/>
      <c r="K78" s="22"/>
      <c r="L78" s="22"/>
      <c r="M78" s="22"/>
      <c r="N78" s="22"/>
      <c r="O78" s="22"/>
      <c r="P78" s="22"/>
    </row>
    <row r="79" spans="1:16" x14ac:dyDescent="0.25">
      <c r="A79" s="20" t="s">
        <v>2127</v>
      </c>
      <c r="B79" s="20" t="s">
        <v>2128</v>
      </c>
      <c r="C79" s="20" t="s">
        <v>2129</v>
      </c>
      <c r="D79" s="20" t="s">
        <v>2130</v>
      </c>
      <c r="E79" s="20"/>
      <c r="F79" s="20"/>
      <c r="G79" s="20"/>
      <c r="H79" s="20"/>
      <c r="I79" s="20"/>
      <c r="J79" s="20"/>
      <c r="K79" s="20"/>
      <c r="L79" s="20"/>
      <c r="M79" s="20"/>
      <c r="N79" s="20"/>
      <c r="O79" s="20"/>
      <c r="P79" s="20"/>
    </row>
    <row r="80" spans="1:16" ht="60" x14ac:dyDescent="0.25">
      <c r="A80" s="20" t="s">
        <v>2131</v>
      </c>
      <c r="B80" s="20" t="s">
        <v>40</v>
      </c>
      <c r="C80" s="20">
        <v>52</v>
      </c>
      <c r="D80" s="20" t="s">
        <v>2132</v>
      </c>
      <c r="E80" s="20"/>
      <c r="F80" s="20"/>
      <c r="G80" s="20"/>
      <c r="H80" s="20"/>
      <c r="I80" s="20"/>
      <c r="J80" s="20"/>
      <c r="K80" s="20"/>
      <c r="L80" s="20"/>
      <c r="M80" s="20"/>
      <c r="N80" s="20"/>
      <c r="O80" s="20"/>
      <c r="P80" s="20"/>
    </row>
    <row r="81" spans="1:16" ht="60" x14ac:dyDescent="0.25">
      <c r="A81" s="20" t="s">
        <v>2133</v>
      </c>
      <c r="B81" s="20" t="s">
        <v>49</v>
      </c>
      <c r="C81" s="20">
        <v>50</v>
      </c>
      <c r="D81" s="20" t="s">
        <v>2132</v>
      </c>
      <c r="E81" s="20"/>
      <c r="F81" s="20"/>
      <c r="G81" s="20"/>
      <c r="H81" s="20"/>
      <c r="I81" s="20"/>
      <c r="J81" s="20"/>
      <c r="K81" s="20"/>
      <c r="L81" s="20"/>
      <c r="M81" s="20"/>
      <c r="N81" s="20"/>
      <c r="O81" s="20"/>
      <c r="P81" s="20"/>
    </row>
    <row r="82" spans="1:16" ht="60" x14ac:dyDescent="0.25">
      <c r="A82" s="20" t="s">
        <v>2134</v>
      </c>
      <c r="B82" s="20" t="s">
        <v>59</v>
      </c>
      <c r="C82" s="20">
        <v>67</v>
      </c>
      <c r="D82" s="20" t="s">
        <v>2132</v>
      </c>
      <c r="E82" s="20"/>
      <c r="F82" s="20"/>
      <c r="G82" s="20"/>
      <c r="H82" s="20"/>
      <c r="I82" s="20"/>
      <c r="J82" s="20"/>
      <c r="K82" s="20"/>
      <c r="L82" s="20"/>
      <c r="M82" s="20"/>
      <c r="N82" s="20"/>
      <c r="O82" s="20"/>
      <c r="P82" s="20"/>
    </row>
    <row r="83" spans="1:16" ht="60" x14ac:dyDescent="0.25">
      <c r="A83" s="20" t="s">
        <v>2135</v>
      </c>
      <c r="B83" s="20" t="s">
        <v>111</v>
      </c>
      <c r="C83" s="20">
        <v>4</v>
      </c>
      <c r="D83" s="20" t="s">
        <v>2132</v>
      </c>
      <c r="E83" s="20"/>
      <c r="F83" s="20"/>
      <c r="G83" s="20"/>
      <c r="H83" s="20"/>
      <c r="I83" s="20"/>
      <c r="J83" s="20"/>
      <c r="K83" s="20"/>
      <c r="L83" s="20"/>
      <c r="M83" s="20"/>
      <c r="N83" s="20"/>
      <c r="O83" s="20"/>
      <c r="P83" s="20"/>
    </row>
    <row r="84" spans="1:16" ht="60" x14ac:dyDescent="0.25">
      <c r="A84" s="20" t="s">
        <v>2136</v>
      </c>
      <c r="B84" s="20" t="s">
        <v>87</v>
      </c>
      <c r="C84" s="20">
        <v>55</v>
      </c>
      <c r="D84" s="20" t="s">
        <v>2132</v>
      </c>
      <c r="E84" s="20"/>
      <c r="F84" s="20"/>
      <c r="G84" s="20"/>
      <c r="H84" s="20"/>
      <c r="I84" s="20"/>
      <c r="J84" s="20"/>
      <c r="K84" s="20"/>
      <c r="L84" s="20"/>
      <c r="M84" s="20"/>
      <c r="N84" s="20"/>
      <c r="O84" s="20"/>
      <c r="P84" s="20"/>
    </row>
    <row r="85" spans="1:16" ht="60" x14ac:dyDescent="0.25">
      <c r="A85" s="20" t="s">
        <v>2137</v>
      </c>
      <c r="B85" s="20" t="s">
        <v>99</v>
      </c>
      <c r="C85" s="20">
        <v>45</v>
      </c>
      <c r="D85" s="20" t="s">
        <v>2132</v>
      </c>
      <c r="E85" s="20"/>
      <c r="F85" s="20"/>
      <c r="G85" s="20"/>
      <c r="H85" s="20"/>
      <c r="I85" s="20"/>
      <c r="J85" s="20"/>
      <c r="K85" s="20"/>
      <c r="L85" s="20"/>
      <c r="M85" s="20"/>
      <c r="N85" s="20"/>
      <c r="O85" s="20"/>
      <c r="P85" s="20"/>
    </row>
    <row r="86" spans="1:16" ht="60" x14ac:dyDescent="0.25">
      <c r="A86" s="20" t="s">
        <v>2138</v>
      </c>
      <c r="B86" s="20" t="s">
        <v>49</v>
      </c>
      <c r="C86" s="20">
        <v>8</v>
      </c>
      <c r="D86" s="20" t="s">
        <v>2132</v>
      </c>
      <c r="E86" s="20"/>
      <c r="F86" s="20"/>
      <c r="G86" s="20"/>
      <c r="H86" s="20"/>
      <c r="I86" s="20"/>
      <c r="J86" s="20"/>
      <c r="K86" s="20"/>
      <c r="L86" s="20"/>
      <c r="M86" s="20"/>
      <c r="N86" s="20"/>
      <c r="O86" s="20"/>
      <c r="P86" s="20"/>
    </row>
    <row r="87" spans="1:16" ht="60" x14ac:dyDescent="0.25">
      <c r="A87" s="20" t="s">
        <v>2139</v>
      </c>
      <c r="B87" s="20" t="s">
        <v>111</v>
      </c>
      <c r="C87" s="20">
        <v>52</v>
      </c>
      <c r="D87" s="20" t="s">
        <v>2132</v>
      </c>
      <c r="E87" s="20"/>
      <c r="F87" s="20"/>
      <c r="G87" s="20"/>
      <c r="H87" s="20"/>
      <c r="I87" s="20"/>
      <c r="J87" s="20"/>
      <c r="K87" s="20"/>
      <c r="L87" s="20"/>
      <c r="M87" s="20"/>
      <c r="N87" s="20"/>
      <c r="O87" s="20"/>
      <c r="P87" s="20"/>
    </row>
    <row r="88" spans="1:16" ht="60" x14ac:dyDescent="0.25">
      <c r="A88" s="20" t="s">
        <v>2140</v>
      </c>
      <c r="B88" s="20" t="s">
        <v>111</v>
      </c>
      <c r="C88" s="20">
        <v>10</v>
      </c>
      <c r="D88" s="20" t="s">
        <v>2132</v>
      </c>
      <c r="E88" s="20"/>
      <c r="F88" s="20"/>
      <c r="G88" s="20"/>
      <c r="H88" s="20"/>
      <c r="I88" s="20"/>
      <c r="J88" s="20"/>
      <c r="K88" s="20"/>
      <c r="L88" s="20"/>
      <c r="M88" s="20"/>
      <c r="N88" s="20"/>
      <c r="O88" s="20"/>
      <c r="P88" s="20"/>
    </row>
    <row r="89" spans="1:16" ht="60" x14ac:dyDescent="0.25">
      <c r="A89" s="20" t="s">
        <v>2141</v>
      </c>
      <c r="B89" s="20" t="s">
        <v>135</v>
      </c>
      <c r="C89" s="20">
        <v>63</v>
      </c>
      <c r="D89" s="20" t="s">
        <v>2132</v>
      </c>
      <c r="E89" s="20"/>
      <c r="F89" s="20"/>
      <c r="G89" s="20"/>
      <c r="H89" s="20"/>
      <c r="I89" s="20"/>
      <c r="J89" s="20"/>
      <c r="K89" s="20"/>
      <c r="L89" s="20"/>
      <c r="M89" s="20"/>
      <c r="N89" s="20"/>
      <c r="O89" s="20"/>
      <c r="P89" s="20"/>
    </row>
    <row r="90" spans="1:16" ht="60" x14ac:dyDescent="0.25">
      <c r="A90" s="20" t="s">
        <v>2142</v>
      </c>
      <c r="B90" s="20" t="s">
        <v>168</v>
      </c>
      <c r="C90" s="20">
        <v>53</v>
      </c>
      <c r="D90" s="20" t="s">
        <v>2132</v>
      </c>
      <c r="E90" s="20"/>
      <c r="F90" s="20"/>
      <c r="G90" s="20"/>
      <c r="H90" s="20"/>
      <c r="I90" s="20"/>
      <c r="J90" s="20"/>
      <c r="K90" s="20"/>
      <c r="L90" s="20"/>
      <c r="M90" s="20"/>
      <c r="N90" s="20"/>
      <c r="O90" s="20"/>
      <c r="P90" s="20"/>
    </row>
    <row r="91" spans="1:16" ht="60" x14ac:dyDescent="0.25">
      <c r="A91" s="20" t="s">
        <v>2143</v>
      </c>
      <c r="B91" s="20" t="s">
        <v>40</v>
      </c>
      <c r="C91" s="20">
        <v>8</v>
      </c>
      <c r="D91" s="20" t="s">
        <v>2132</v>
      </c>
      <c r="E91" s="20"/>
      <c r="F91" s="20"/>
      <c r="G91" s="20"/>
      <c r="H91" s="20"/>
      <c r="I91" s="20"/>
      <c r="J91" s="20"/>
      <c r="K91" s="20"/>
      <c r="L91" s="20"/>
      <c r="M91" s="20"/>
      <c r="N91" s="20"/>
      <c r="O91" s="20"/>
      <c r="P91" s="20"/>
    </row>
    <row r="92" spans="1:16" ht="60" x14ac:dyDescent="0.25">
      <c r="A92" s="20" t="s">
        <v>2144</v>
      </c>
      <c r="B92" s="20" t="s">
        <v>99</v>
      </c>
      <c r="C92" s="20">
        <v>6</v>
      </c>
      <c r="D92" s="20" t="s">
        <v>2132</v>
      </c>
      <c r="E92" s="20"/>
      <c r="F92" s="20"/>
      <c r="G92" s="20"/>
      <c r="H92" s="20"/>
      <c r="I92" s="20"/>
      <c r="J92" s="20"/>
      <c r="K92" s="20"/>
      <c r="L92" s="20"/>
      <c r="M92" s="20"/>
      <c r="N92" s="20"/>
      <c r="O92" s="20"/>
      <c r="P92" s="20"/>
    </row>
    <row r="93" spans="1:16" ht="60" x14ac:dyDescent="0.25">
      <c r="A93" s="20" t="s">
        <v>2145</v>
      </c>
      <c r="B93" s="20" t="s">
        <v>49</v>
      </c>
      <c r="C93" s="20">
        <v>8</v>
      </c>
      <c r="D93" s="20" t="s">
        <v>2132</v>
      </c>
      <c r="E93" s="20"/>
      <c r="F93" s="20"/>
      <c r="G93" s="20"/>
      <c r="H93" s="20"/>
      <c r="I93" s="20"/>
      <c r="J93" s="20"/>
      <c r="K93" s="20"/>
      <c r="L93" s="20"/>
      <c r="M93" s="20"/>
      <c r="N93" s="20"/>
      <c r="O93" s="20"/>
      <c r="P93" s="20"/>
    </row>
    <row r="94" spans="1:16" ht="60" x14ac:dyDescent="0.25">
      <c r="A94" s="20" t="s">
        <v>2146</v>
      </c>
      <c r="B94" s="20" t="s">
        <v>87</v>
      </c>
      <c r="C94" s="20">
        <v>4</v>
      </c>
      <c r="D94" s="20" t="s">
        <v>2132</v>
      </c>
      <c r="E94" s="20"/>
      <c r="F94" s="20"/>
      <c r="G94" s="20"/>
      <c r="H94" s="20"/>
      <c r="I94" s="20"/>
      <c r="J94" s="20"/>
      <c r="K94" s="20"/>
      <c r="L94" s="20"/>
      <c r="M94" s="20"/>
      <c r="N94" s="20"/>
      <c r="O94" s="20"/>
      <c r="P94" s="20"/>
    </row>
    <row r="95" spans="1:16" ht="60" x14ac:dyDescent="0.25">
      <c r="A95" s="20" t="s">
        <v>2147</v>
      </c>
      <c r="B95" s="20" t="s">
        <v>168</v>
      </c>
      <c r="C95" s="20">
        <v>2</v>
      </c>
      <c r="D95" s="20" t="s">
        <v>2132</v>
      </c>
      <c r="E95" s="20"/>
      <c r="F95" s="20"/>
      <c r="G95" s="20"/>
      <c r="H95" s="20"/>
      <c r="I95" s="20"/>
      <c r="J95" s="20"/>
      <c r="K95" s="20"/>
      <c r="L95" s="20"/>
      <c r="M95" s="20"/>
      <c r="N95" s="20"/>
      <c r="O95" s="20"/>
      <c r="P95" s="20"/>
    </row>
    <row r="96" spans="1:16" ht="60" x14ac:dyDescent="0.25">
      <c r="A96" s="20" t="s">
        <v>2148</v>
      </c>
      <c r="B96" s="20" t="s">
        <v>87</v>
      </c>
      <c r="C96" s="20">
        <v>8</v>
      </c>
      <c r="D96" s="20" t="s">
        <v>2132</v>
      </c>
      <c r="E96" s="20"/>
      <c r="F96" s="20"/>
      <c r="G96" s="20"/>
      <c r="H96" s="20"/>
      <c r="I96" s="20"/>
      <c r="J96" s="20"/>
      <c r="K96" s="20"/>
      <c r="L96" s="20"/>
      <c r="M96" s="20"/>
      <c r="N96" s="20"/>
      <c r="O96" s="20"/>
      <c r="P96" s="20"/>
    </row>
    <row r="97" spans="1:16" ht="60" x14ac:dyDescent="0.25">
      <c r="A97" s="20" t="s">
        <v>2149</v>
      </c>
      <c r="B97" s="20" t="s">
        <v>99</v>
      </c>
      <c r="C97" s="20">
        <v>6</v>
      </c>
      <c r="D97" s="20" t="s">
        <v>2132</v>
      </c>
      <c r="E97" s="20"/>
      <c r="F97" s="20"/>
      <c r="G97" s="20"/>
      <c r="H97" s="20"/>
      <c r="I97" s="20"/>
      <c r="J97" s="20"/>
      <c r="K97" s="20"/>
      <c r="L97" s="20"/>
      <c r="M97" s="20"/>
      <c r="N97" s="20"/>
      <c r="O97" s="20"/>
      <c r="P97" s="20"/>
    </row>
    <row r="98" spans="1:16" ht="60" x14ac:dyDescent="0.25">
      <c r="A98" s="20" t="s">
        <v>2150</v>
      </c>
      <c r="B98" s="20" t="s">
        <v>168</v>
      </c>
      <c r="C98" s="20">
        <v>5</v>
      </c>
      <c r="D98" s="20" t="s">
        <v>2132</v>
      </c>
      <c r="E98" s="20"/>
      <c r="F98" s="20"/>
      <c r="G98" s="20"/>
      <c r="H98" s="20"/>
      <c r="I98" s="20"/>
      <c r="J98" s="20"/>
      <c r="K98" s="20"/>
      <c r="L98" s="20"/>
      <c r="M98" s="20"/>
      <c r="N98" s="20"/>
      <c r="O98" s="20"/>
      <c r="P98" s="20"/>
    </row>
    <row r="99" spans="1:16" ht="60" x14ac:dyDescent="0.25">
      <c r="A99" s="20" t="s">
        <v>2151</v>
      </c>
      <c r="B99" s="20" t="s">
        <v>111</v>
      </c>
      <c r="C99" s="20">
        <v>10</v>
      </c>
      <c r="D99" s="20" t="s">
        <v>2132</v>
      </c>
      <c r="E99" s="20"/>
      <c r="F99" s="20"/>
      <c r="G99" s="20"/>
      <c r="H99" s="20"/>
      <c r="I99" s="20"/>
      <c r="J99" s="20"/>
      <c r="K99" s="20"/>
      <c r="L99" s="20"/>
      <c r="M99" s="20"/>
      <c r="N99" s="20"/>
      <c r="O99" s="20"/>
      <c r="P99" s="20"/>
    </row>
    <row r="100" spans="1:16" ht="60" x14ac:dyDescent="0.25">
      <c r="A100" s="20" t="s">
        <v>2152</v>
      </c>
      <c r="B100" s="20" t="s">
        <v>40</v>
      </c>
      <c r="C100" s="20">
        <v>5</v>
      </c>
      <c r="D100" s="20" t="s">
        <v>2132</v>
      </c>
      <c r="E100" s="20"/>
      <c r="F100" s="20"/>
      <c r="G100" s="20"/>
      <c r="H100" s="20"/>
      <c r="I100" s="20"/>
      <c r="J100" s="20"/>
      <c r="K100" s="20"/>
      <c r="L100" s="20"/>
      <c r="M100" s="20"/>
      <c r="N100" s="20"/>
      <c r="O100" s="20"/>
      <c r="P100" s="20"/>
    </row>
    <row r="101" spans="1:16" ht="60" x14ac:dyDescent="0.25">
      <c r="A101" s="20" t="s">
        <v>2153</v>
      </c>
      <c r="B101" s="20" t="s">
        <v>87</v>
      </c>
      <c r="C101" s="20">
        <v>8</v>
      </c>
      <c r="D101" s="20" t="s">
        <v>2132</v>
      </c>
      <c r="E101" s="20"/>
      <c r="F101" s="20"/>
      <c r="G101" s="20"/>
      <c r="H101" s="20"/>
      <c r="I101" s="20"/>
      <c r="J101" s="20"/>
      <c r="K101" s="20"/>
      <c r="L101" s="20"/>
      <c r="M101" s="20"/>
      <c r="N101" s="20"/>
      <c r="O101" s="20"/>
      <c r="P101" s="20"/>
    </row>
    <row r="102" spans="1:16" ht="60" x14ac:dyDescent="0.25">
      <c r="A102" s="20" t="s">
        <v>2154</v>
      </c>
      <c r="B102" s="20" t="s">
        <v>59</v>
      </c>
      <c r="C102" s="20">
        <v>7</v>
      </c>
      <c r="D102" s="20" t="s">
        <v>2132</v>
      </c>
      <c r="E102" s="20"/>
      <c r="F102" s="20"/>
      <c r="G102" s="20"/>
      <c r="H102" s="20"/>
      <c r="I102" s="20"/>
      <c r="J102" s="20"/>
      <c r="K102" s="20"/>
      <c r="L102" s="20"/>
      <c r="M102" s="20"/>
      <c r="N102" s="20"/>
      <c r="O102" s="20"/>
      <c r="P102" s="20"/>
    </row>
    <row r="103" spans="1:16" ht="60" x14ac:dyDescent="0.25">
      <c r="A103" s="20" t="s">
        <v>2155</v>
      </c>
      <c r="B103" s="20" t="s">
        <v>135</v>
      </c>
      <c r="C103" s="20">
        <v>10</v>
      </c>
      <c r="D103" s="20" t="s">
        <v>2132</v>
      </c>
      <c r="E103" s="20"/>
      <c r="F103" s="20"/>
      <c r="G103" s="20"/>
      <c r="H103" s="20"/>
      <c r="I103" s="20"/>
      <c r="J103" s="20"/>
      <c r="K103" s="20"/>
      <c r="L103" s="20"/>
      <c r="M103" s="20"/>
      <c r="N103" s="20"/>
      <c r="O103" s="20"/>
      <c r="P103" s="20"/>
    </row>
    <row r="104" spans="1:16" ht="60" x14ac:dyDescent="0.25">
      <c r="A104" s="20" t="s">
        <v>2156</v>
      </c>
      <c r="B104" s="20" t="s">
        <v>135</v>
      </c>
      <c r="C104" s="20">
        <v>5</v>
      </c>
      <c r="D104" s="20" t="s">
        <v>2132</v>
      </c>
      <c r="E104" s="20"/>
      <c r="F104" s="20"/>
      <c r="G104" s="20"/>
      <c r="H104" s="20"/>
      <c r="I104" s="20"/>
      <c r="J104" s="20"/>
      <c r="K104" s="20"/>
      <c r="L104" s="20"/>
      <c r="M104" s="20"/>
      <c r="N104" s="20"/>
      <c r="O104" s="20"/>
      <c r="P104" s="20"/>
    </row>
    <row r="105" spans="1:16" ht="60" x14ac:dyDescent="0.25">
      <c r="A105" s="20" t="s">
        <v>2157</v>
      </c>
      <c r="B105" s="20" t="s">
        <v>59</v>
      </c>
      <c r="C105" s="20">
        <v>8</v>
      </c>
      <c r="D105" s="20" t="s">
        <v>2132</v>
      </c>
      <c r="E105" s="20"/>
      <c r="F105" s="20"/>
      <c r="G105" s="20"/>
      <c r="H105" s="20"/>
      <c r="I105" s="20"/>
      <c r="J105" s="20"/>
      <c r="K105" s="20"/>
      <c r="L105" s="20"/>
      <c r="M105" s="20"/>
      <c r="N105" s="20"/>
      <c r="O105" s="20"/>
      <c r="P105" s="20"/>
    </row>
    <row r="106" spans="1:16" ht="60" x14ac:dyDescent="0.25">
      <c r="A106" s="20" t="s">
        <v>2158</v>
      </c>
      <c r="B106" s="20" t="s">
        <v>135</v>
      </c>
      <c r="C106" s="20">
        <v>4</v>
      </c>
      <c r="D106" s="20" t="s">
        <v>2132</v>
      </c>
      <c r="E106" s="20"/>
      <c r="F106" s="20"/>
      <c r="G106" s="20"/>
      <c r="H106" s="20"/>
      <c r="I106" s="20"/>
      <c r="J106" s="20"/>
      <c r="K106" s="20"/>
      <c r="L106" s="20"/>
      <c r="M106" s="20"/>
      <c r="N106" s="20"/>
      <c r="O106" s="20"/>
      <c r="P106" s="20"/>
    </row>
    <row r="107" spans="1:16" ht="60" x14ac:dyDescent="0.25">
      <c r="A107" s="20" t="s">
        <v>2159</v>
      </c>
      <c r="B107" s="20" t="s">
        <v>99</v>
      </c>
      <c r="C107" s="20">
        <v>4</v>
      </c>
      <c r="D107" s="20" t="s">
        <v>2132</v>
      </c>
      <c r="E107" s="20"/>
      <c r="F107" s="20"/>
      <c r="G107" s="20"/>
      <c r="H107" s="20"/>
      <c r="I107" s="20"/>
      <c r="J107" s="20"/>
      <c r="K107" s="20"/>
      <c r="L107" s="20"/>
      <c r="M107" s="20"/>
      <c r="N107" s="20"/>
      <c r="O107" s="20"/>
      <c r="P107" s="20"/>
    </row>
    <row r="108" spans="1:16" ht="60" x14ac:dyDescent="0.25">
      <c r="A108" s="20" t="s">
        <v>2160</v>
      </c>
      <c r="B108" s="20" t="s">
        <v>87</v>
      </c>
      <c r="C108" s="20">
        <v>2</v>
      </c>
      <c r="D108" s="20" t="s">
        <v>2132</v>
      </c>
      <c r="E108" s="20"/>
      <c r="F108" s="20"/>
      <c r="G108" s="20"/>
      <c r="H108" s="20"/>
      <c r="I108" s="20"/>
      <c r="J108" s="20"/>
      <c r="K108" s="20"/>
      <c r="L108" s="20"/>
      <c r="M108" s="20"/>
      <c r="N108" s="20"/>
      <c r="O108" s="20"/>
      <c r="P108" s="20"/>
    </row>
    <row r="109" spans="1:16" ht="60" x14ac:dyDescent="0.25">
      <c r="A109" s="20" t="s">
        <v>2161</v>
      </c>
      <c r="B109" s="20" t="s">
        <v>59</v>
      </c>
      <c r="C109" s="20">
        <v>10</v>
      </c>
      <c r="D109" s="20" t="s">
        <v>2132</v>
      </c>
      <c r="E109" s="20"/>
      <c r="F109" s="20"/>
      <c r="G109" s="20"/>
      <c r="H109" s="20"/>
      <c r="I109" s="20"/>
      <c r="J109" s="20"/>
      <c r="K109" s="20"/>
      <c r="L109" s="20"/>
      <c r="M109" s="20"/>
      <c r="N109" s="20"/>
      <c r="O109" s="20"/>
      <c r="P109" s="20"/>
    </row>
    <row r="110" spans="1:16" ht="60" x14ac:dyDescent="0.25">
      <c r="A110" s="20" t="s">
        <v>2162</v>
      </c>
      <c r="B110" s="20" t="s">
        <v>87</v>
      </c>
      <c r="C110" s="20">
        <v>1</v>
      </c>
      <c r="D110" s="20" t="s">
        <v>2132</v>
      </c>
      <c r="E110" s="20"/>
      <c r="F110" s="20"/>
      <c r="G110" s="20"/>
      <c r="H110" s="20"/>
      <c r="I110" s="20"/>
      <c r="J110" s="20"/>
      <c r="K110" s="20"/>
      <c r="L110" s="20"/>
      <c r="M110" s="20"/>
      <c r="N110" s="20"/>
      <c r="O110" s="20"/>
      <c r="P110" s="20"/>
    </row>
    <row r="111" spans="1:16" ht="60" x14ac:dyDescent="0.25">
      <c r="A111" s="20" t="s">
        <v>2163</v>
      </c>
      <c r="B111" s="20" t="s">
        <v>40</v>
      </c>
      <c r="C111" s="20">
        <v>8</v>
      </c>
      <c r="D111" s="20" t="s">
        <v>2132</v>
      </c>
      <c r="E111" s="20"/>
      <c r="F111" s="20"/>
      <c r="G111" s="20"/>
      <c r="H111" s="20"/>
      <c r="I111" s="20"/>
      <c r="J111" s="20"/>
      <c r="K111" s="20"/>
      <c r="L111" s="20"/>
      <c r="M111" s="20"/>
      <c r="N111" s="20"/>
      <c r="O111" s="20"/>
      <c r="P111" s="20"/>
    </row>
    <row r="112" spans="1:16" ht="60" x14ac:dyDescent="0.25">
      <c r="A112" s="20" t="s">
        <v>2164</v>
      </c>
      <c r="B112" s="20" t="s">
        <v>40</v>
      </c>
      <c r="C112" s="20">
        <v>1</v>
      </c>
      <c r="D112" s="20" t="s">
        <v>2132</v>
      </c>
      <c r="E112" s="20"/>
      <c r="F112" s="20"/>
      <c r="G112" s="20"/>
      <c r="H112" s="20"/>
      <c r="I112" s="20"/>
      <c r="J112" s="20"/>
      <c r="K112" s="20"/>
      <c r="L112" s="20"/>
      <c r="M112" s="20"/>
      <c r="N112" s="20"/>
      <c r="O112" s="20"/>
      <c r="P112" s="20"/>
    </row>
    <row r="113" spans="1:16" ht="60" x14ac:dyDescent="0.25">
      <c r="A113" s="20" t="s">
        <v>2165</v>
      </c>
      <c r="B113" s="20" t="s">
        <v>168</v>
      </c>
      <c r="C113" s="20">
        <v>2</v>
      </c>
      <c r="D113" s="20" t="s">
        <v>2132</v>
      </c>
      <c r="E113" s="20"/>
      <c r="F113" s="20"/>
      <c r="G113" s="20"/>
      <c r="H113" s="20"/>
      <c r="I113" s="20"/>
      <c r="J113" s="20"/>
      <c r="K113" s="20"/>
      <c r="L113" s="20"/>
      <c r="M113" s="20"/>
      <c r="N113" s="20"/>
      <c r="O113" s="20"/>
      <c r="P113" s="20"/>
    </row>
    <row r="114" spans="1:16" ht="60" x14ac:dyDescent="0.25">
      <c r="A114" s="20" t="s">
        <v>2166</v>
      </c>
      <c r="B114" s="20" t="s">
        <v>49</v>
      </c>
      <c r="C114" s="20">
        <v>4</v>
      </c>
      <c r="D114" s="20" t="s">
        <v>2132</v>
      </c>
      <c r="E114" s="20"/>
      <c r="F114" s="20"/>
      <c r="G114" s="20"/>
      <c r="H114" s="20"/>
      <c r="I114" s="20"/>
      <c r="J114" s="20"/>
      <c r="K114" s="20"/>
      <c r="L114" s="20"/>
      <c r="M114" s="20"/>
      <c r="N114" s="20"/>
      <c r="O114" s="20"/>
      <c r="P114" s="20"/>
    </row>
    <row r="115" spans="1:16" ht="60" x14ac:dyDescent="0.25">
      <c r="A115" s="20" t="s">
        <v>2167</v>
      </c>
      <c r="B115" s="20" t="s">
        <v>135</v>
      </c>
      <c r="C115" s="20">
        <v>1</v>
      </c>
      <c r="D115" s="20" t="s">
        <v>2132</v>
      </c>
      <c r="E115" s="20"/>
      <c r="F115" s="20"/>
      <c r="G115" s="20"/>
      <c r="H115" s="20"/>
      <c r="I115" s="20"/>
      <c r="J115" s="20"/>
      <c r="K115" s="20"/>
      <c r="L115" s="20"/>
      <c r="M115" s="20"/>
      <c r="N115" s="20"/>
      <c r="O115" s="20"/>
      <c r="P115" s="20"/>
    </row>
    <row r="116" spans="1:16" ht="60" x14ac:dyDescent="0.25">
      <c r="A116" s="20" t="s">
        <v>2168</v>
      </c>
      <c r="B116" s="20" t="s">
        <v>40</v>
      </c>
      <c r="C116" s="20">
        <v>2</v>
      </c>
      <c r="D116" s="20" t="s">
        <v>2132</v>
      </c>
      <c r="E116" s="20"/>
      <c r="F116" s="20"/>
      <c r="G116" s="20"/>
      <c r="H116" s="20"/>
      <c r="I116" s="20"/>
      <c r="J116" s="20"/>
      <c r="K116" s="20"/>
      <c r="L116" s="20"/>
      <c r="M116" s="20"/>
      <c r="N116" s="20"/>
      <c r="O116" s="20"/>
      <c r="P116" s="20"/>
    </row>
    <row r="117" spans="1:16" ht="60" x14ac:dyDescent="0.25">
      <c r="A117" s="20" t="s">
        <v>2169</v>
      </c>
      <c r="B117" s="20" t="s">
        <v>49</v>
      </c>
      <c r="C117" s="20">
        <v>2</v>
      </c>
      <c r="D117" s="20" t="s">
        <v>2132</v>
      </c>
      <c r="E117" s="20"/>
      <c r="F117" s="20"/>
      <c r="G117" s="20"/>
      <c r="H117" s="20"/>
      <c r="I117" s="20"/>
      <c r="J117" s="20"/>
      <c r="K117" s="20"/>
      <c r="L117" s="20"/>
      <c r="M117" s="20"/>
      <c r="N117" s="20"/>
      <c r="O117" s="20"/>
      <c r="P117" s="20"/>
    </row>
    <row r="118" spans="1:16" x14ac:dyDescent="0.25">
      <c r="A118" s="20"/>
      <c r="B118" s="20"/>
      <c r="C118" s="20"/>
      <c r="D118" s="20"/>
      <c r="E118" s="20"/>
      <c r="F118" s="20"/>
      <c r="G118" s="20"/>
      <c r="H118" s="20"/>
      <c r="I118" s="20"/>
      <c r="J118" s="20"/>
      <c r="K118" s="20"/>
      <c r="L118" s="20"/>
      <c r="M118" s="20"/>
      <c r="N118" s="20"/>
      <c r="O118" s="20"/>
      <c r="P118" s="20"/>
    </row>
    <row r="119" spans="1:16" ht="24" customHeight="1" x14ac:dyDescent="0.25">
      <c r="A119" s="22" t="s">
        <v>2549</v>
      </c>
      <c r="B119" s="22"/>
      <c r="C119" s="22"/>
      <c r="D119" s="22"/>
      <c r="E119" s="22"/>
      <c r="F119" s="22"/>
      <c r="G119" s="22"/>
      <c r="H119" s="22"/>
      <c r="I119" s="22"/>
      <c r="J119" s="22"/>
      <c r="K119" s="22"/>
      <c r="L119" s="22"/>
      <c r="M119" s="22"/>
      <c r="N119" s="22"/>
      <c r="O119" s="22"/>
      <c r="P119" s="22"/>
    </row>
    <row r="120" spans="1:16" x14ac:dyDescent="0.25">
      <c r="A120" s="20" t="s">
        <v>2088</v>
      </c>
      <c r="B120" s="20" t="s">
        <v>2550</v>
      </c>
      <c r="C120" s="20" t="s">
        <v>2128</v>
      </c>
      <c r="D120" s="20" t="s">
        <v>2129</v>
      </c>
      <c r="E120" s="20" t="s">
        <v>2091</v>
      </c>
      <c r="F120" s="20"/>
      <c r="G120" s="20"/>
      <c r="H120" s="20"/>
      <c r="I120" s="20"/>
      <c r="J120" s="20"/>
      <c r="K120" s="20"/>
      <c r="L120" s="20"/>
      <c r="M120" s="20"/>
      <c r="N120" s="20"/>
      <c r="O120" s="20"/>
      <c r="P120" s="20"/>
    </row>
    <row r="121" spans="1:16" ht="30" x14ac:dyDescent="0.25">
      <c r="A121" s="20" t="s">
        <v>31</v>
      </c>
      <c r="B121" s="20" t="s">
        <v>42</v>
      </c>
      <c r="C121" s="20" t="s">
        <v>42</v>
      </c>
      <c r="D121" s="20">
        <v>118</v>
      </c>
      <c r="E121" s="20" t="s">
        <v>2551</v>
      </c>
      <c r="F121" s="20"/>
      <c r="G121" s="20"/>
      <c r="H121" s="20"/>
      <c r="I121" s="20"/>
      <c r="J121" s="20"/>
      <c r="K121" s="20"/>
      <c r="L121" s="20"/>
      <c r="M121" s="20"/>
      <c r="N121" s="20"/>
      <c r="O121" s="20"/>
      <c r="P121" s="20"/>
    </row>
    <row r="122" spans="1:16" ht="30" x14ac:dyDescent="0.25">
      <c r="A122" s="20" t="s">
        <v>31</v>
      </c>
      <c r="B122" s="20" t="s">
        <v>51</v>
      </c>
      <c r="C122" s="20" t="s">
        <v>51</v>
      </c>
      <c r="D122" s="20">
        <v>98</v>
      </c>
      <c r="E122" s="20" t="s">
        <v>2551</v>
      </c>
      <c r="F122" s="20"/>
      <c r="G122" s="20"/>
      <c r="H122" s="20"/>
      <c r="I122" s="20"/>
      <c r="J122" s="20"/>
      <c r="K122" s="20"/>
      <c r="L122" s="20"/>
      <c r="M122" s="20"/>
      <c r="N122" s="20"/>
      <c r="O122" s="20"/>
      <c r="P122" s="20"/>
    </row>
    <row r="123" spans="1:16" ht="30" x14ac:dyDescent="0.25">
      <c r="A123" s="20" t="s">
        <v>31</v>
      </c>
      <c r="B123" s="20" t="s">
        <v>74</v>
      </c>
      <c r="C123" s="20" t="s">
        <v>74</v>
      </c>
      <c r="D123" s="20">
        <v>131</v>
      </c>
      <c r="E123" s="20" t="s">
        <v>2551</v>
      </c>
      <c r="F123" s="20"/>
      <c r="G123" s="20"/>
      <c r="H123" s="20"/>
      <c r="I123" s="20"/>
      <c r="J123" s="20"/>
      <c r="K123" s="20"/>
      <c r="L123" s="20"/>
      <c r="M123" s="20"/>
      <c r="N123" s="20"/>
      <c r="O123" s="20"/>
      <c r="P123" s="20"/>
    </row>
    <row r="124" spans="1:16" ht="30" x14ac:dyDescent="0.25">
      <c r="A124" s="20" t="s">
        <v>31</v>
      </c>
      <c r="B124" s="20" t="s">
        <v>81</v>
      </c>
      <c r="C124" s="20" t="s">
        <v>81</v>
      </c>
      <c r="D124" s="20">
        <v>126</v>
      </c>
      <c r="E124" s="20" t="s">
        <v>2551</v>
      </c>
      <c r="F124" s="20"/>
      <c r="G124" s="20"/>
      <c r="H124" s="20"/>
      <c r="I124" s="20"/>
      <c r="J124" s="20"/>
      <c r="K124" s="20"/>
      <c r="L124" s="20"/>
      <c r="M124" s="20"/>
      <c r="N124" s="20"/>
      <c r="O124" s="20"/>
      <c r="P124" s="20"/>
    </row>
    <row r="125" spans="1:16" ht="30" x14ac:dyDescent="0.25">
      <c r="A125" s="20" t="s">
        <v>31</v>
      </c>
      <c r="B125" s="20" t="s">
        <v>101</v>
      </c>
      <c r="C125" s="20" t="s">
        <v>101</v>
      </c>
      <c r="D125" s="20">
        <v>127</v>
      </c>
      <c r="E125" s="20" t="s">
        <v>2551</v>
      </c>
      <c r="F125" s="20"/>
      <c r="G125" s="20"/>
      <c r="H125" s="20"/>
      <c r="I125" s="20"/>
      <c r="J125" s="20"/>
      <c r="K125" s="20"/>
      <c r="L125" s="20"/>
      <c r="M125" s="20"/>
      <c r="N125" s="20"/>
      <c r="O125" s="20"/>
      <c r="P125" s="20"/>
    </row>
    <row r="126" spans="1:16" ht="30" x14ac:dyDescent="0.25">
      <c r="A126" s="20" t="s">
        <v>34</v>
      </c>
      <c r="B126" s="20" t="s">
        <v>44</v>
      </c>
      <c r="C126" s="20" t="s">
        <v>44</v>
      </c>
      <c r="D126" s="20">
        <v>183</v>
      </c>
      <c r="E126" s="20" t="s">
        <v>2551</v>
      </c>
      <c r="F126" s="20"/>
      <c r="G126" s="20"/>
      <c r="H126" s="20"/>
      <c r="I126" s="20"/>
      <c r="J126" s="20"/>
      <c r="K126" s="20"/>
      <c r="L126" s="20"/>
      <c r="M126" s="20"/>
      <c r="N126" s="20"/>
      <c r="O126" s="20"/>
      <c r="P126" s="20"/>
    </row>
    <row r="127" spans="1:16" ht="30" x14ac:dyDescent="0.25">
      <c r="A127" s="20" t="s">
        <v>34</v>
      </c>
      <c r="B127" s="20" t="s">
        <v>54</v>
      </c>
      <c r="C127" s="20" t="s">
        <v>54</v>
      </c>
      <c r="D127" s="20">
        <v>207</v>
      </c>
      <c r="E127" s="20" t="s">
        <v>2551</v>
      </c>
      <c r="F127" s="20"/>
      <c r="G127" s="20"/>
      <c r="H127" s="20"/>
      <c r="I127" s="20"/>
      <c r="J127" s="20"/>
      <c r="K127" s="20"/>
      <c r="L127" s="20"/>
      <c r="M127" s="20"/>
      <c r="N127" s="20"/>
      <c r="O127" s="20"/>
      <c r="P127" s="20"/>
    </row>
    <row r="128" spans="1:16" ht="30" x14ac:dyDescent="0.25">
      <c r="A128" s="20" t="s">
        <v>34</v>
      </c>
      <c r="B128" s="20" t="s">
        <v>62</v>
      </c>
      <c r="C128" s="20" t="s">
        <v>62</v>
      </c>
      <c r="D128" s="20">
        <v>210</v>
      </c>
      <c r="E128" s="20" t="s">
        <v>2551</v>
      </c>
      <c r="F128" s="20"/>
      <c r="G128" s="20"/>
      <c r="H128" s="20"/>
      <c r="I128" s="20"/>
      <c r="J128" s="20"/>
      <c r="K128" s="20"/>
      <c r="L128" s="20"/>
      <c r="M128" s="20"/>
      <c r="N128" s="20"/>
      <c r="O128" s="20"/>
      <c r="P128" s="20"/>
    </row>
    <row r="129" spans="1:16" ht="30" x14ac:dyDescent="0.25">
      <c r="A129" s="20" t="s">
        <v>35</v>
      </c>
      <c r="B129" s="20" t="s">
        <v>45</v>
      </c>
      <c r="C129" s="20" t="s">
        <v>45</v>
      </c>
      <c r="D129" s="20">
        <v>99</v>
      </c>
      <c r="E129" s="20" t="s">
        <v>2551</v>
      </c>
      <c r="F129" s="20"/>
      <c r="G129" s="20"/>
      <c r="H129" s="20"/>
      <c r="I129" s="20"/>
      <c r="J129" s="20"/>
      <c r="K129" s="20"/>
      <c r="L129" s="20"/>
      <c r="M129" s="20"/>
      <c r="N129" s="20"/>
      <c r="O129" s="20"/>
      <c r="P129" s="20"/>
    </row>
    <row r="130" spans="1:16" ht="30" x14ac:dyDescent="0.25">
      <c r="A130" s="20" t="s">
        <v>35</v>
      </c>
      <c r="B130" s="20" t="s">
        <v>55</v>
      </c>
      <c r="C130" s="20" t="s">
        <v>55</v>
      </c>
      <c r="D130" s="20">
        <v>105</v>
      </c>
      <c r="E130" s="20" t="s">
        <v>2551</v>
      </c>
      <c r="F130" s="20"/>
      <c r="G130" s="20"/>
      <c r="H130" s="20"/>
      <c r="I130" s="20"/>
      <c r="J130" s="20"/>
      <c r="K130" s="20"/>
      <c r="L130" s="20"/>
      <c r="M130" s="20"/>
      <c r="N130" s="20"/>
      <c r="O130" s="20"/>
      <c r="P130" s="20"/>
    </row>
    <row r="131" spans="1:16" ht="30" x14ac:dyDescent="0.25">
      <c r="A131" s="20" t="s">
        <v>35</v>
      </c>
      <c r="B131" s="20" t="s">
        <v>63</v>
      </c>
      <c r="C131" s="20" t="s">
        <v>63</v>
      </c>
      <c r="D131" s="20">
        <v>140</v>
      </c>
      <c r="E131" s="20" t="s">
        <v>2551</v>
      </c>
      <c r="F131" s="20"/>
      <c r="G131" s="20"/>
      <c r="H131" s="20"/>
      <c r="I131" s="20"/>
      <c r="J131" s="20"/>
      <c r="K131" s="20"/>
      <c r="L131" s="20"/>
      <c r="M131" s="20"/>
      <c r="N131" s="20"/>
      <c r="O131" s="20"/>
      <c r="P131" s="20"/>
    </row>
    <row r="132" spans="1:16" ht="30" x14ac:dyDescent="0.25">
      <c r="A132" s="20" t="s">
        <v>35</v>
      </c>
      <c r="B132" s="20" t="s">
        <v>68</v>
      </c>
      <c r="C132" s="20" t="s">
        <v>68</v>
      </c>
      <c r="D132" s="20">
        <v>131</v>
      </c>
      <c r="E132" s="20" t="s">
        <v>2551</v>
      </c>
      <c r="F132" s="20"/>
      <c r="G132" s="20"/>
      <c r="H132" s="20"/>
      <c r="I132" s="20"/>
      <c r="J132" s="20"/>
      <c r="K132" s="20"/>
      <c r="L132" s="20"/>
      <c r="M132" s="20"/>
      <c r="N132" s="20"/>
      <c r="O132" s="20"/>
      <c r="P132" s="20"/>
    </row>
    <row r="133" spans="1:16" ht="30" x14ac:dyDescent="0.25">
      <c r="A133" s="20" t="s">
        <v>35</v>
      </c>
      <c r="B133" s="20" t="s">
        <v>77</v>
      </c>
      <c r="C133" s="20" t="s">
        <v>77</v>
      </c>
      <c r="D133" s="20">
        <v>125</v>
      </c>
      <c r="E133" s="20" t="s">
        <v>2551</v>
      </c>
      <c r="F133" s="20"/>
      <c r="G133" s="20"/>
      <c r="H133" s="20"/>
      <c r="I133" s="20"/>
      <c r="J133" s="20"/>
      <c r="K133" s="20"/>
      <c r="L133" s="20"/>
      <c r="M133" s="20"/>
      <c r="N133" s="20"/>
      <c r="O133" s="20"/>
      <c r="P133" s="20"/>
    </row>
    <row r="134" spans="1:16" x14ac:dyDescent="0.25">
      <c r="A134" s="20"/>
      <c r="B134" s="20"/>
      <c r="C134" s="20"/>
      <c r="D134" s="20"/>
      <c r="E134" s="20"/>
      <c r="F134" s="20"/>
      <c r="G134" s="20"/>
      <c r="H134" s="20"/>
      <c r="I134" s="20"/>
      <c r="J134" s="20"/>
      <c r="K134" s="20"/>
      <c r="L134" s="20"/>
      <c r="M134" s="20"/>
      <c r="N134" s="20"/>
      <c r="O134" s="20"/>
      <c r="P134" s="20"/>
    </row>
    <row r="135" spans="1:16" ht="24" customHeight="1" x14ac:dyDescent="0.25">
      <c r="A135" s="22" t="s">
        <v>2552</v>
      </c>
      <c r="B135" s="22"/>
      <c r="C135" s="22"/>
      <c r="D135" s="22"/>
      <c r="E135" s="22"/>
      <c r="F135" s="22"/>
      <c r="G135" s="22"/>
      <c r="H135" s="22"/>
      <c r="I135" s="22"/>
      <c r="J135" s="22"/>
      <c r="K135" s="22"/>
      <c r="L135" s="22"/>
      <c r="M135" s="22"/>
      <c r="N135" s="22"/>
      <c r="O135" s="22"/>
      <c r="P135" s="22"/>
    </row>
    <row r="136" spans="1:16" x14ac:dyDescent="0.25">
      <c r="A136" s="20" t="s">
        <v>2553</v>
      </c>
      <c r="B136" s="20" t="s">
        <v>2554</v>
      </c>
      <c r="C136" s="20" t="s">
        <v>2129</v>
      </c>
      <c r="D136" s="20" t="s">
        <v>2130</v>
      </c>
      <c r="E136" s="20"/>
      <c r="F136" s="20"/>
      <c r="G136" s="20"/>
      <c r="H136" s="20"/>
      <c r="I136" s="20"/>
      <c r="J136" s="20"/>
      <c r="K136" s="20"/>
      <c r="L136" s="20"/>
      <c r="M136" s="20"/>
      <c r="N136" s="20"/>
      <c r="O136" s="20"/>
      <c r="P136" s="20"/>
    </row>
    <row r="137" spans="1:16" ht="45" x14ac:dyDescent="0.25">
      <c r="A137" s="20" t="s">
        <v>43</v>
      </c>
      <c r="B137" s="20" t="s">
        <v>43</v>
      </c>
      <c r="C137" s="20">
        <v>39</v>
      </c>
      <c r="D137" s="20" t="s">
        <v>2555</v>
      </c>
      <c r="E137" s="20"/>
      <c r="F137" s="20"/>
      <c r="G137" s="20"/>
      <c r="H137" s="20"/>
      <c r="I137" s="20"/>
      <c r="J137" s="20"/>
      <c r="K137" s="20"/>
      <c r="L137" s="20"/>
      <c r="M137" s="20"/>
      <c r="N137" s="20"/>
      <c r="O137" s="20"/>
      <c r="P137" s="20"/>
    </row>
    <row r="138" spans="1:16" ht="45" x14ac:dyDescent="0.25">
      <c r="A138" s="20" t="s">
        <v>308</v>
      </c>
      <c r="B138" s="20" t="s">
        <v>53</v>
      </c>
      <c r="C138" s="20">
        <v>37</v>
      </c>
      <c r="D138" s="20" t="s">
        <v>2555</v>
      </c>
      <c r="E138" s="20"/>
      <c r="F138" s="20"/>
      <c r="G138" s="20"/>
      <c r="H138" s="20"/>
      <c r="I138" s="20"/>
      <c r="J138" s="20"/>
      <c r="K138" s="20"/>
      <c r="L138" s="20"/>
      <c r="M138" s="20"/>
      <c r="N138" s="20"/>
      <c r="O138" s="20"/>
      <c r="P138" s="20"/>
    </row>
    <row r="139" spans="1:16" ht="45" x14ac:dyDescent="0.25">
      <c r="A139" s="20" t="s">
        <v>61</v>
      </c>
      <c r="B139" s="20" t="s">
        <v>61</v>
      </c>
      <c r="C139" s="20">
        <v>45</v>
      </c>
      <c r="D139" s="20" t="s">
        <v>2555</v>
      </c>
      <c r="E139" s="20"/>
      <c r="F139" s="20"/>
      <c r="G139" s="20"/>
      <c r="H139" s="20"/>
      <c r="I139" s="20"/>
      <c r="J139" s="20"/>
      <c r="K139" s="20"/>
      <c r="L139" s="20"/>
      <c r="M139" s="20"/>
      <c r="N139" s="20"/>
      <c r="O139" s="20"/>
      <c r="P139" s="20"/>
    </row>
    <row r="140" spans="1:16" ht="45" x14ac:dyDescent="0.25">
      <c r="A140" s="20" t="s">
        <v>75</v>
      </c>
      <c r="B140" s="20" t="s">
        <v>76</v>
      </c>
      <c r="C140" s="20">
        <v>28</v>
      </c>
      <c r="D140" s="20" t="s">
        <v>2555</v>
      </c>
      <c r="E140" s="20"/>
      <c r="F140" s="20"/>
      <c r="G140" s="20"/>
      <c r="H140" s="20"/>
      <c r="I140" s="20"/>
      <c r="J140" s="20"/>
      <c r="K140" s="20"/>
      <c r="L140" s="20"/>
      <c r="M140" s="20"/>
      <c r="N140" s="20"/>
      <c r="O140" s="20"/>
      <c r="P140" s="20"/>
    </row>
    <row r="141" spans="1:16" ht="45" x14ac:dyDescent="0.25">
      <c r="A141" s="20" t="s">
        <v>82</v>
      </c>
      <c r="B141" s="20" t="s">
        <v>83</v>
      </c>
      <c r="C141" s="20">
        <v>46</v>
      </c>
      <c r="D141" s="20" t="s">
        <v>2555</v>
      </c>
      <c r="E141" s="20"/>
      <c r="F141" s="20"/>
      <c r="G141" s="20"/>
      <c r="H141" s="20"/>
      <c r="I141" s="20"/>
      <c r="J141" s="20"/>
      <c r="K141" s="20"/>
      <c r="L141" s="20"/>
      <c r="M141" s="20"/>
      <c r="N141" s="20"/>
      <c r="O141" s="20"/>
      <c r="P141" s="20"/>
    </row>
    <row r="142" spans="1:16" ht="45" x14ac:dyDescent="0.25">
      <c r="A142" s="20" t="s">
        <v>89</v>
      </c>
      <c r="B142" s="20" t="s">
        <v>90</v>
      </c>
      <c r="C142" s="20">
        <v>35</v>
      </c>
      <c r="D142" s="20" t="s">
        <v>2555</v>
      </c>
      <c r="E142" s="20"/>
      <c r="F142" s="20"/>
      <c r="G142" s="20"/>
      <c r="H142" s="20"/>
      <c r="I142" s="20"/>
      <c r="J142" s="20"/>
      <c r="K142" s="20"/>
      <c r="L142" s="20"/>
      <c r="M142" s="20"/>
      <c r="N142" s="20"/>
      <c r="O142" s="20"/>
      <c r="P142" s="20"/>
    </row>
    <row r="143" spans="1:16" ht="45" x14ac:dyDescent="0.25">
      <c r="A143" s="20" t="s">
        <v>113</v>
      </c>
      <c r="B143" s="20" t="s">
        <v>114</v>
      </c>
      <c r="C143" s="20">
        <v>40</v>
      </c>
      <c r="D143" s="20" t="s">
        <v>2555</v>
      </c>
      <c r="E143" s="20"/>
      <c r="F143" s="20"/>
      <c r="G143" s="20"/>
      <c r="H143" s="20"/>
      <c r="I143" s="20"/>
      <c r="J143" s="20"/>
      <c r="K143" s="20"/>
      <c r="L143" s="20"/>
      <c r="M143" s="20"/>
      <c r="N143" s="20"/>
      <c r="O143" s="20"/>
      <c r="P143" s="20"/>
    </row>
    <row r="144" spans="1:16" ht="45" x14ac:dyDescent="0.25">
      <c r="A144" s="20" t="s">
        <v>126</v>
      </c>
      <c r="B144" s="20" t="s">
        <v>127</v>
      </c>
      <c r="C144" s="20">
        <v>43</v>
      </c>
      <c r="D144" s="20" t="s">
        <v>2555</v>
      </c>
      <c r="E144" s="20"/>
      <c r="F144" s="20"/>
      <c r="G144" s="20"/>
      <c r="H144" s="20"/>
      <c r="I144" s="20"/>
      <c r="J144" s="20"/>
      <c r="K144" s="20"/>
      <c r="L144" s="20"/>
      <c r="M144" s="20"/>
      <c r="N144" s="20"/>
      <c r="O144" s="20"/>
      <c r="P144" s="20"/>
    </row>
    <row r="145" spans="1:16" ht="45" x14ac:dyDescent="0.25">
      <c r="A145" s="20" t="s">
        <v>141</v>
      </c>
      <c r="B145" s="20" t="s">
        <v>142</v>
      </c>
      <c r="C145" s="20">
        <v>44</v>
      </c>
      <c r="D145" s="20" t="s">
        <v>2555</v>
      </c>
      <c r="E145" s="20"/>
      <c r="F145" s="20"/>
      <c r="G145" s="20"/>
      <c r="H145" s="20"/>
      <c r="I145" s="20"/>
      <c r="J145" s="20"/>
      <c r="K145" s="20"/>
      <c r="L145" s="20"/>
      <c r="M145" s="20"/>
      <c r="N145" s="20"/>
      <c r="O145" s="20"/>
      <c r="P145" s="20"/>
    </row>
    <row r="146" spans="1:16" ht="45" x14ac:dyDescent="0.25">
      <c r="A146" s="20" t="s">
        <v>146</v>
      </c>
      <c r="B146" s="20" t="s">
        <v>147</v>
      </c>
      <c r="C146" s="20">
        <v>31</v>
      </c>
      <c r="D146" s="20" t="s">
        <v>2555</v>
      </c>
      <c r="E146" s="20"/>
      <c r="F146" s="20"/>
      <c r="G146" s="20"/>
      <c r="H146" s="20"/>
      <c r="I146" s="20"/>
      <c r="J146" s="20"/>
      <c r="K146" s="20"/>
      <c r="L146" s="20"/>
      <c r="M146" s="20"/>
      <c r="N146" s="20"/>
      <c r="O146" s="20"/>
      <c r="P146" s="20"/>
    </row>
    <row r="147" spans="1:16" ht="45" x14ac:dyDescent="0.25">
      <c r="A147" s="20" t="s">
        <v>152</v>
      </c>
      <c r="B147" s="20" t="s">
        <v>152</v>
      </c>
      <c r="C147" s="20">
        <v>45</v>
      </c>
      <c r="D147" s="20" t="s">
        <v>2555</v>
      </c>
      <c r="E147" s="20"/>
      <c r="F147" s="20"/>
      <c r="G147" s="20"/>
      <c r="H147" s="20"/>
      <c r="I147" s="20"/>
      <c r="J147" s="20"/>
      <c r="K147" s="20"/>
      <c r="L147" s="20"/>
      <c r="M147" s="20"/>
      <c r="N147" s="20"/>
      <c r="O147" s="20"/>
      <c r="P147" s="20"/>
    </row>
    <row r="148" spans="1:16" ht="45" x14ac:dyDescent="0.25">
      <c r="A148" s="20" t="s">
        <v>187</v>
      </c>
      <c r="B148" s="20" t="s">
        <v>187</v>
      </c>
      <c r="C148" s="20">
        <v>35</v>
      </c>
      <c r="D148" s="20" t="s">
        <v>2555</v>
      </c>
      <c r="E148" s="20"/>
      <c r="F148" s="20"/>
      <c r="G148" s="20"/>
      <c r="H148" s="20"/>
      <c r="I148" s="20"/>
      <c r="J148" s="20"/>
      <c r="K148" s="20"/>
      <c r="L148" s="20"/>
      <c r="M148" s="20"/>
      <c r="N148" s="20"/>
      <c r="O148" s="20"/>
      <c r="P148" s="20"/>
    </row>
    <row r="149" spans="1:16" ht="45" x14ac:dyDescent="0.25">
      <c r="A149" s="20" t="s">
        <v>203</v>
      </c>
      <c r="B149" s="20" t="s">
        <v>204</v>
      </c>
      <c r="C149" s="20">
        <v>44</v>
      </c>
      <c r="D149" s="20" t="s">
        <v>2555</v>
      </c>
      <c r="E149" s="20"/>
      <c r="F149" s="20"/>
      <c r="G149" s="20"/>
      <c r="H149" s="20"/>
      <c r="I149" s="20"/>
      <c r="J149" s="20"/>
      <c r="K149" s="20"/>
      <c r="L149" s="20"/>
      <c r="M149" s="20"/>
      <c r="N149" s="20"/>
      <c r="O149" s="20"/>
      <c r="P149" s="20"/>
    </row>
    <row r="150" spans="1:16" ht="45" x14ac:dyDescent="0.25">
      <c r="A150" s="20" t="s">
        <v>237</v>
      </c>
      <c r="B150" s="20" t="s">
        <v>238</v>
      </c>
      <c r="C150" s="20">
        <v>36</v>
      </c>
      <c r="D150" s="20" t="s">
        <v>2555</v>
      </c>
      <c r="E150" s="20"/>
      <c r="F150" s="20"/>
      <c r="G150" s="20"/>
      <c r="H150" s="20"/>
      <c r="I150" s="20"/>
      <c r="J150" s="20"/>
      <c r="K150" s="20"/>
      <c r="L150" s="20"/>
      <c r="M150" s="20"/>
      <c r="N150" s="20"/>
      <c r="O150" s="20"/>
      <c r="P150" s="20"/>
    </row>
    <row r="151" spans="1:16" ht="45" x14ac:dyDescent="0.25">
      <c r="A151" s="20" t="s">
        <v>303</v>
      </c>
      <c r="B151" s="20" t="s">
        <v>304</v>
      </c>
      <c r="C151" s="20">
        <v>52</v>
      </c>
      <c r="D151" s="20" t="s">
        <v>2555</v>
      </c>
      <c r="E151" s="20"/>
      <c r="F151" s="20"/>
      <c r="G151" s="20"/>
      <c r="H151" s="20"/>
      <c r="I151" s="20"/>
      <c r="J151" s="20"/>
      <c r="K151" s="20"/>
      <c r="L151" s="20"/>
      <c r="M151" s="20"/>
      <c r="N151" s="20"/>
      <c r="O151" s="20"/>
      <c r="P151" s="20"/>
    </row>
    <row r="152" spans="1:16" x14ac:dyDescent="0.25">
      <c r="A152" s="20"/>
      <c r="B152" s="20"/>
      <c r="C152" s="20"/>
      <c r="D152" s="20"/>
      <c r="E152" s="20"/>
      <c r="F152" s="20"/>
      <c r="G152" s="20"/>
      <c r="H152" s="20"/>
      <c r="I152" s="20"/>
      <c r="J152" s="20"/>
      <c r="K152" s="20"/>
      <c r="L152" s="20"/>
      <c r="M152" s="20"/>
      <c r="N152" s="20"/>
      <c r="O152" s="20"/>
      <c r="P152" s="20"/>
    </row>
    <row r="153" spans="1:16" ht="24" customHeight="1" x14ac:dyDescent="0.25">
      <c r="A153" s="22" t="s">
        <v>2556</v>
      </c>
      <c r="B153" s="22"/>
      <c r="C153" s="22"/>
      <c r="D153" s="22"/>
      <c r="E153" s="22"/>
      <c r="F153" s="22"/>
      <c r="G153" s="22"/>
      <c r="H153" s="22"/>
      <c r="I153" s="22"/>
      <c r="J153" s="22"/>
      <c r="K153" s="22"/>
      <c r="L153" s="22"/>
      <c r="M153" s="22"/>
      <c r="N153" s="22"/>
      <c r="O153" s="22"/>
      <c r="P153" s="22"/>
    </row>
    <row r="154" spans="1:16" x14ac:dyDescent="0.25">
      <c r="A154" s="20" t="s">
        <v>27</v>
      </c>
      <c r="B154" s="20" t="s">
        <v>2557</v>
      </c>
      <c r="C154" s="20" t="s">
        <v>2129</v>
      </c>
      <c r="D154" s="20" t="s">
        <v>2130</v>
      </c>
      <c r="E154" s="20"/>
      <c r="F154" s="20"/>
      <c r="G154" s="20"/>
      <c r="H154" s="20"/>
      <c r="I154" s="20"/>
      <c r="J154" s="20"/>
      <c r="K154" s="20"/>
      <c r="L154" s="20"/>
      <c r="M154" s="20"/>
      <c r="N154" s="20"/>
      <c r="O154" s="20"/>
      <c r="P154" s="20"/>
    </row>
    <row r="155" spans="1:16" ht="45" x14ac:dyDescent="0.25">
      <c r="A155" s="20" t="s">
        <v>41</v>
      </c>
      <c r="B155" s="20" t="s">
        <v>40</v>
      </c>
      <c r="C155" s="20">
        <v>17</v>
      </c>
      <c r="D155" s="20" t="s">
        <v>2558</v>
      </c>
      <c r="E155" s="20"/>
      <c r="F155" s="20"/>
      <c r="G155" s="20"/>
      <c r="H155" s="20"/>
      <c r="I155" s="20"/>
      <c r="J155" s="20"/>
      <c r="K155" s="20"/>
      <c r="L155" s="20"/>
      <c r="M155" s="20"/>
      <c r="N155" s="20"/>
      <c r="O155" s="20"/>
      <c r="P155" s="20"/>
    </row>
    <row r="156" spans="1:16" ht="45" x14ac:dyDescent="0.25">
      <c r="A156" s="20" t="s">
        <v>50</v>
      </c>
      <c r="B156" s="20" t="s">
        <v>49</v>
      </c>
      <c r="C156" s="20">
        <v>16</v>
      </c>
      <c r="D156" s="20" t="s">
        <v>2558</v>
      </c>
      <c r="E156" s="20"/>
      <c r="F156" s="20"/>
      <c r="G156" s="20"/>
      <c r="H156" s="20"/>
      <c r="I156" s="20"/>
      <c r="J156" s="20"/>
      <c r="K156" s="20"/>
      <c r="L156" s="20"/>
      <c r="M156" s="20"/>
      <c r="N156" s="20"/>
      <c r="O156" s="20"/>
      <c r="P156" s="20"/>
    </row>
    <row r="157" spans="1:16" ht="45" x14ac:dyDescent="0.25">
      <c r="A157" s="20" t="s">
        <v>60</v>
      </c>
      <c r="B157" s="20" t="s">
        <v>59</v>
      </c>
      <c r="C157" s="20">
        <v>20</v>
      </c>
      <c r="D157" s="20" t="s">
        <v>2558</v>
      </c>
      <c r="E157" s="20"/>
      <c r="F157" s="20"/>
      <c r="G157" s="20"/>
      <c r="H157" s="20"/>
      <c r="I157" s="20"/>
      <c r="J157" s="20"/>
      <c r="K157" s="20"/>
      <c r="L157" s="20"/>
      <c r="M157" s="20"/>
      <c r="N157" s="20"/>
      <c r="O157" s="20"/>
      <c r="P157" s="20"/>
    </row>
    <row r="158" spans="1:16" ht="45" x14ac:dyDescent="0.25">
      <c r="A158" s="20" t="s">
        <v>67</v>
      </c>
      <c r="B158" s="20" t="s">
        <v>59</v>
      </c>
      <c r="C158" s="20">
        <v>20</v>
      </c>
      <c r="D158" s="20" t="s">
        <v>2558</v>
      </c>
      <c r="E158" s="20"/>
      <c r="F158" s="20"/>
      <c r="G158" s="20"/>
      <c r="H158" s="20"/>
      <c r="I158" s="20"/>
      <c r="J158" s="20"/>
      <c r="K158" s="20"/>
      <c r="L158" s="20"/>
      <c r="M158" s="20"/>
      <c r="N158" s="20"/>
      <c r="O158" s="20"/>
      <c r="P158" s="20"/>
    </row>
    <row r="159" spans="1:16" ht="45" x14ac:dyDescent="0.25">
      <c r="A159" s="20" t="s">
        <v>73</v>
      </c>
      <c r="B159" s="20" t="s">
        <v>111</v>
      </c>
      <c r="C159" s="20">
        <v>26</v>
      </c>
      <c r="D159" s="20" t="s">
        <v>2558</v>
      </c>
      <c r="E159" s="20"/>
      <c r="F159" s="20"/>
      <c r="G159" s="20"/>
      <c r="H159" s="20"/>
      <c r="I159" s="20"/>
      <c r="J159" s="20"/>
      <c r="K159" s="20"/>
      <c r="L159" s="20"/>
      <c r="M159" s="20"/>
      <c r="N159" s="20"/>
      <c r="O159" s="20"/>
      <c r="P159" s="20"/>
    </row>
    <row r="160" spans="1:16" ht="45" x14ac:dyDescent="0.25">
      <c r="A160" s="20" t="s">
        <v>88</v>
      </c>
      <c r="B160" s="20" t="s">
        <v>87</v>
      </c>
      <c r="C160" s="20">
        <v>17</v>
      </c>
      <c r="D160" s="20" t="s">
        <v>2558</v>
      </c>
      <c r="E160" s="20"/>
      <c r="F160" s="20"/>
      <c r="G160" s="20"/>
      <c r="H160" s="20"/>
      <c r="I160" s="20"/>
      <c r="J160" s="20"/>
      <c r="K160" s="20"/>
      <c r="L160" s="20"/>
      <c r="M160" s="20"/>
      <c r="N160" s="20"/>
      <c r="O160" s="20"/>
      <c r="P160" s="20"/>
    </row>
    <row r="161" spans="1:16" ht="45" x14ac:dyDescent="0.25">
      <c r="A161" s="20" t="s">
        <v>94</v>
      </c>
      <c r="B161" s="20" t="s">
        <v>87</v>
      </c>
      <c r="C161" s="20">
        <v>17</v>
      </c>
      <c r="D161" s="20" t="s">
        <v>2558</v>
      </c>
      <c r="E161" s="20"/>
      <c r="F161" s="20"/>
      <c r="G161" s="20"/>
      <c r="H161" s="20"/>
      <c r="I161" s="20"/>
      <c r="J161" s="20"/>
      <c r="K161" s="20"/>
      <c r="L161" s="20"/>
      <c r="M161" s="20"/>
      <c r="N161" s="20"/>
      <c r="O161" s="20"/>
      <c r="P161" s="20"/>
    </row>
    <row r="162" spans="1:16" ht="45" x14ac:dyDescent="0.25">
      <c r="A162" s="20" t="s">
        <v>100</v>
      </c>
      <c r="B162" s="20" t="s">
        <v>99</v>
      </c>
      <c r="C162" s="20">
        <v>18</v>
      </c>
      <c r="D162" s="20" t="s">
        <v>2558</v>
      </c>
      <c r="E162" s="20"/>
      <c r="F162" s="20"/>
      <c r="G162" s="20"/>
      <c r="H162" s="20"/>
      <c r="I162" s="20"/>
      <c r="J162" s="20"/>
      <c r="K162" s="20"/>
      <c r="L162" s="20"/>
      <c r="M162" s="20"/>
      <c r="N162" s="20"/>
      <c r="O162" s="20"/>
      <c r="P162" s="20"/>
    </row>
    <row r="163" spans="1:16" ht="45" x14ac:dyDescent="0.25">
      <c r="A163" s="20" t="s">
        <v>107</v>
      </c>
      <c r="B163" s="20" t="s">
        <v>49</v>
      </c>
      <c r="C163" s="20">
        <v>13</v>
      </c>
      <c r="D163" s="20" t="s">
        <v>2558</v>
      </c>
      <c r="E163" s="20"/>
      <c r="F163" s="20"/>
      <c r="G163" s="20"/>
      <c r="H163" s="20"/>
      <c r="I163" s="20"/>
      <c r="J163" s="20"/>
      <c r="K163" s="20"/>
      <c r="L163" s="20"/>
      <c r="M163" s="20"/>
      <c r="N163" s="20"/>
      <c r="O163" s="20"/>
      <c r="P163" s="20"/>
    </row>
    <row r="164" spans="1:16" ht="45" x14ac:dyDescent="0.25">
      <c r="A164" s="20" t="s">
        <v>112</v>
      </c>
      <c r="B164" s="20" t="s">
        <v>111</v>
      </c>
      <c r="C164" s="20">
        <v>23</v>
      </c>
      <c r="D164" s="20" t="s">
        <v>2558</v>
      </c>
      <c r="E164" s="20"/>
      <c r="F164" s="20"/>
      <c r="G164" s="20"/>
      <c r="H164" s="20"/>
      <c r="I164" s="20"/>
      <c r="J164" s="20"/>
      <c r="K164" s="20"/>
      <c r="L164" s="20"/>
      <c r="M164" s="20"/>
      <c r="N164" s="20"/>
      <c r="O164" s="20"/>
      <c r="P164" s="20"/>
    </row>
    <row r="165" spans="1:16" ht="45" x14ac:dyDescent="0.25">
      <c r="A165" s="20" t="s">
        <v>131</v>
      </c>
      <c r="B165" s="20" t="s">
        <v>87</v>
      </c>
      <c r="C165" s="20">
        <v>20</v>
      </c>
      <c r="D165" s="20" t="s">
        <v>2558</v>
      </c>
      <c r="E165" s="20"/>
      <c r="F165" s="20"/>
      <c r="G165" s="20"/>
      <c r="H165" s="20"/>
      <c r="I165" s="20"/>
      <c r="J165" s="20"/>
      <c r="K165" s="20"/>
      <c r="L165" s="20"/>
      <c r="M165" s="20"/>
      <c r="N165" s="20"/>
      <c r="O165" s="20"/>
      <c r="P165" s="20"/>
    </row>
    <row r="166" spans="1:16" ht="45" x14ac:dyDescent="0.25">
      <c r="A166" s="20" t="s">
        <v>136</v>
      </c>
      <c r="B166" s="20" t="s">
        <v>135</v>
      </c>
      <c r="C166" s="20">
        <v>16</v>
      </c>
      <c r="D166" s="20" t="s">
        <v>2558</v>
      </c>
      <c r="E166" s="20"/>
      <c r="F166" s="20"/>
      <c r="G166" s="20"/>
      <c r="H166" s="20"/>
      <c r="I166" s="20"/>
      <c r="J166" s="20"/>
      <c r="K166" s="20"/>
      <c r="L166" s="20"/>
      <c r="M166" s="20"/>
      <c r="N166" s="20"/>
      <c r="O166" s="20"/>
      <c r="P166" s="20"/>
    </row>
    <row r="167" spans="1:16" ht="45" x14ac:dyDescent="0.25">
      <c r="A167" s="20" t="s">
        <v>140</v>
      </c>
      <c r="B167" s="20" t="s">
        <v>111</v>
      </c>
      <c r="C167" s="20">
        <v>27</v>
      </c>
      <c r="D167" s="20" t="s">
        <v>2558</v>
      </c>
      <c r="E167" s="20"/>
      <c r="F167" s="20"/>
      <c r="G167" s="20"/>
      <c r="H167" s="20"/>
      <c r="I167" s="20"/>
      <c r="J167" s="20"/>
      <c r="K167" s="20"/>
      <c r="L167" s="20"/>
      <c r="M167" s="20"/>
      <c r="N167" s="20"/>
      <c r="O167" s="20"/>
      <c r="P167" s="20"/>
    </row>
    <row r="168" spans="1:16" ht="45" x14ac:dyDescent="0.25">
      <c r="A168" s="20" t="s">
        <v>151</v>
      </c>
      <c r="B168" s="20" t="s">
        <v>49</v>
      </c>
      <c r="C168" s="20">
        <v>17</v>
      </c>
      <c r="D168" s="20" t="s">
        <v>2558</v>
      </c>
      <c r="E168" s="20"/>
      <c r="F168" s="20"/>
      <c r="G168" s="20"/>
      <c r="H168" s="20"/>
      <c r="I168" s="20"/>
      <c r="J168" s="20"/>
      <c r="K168" s="20"/>
      <c r="L168" s="20"/>
      <c r="M168" s="20"/>
      <c r="N168" s="20"/>
      <c r="O168" s="20"/>
      <c r="P168" s="20"/>
    </row>
    <row r="169" spans="1:16" ht="45" x14ac:dyDescent="0.25">
      <c r="A169" s="20" t="s">
        <v>156</v>
      </c>
      <c r="B169" s="20" t="s">
        <v>59</v>
      </c>
      <c r="C169" s="20">
        <v>28</v>
      </c>
      <c r="D169" s="20" t="s">
        <v>2558</v>
      </c>
      <c r="E169" s="20"/>
      <c r="F169" s="20"/>
      <c r="G169" s="20"/>
      <c r="H169" s="20"/>
      <c r="I169" s="20"/>
      <c r="J169" s="20"/>
      <c r="K169" s="20"/>
      <c r="L169" s="20"/>
      <c r="M169" s="20"/>
      <c r="N169" s="20"/>
      <c r="O169" s="20"/>
      <c r="P169" s="20"/>
    </row>
    <row r="170" spans="1:16" ht="45" x14ac:dyDescent="0.25">
      <c r="A170" s="20" t="s">
        <v>169</v>
      </c>
      <c r="B170" s="20" t="s">
        <v>168</v>
      </c>
      <c r="C170" s="20">
        <v>1</v>
      </c>
      <c r="D170" s="20" t="s">
        <v>2558</v>
      </c>
      <c r="E170" s="20"/>
      <c r="F170" s="20"/>
      <c r="G170" s="20"/>
      <c r="H170" s="20"/>
      <c r="I170" s="20"/>
      <c r="J170" s="20"/>
      <c r="K170" s="20"/>
      <c r="L170" s="20"/>
      <c r="M170" s="20"/>
      <c r="N170" s="20"/>
      <c r="O170" s="20"/>
      <c r="P170" s="20"/>
    </row>
    <row r="171" spans="1:16" ht="45" x14ac:dyDescent="0.25">
      <c r="A171" s="20" t="s">
        <v>176</v>
      </c>
      <c r="B171" s="20" t="s">
        <v>99</v>
      </c>
      <c r="C171" s="20">
        <v>17</v>
      </c>
      <c r="D171" s="20" t="s">
        <v>2558</v>
      </c>
      <c r="E171" s="20"/>
      <c r="F171" s="20"/>
      <c r="G171" s="20"/>
      <c r="H171" s="20"/>
      <c r="I171" s="20"/>
      <c r="J171" s="20"/>
      <c r="K171" s="20"/>
      <c r="L171" s="20"/>
      <c r="M171" s="20"/>
      <c r="N171" s="20"/>
      <c r="O171" s="20"/>
      <c r="P171" s="20"/>
    </row>
    <row r="172" spans="1:16" ht="45" x14ac:dyDescent="0.25">
      <c r="A172" s="20" t="s">
        <v>191</v>
      </c>
      <c r="B172" s="20" t="s">
        <v>135</v>
      </c>
      <c r="C172" s="20">
        <v>15</v>
      </c>
      <c r="D172" s="20" t="s">
        <v>2558</v>
      </c>
      <c r="E172" s="20"/>
      <c r="F172" s="20"/>
      <c r="G172" s="20"/>
      <c r="H172" s="20"/>
      <c r="I172" s="20"/>
      <c r="J172" s="20"/>
      <c r="K172" s="20"/>
      <c r="L172" s="20"/>
      <c r="M172" s="20"/>
      <c r="N172" s="20"/>
      <c r="O172" s="20"/>
      <c r="P172" s="20"/>
    </row>
    <row r="173" spans="1:16" ht="45" x14ac:dyDescent="0.25">
      <c r="A173" s="20" t="s">
        <v>202</v>
      </c>
      <c r="B173" s="20" t="s">
        <v>40</v>
      </c>
      <c r="C173" s="20">
        <v>11</v>
      </c>
      <c r="D173" s="20" t="s">
        <v>2558</v>
      </c>
      <c r="E173" s="20"/>
      <c r="F173" s="20"/>
      <c r="G173" s="20"/>
      <c r="H173" s="20"/>
      <c r="I173" s="20"/>
      <c r="J173" s="20"/>
      <c r="K173" s="20"/>
      <c r="L173" s="20"/>
      <c r="M173" s="20"/>
      <c r="N173" s="20"/>
      <c r="O173" s="20"/>
      <c r="P173" s="20"/>
    </row>
    <row r="174" spans="1:16" ht="45" x14ac:dyDescent="0.25">
      <c r="A174" s="20" t="s">
        <v>208</v>
      </c>
      <c r="B174" s="20" t="s">
        <v>168</v>
      </c>
      <c r="C174" s="20">
        <v>10</v>
      </c>
      <c r="D174" s="20" t="s">
        <v>2558</v>
      </c>
      <c r="E174" s="20"/>
      <c r="F174" s="20"/>
      <c r="G174" s="20"/>
      <c r="H174" s="20"/>
      <c r="I174" s="20"/>
      <c r="J174" s="20"/>
      <c r="K174" s="20"/>
      <c r="L174" s="20"/>
      <c r="M174" s="20"/>
      <c r="N174" s="20"/>
      <c r="O174" s="20"/>
      <c r="P174" s="20"/>
    </row>
    <row r="175" spans="1:16" ht="45" x14ac:dyDescent="0.25">
      <c r="A175" s="20" t="s">
        <v>213</v>
      </c>
      <c r="B175" s="20" t="s">
        <v>135</v>
      </c>
      <c r="C175" s="20">
        <v>11</v>
      </c>
      <c r="D175" s="20" t="s">
        <v>2558</v>
      </c>
      <c r="E175" s="20"/>
      <c r="F175" s="20"/>
      <c r="G175" s="20"/>
      <c r="H175" s="20"/>
      <c r="I175" s="20"/>
      <c r="J175" s="20"/>
      <c r="K175" s="20"/>
      <c r="L175" s="20"/>
      <c r="M175" s="20"/>
      <c r="N175" s="20"/>
      <c r="O175" s="20"/>
      <c r="P175" s="20"/>
    </row>
    <row r="176" spans="1:16" ht="45" x14ac:dyDescent="0.25">
      <c r="A176" s="20" t="s">
        <v>217</v>
      </c>
      <c r="B176" s="20" t="s">
        <v>59</v>
      </c>
      <c r="C176" s="20">
        <v>24</v>
      </c>
      <c r="D176" s="20" t="s">
        <v>2558</v>
      </c>
      <c r="E176" s="20"/>
      <c r="F176" s="20"/>
      <c r="G176" s="20"/>
      <c r="H176" s="20"/>
      <c r="I176" s="20"/>
      <c r="J176" s="20"/>
      <c r="K176" s="20"/>
      <c r="L176" s="20"/>
      <c r="M176" s="20"/>
      <c r="N176" s="20"/>
      <c r="O176" s="20"/>
      <c r="P176" s="20"/>
    </row>
    <row r="177" spans="1:16" ht="45" x14ac:dyDescent="0.25">
      <c r="A177" s="20" t="s">
        <v>242</v>
      </c>
      <c r="B177" s="20" t="s">
        <v>99</v>
      </c>
      <c r="C177" s="20">
        <v>14</v>
      </c>
      <c r="D177" s="20" t="s">
        <v>2558</v>
      </c>
      <c r="E177" s="20"/>
      <c r="F177" s="20"/>
      <c r="G177" s="20"/>
      <c r="H177" s="20"/>
      <c r="I177" s="20"/>
      <c r="J177" s="20"/>
      <c r="K177" s="20"/>
      <c r="L177" s="20"/>
      <c r="M177" s="20"/>
      <c r="N177" s="20"/>
      <c r="O177" s="20"/>
      <c r="P177" s="20"/>
    </row>
    <row r="178" spans="1:16" ht="45" x14ac:dyDescent="0.25">
      <c r="A178" s="20" t="s">
        <v>247</v>
      </c>
      <c r="B178" s="20" t="s">
        <v>87</v>
      </c>
      <c r="C178" s="20">
        <v>24</v>
      </c>
      <c r="D178" s="20" t="s">
        <v>2558</v>
      </c>
      <c r="E178" s="20"/>
      <c r="F178" s="20"/>
      <c r="G178" s="20"/>
      <c r="H178" s="20"/>
      <c r="I178" s="20"/>
      <c r="J178" s="20"/>
      <c r="K178" s="20"/>
      <c r="L178" s="20"/>
      <c r="M178" s="20"/>
      <c r="N178" s="20"/>
      <c r="O178" s="20"/>
      <c r="P178" s="20"/>
    </row>
    <row r="179" spans="1:16" ht="45" x14ac:dyDescent="0.25">
      <c r="A179" s="20" t="s">
        <v>252</v>
      </c>
      <c r="B179" s="20" t="s">
        <v>168</v>
      </c>
      <c r="C179" s="20">
        <v>12</v>
      </c>
      <c r="D179" s="20" t="s">
        <v>2558</v>
      </c>
      <c r="E179" s="20"/>
      <c r="F179" s="20"/>
      <c r="G179" s="20"/>
      <c r="H179" s="20"/>
      <c r="I179" s="20"/>
      <c r="J179" s="20"/>
      <c r="K179" s="20"/>
      <c r="L179" s="20"/>
      <c r="M179" s="20"/>
      <c r="N179" s="20"/>
      <c r="O179" s="20"/>
      <c r="P179" s="20"/>
    </row>
    <row r="180" spans="1:16" ht="45" x14ac:dyDescent="0.25">
      <c r="A180" s="20" t="s">
        <v>256</v>
      </c>
      <c r="B180" s="20" t="s">
        <v>168</v>
      </c>
      <c r="C180" s="20">
        <v>17</v>
      </c>
      <c r="D180" s="20" t="s">
        <v>2558</v>
      </c>
      <c r="E180" s="20"/>
      <c r="F180" s="20"/>
      <c r="G180" s="20"/>
      <c r="H180" s="20"/>
      <c r="I180" s="20"/>
      <c r="J180" s="20"/>
      <c r="K180" s="20"/>
      <c r="L180" s="20"/>
      <c r="M180" s="20"/>
      <c r="N180" s="20"/>
      <c r="O180" s="20"/>
      <c r="P180" s="20"/>
    </row>
    <row r="181" spans="1:16" ht="45" x14ac:dyDescent="0.25">
      <c r="A181" s="20" t="s">
        <v>261</v>
      </c>
      <c r="B181" s="20" t="s">
        <v>168</v>
      </c>
      <c r="C181" s="20">
        <v>13</v>
      </c>
      <c r="D181" s="20" t="s">
        <v>2558</v>
      </c>
      <c r="E181" s="20"/>
      <c r="F181" s="20"/>
      <c r="G181" s="20"/>
      <c r="H181" s="20"/>
      <c r="I181" s="20"/>
      <c r="J181" s="20"/>
      <c r="K181" s="20"/>
      <c r="L181" s="20"/>
      <c r="M181" s="20"/>
      <c r="N181" s="20"/>
      <c r="O181" s="20"/>
      <c r="P181" s="20"/>
    </row>
    <row r="182" spans="1:16" ht="45" x14ac:dyDescent="0.25">
      <c r="A182" s="20" t="s">
        <v>279</v>
      </c>
      <c r="B182" s="20" t="s">
        <v>49</v>
      </c>
      <c r="C182" s="20">
        <v>11</v>
      </c>
      <c r="D182" s="20" t="s">
        <v>2558</v>
      </c>
      <c r="E182" s="20"/>
      <c r="F182" s="20"/>
      <c r="G182" s="20"/>
      <c r="H182" s="20"/>
      <c r="I182" s="20"/>
      <c r="J182" s="20"/>
      <c r="K182" s="20"/>
      <c r="L182" s="20"/>
      <c r="M182" s="20"/>
      <c r="N182" s="20"/>
      <c r="O182" s="20"/>
      <c r="P182" s="20"/>
    </row>
    <row r="183" spans="1:16" ht="45" x14ac:dyDescent="0.25">
      <c r="A183" s="20" t="s">
        <v>317</v>
      </c>
      <c r="B183" s="20" t="s">
        <v>40</v>
      </c>
      <c r="C183" s="20">
        <v>12</v>
      </c>
      <c r="D183" s="20" t="s">
        <v>2558</v>
      </c>
      <c r="E183" s="20"/>
      <c r="F183" s="20"/>
      <c r="G183" s="20"/>
      <c r="H183" s="20"/>
      <c r="I183" s="20"/>
      <c r="J183" s="20"/>
      <c r="K183" s="20"/>
      <c r="L183" s="20"/>
      <c r="M183" s="20"/>
      <c r="N183" s="20"/>
      <c r="O183" s="20"/>
      <c r="P183" s="20"/>
    </row>
    <row r="184" spans="1:16" ht="45" x14ac:dyDescent="0.25">
      <c r="A184" s="20" t="s">
        <v>326</v>
      </c>
      <c r="B184" s="20" t="s">
        <v>40</v>
      </c>
      <c r="C184" s="20">
        <v>20</v>
      </c>
      <c r="D184" s="20" t="s">
        <v>2558</v>
      </c>
      <c r="E184" s="20"/>
      <c r="F184" s="20"/>
      <c r="G184" s="20"/>
      <c r="H184" s="20"/>
      <c r="I184" s="20"/>
      <c r="J184" s="20"/>
      <c r="K184" s="20"/>
      <c r="L184" s="20"/>
      <c r="M184" s="20"/>
      <c r="N184" s="20"/>
      <c r="O184" s="20"/>
      <c r="P184" s="20"/>
    </row>
    <row r="185" spans="1:16" ht="45" x14ac:dyDescent="0.25">
      <c r="A185" s="20" t="s">
        <v>335</v>
      </c>
      <c r="B185" s="20" t="s">
        <v>135</v>
      </c>
      <c r="C185" s="20">
        <v>14</v>
      </c>
      <c r="D185" s="20" t="s">
        <v>2558</v>
      </c>
      <c r="E185" s="20"/>
      <c r="F185" s="20"/>
      <c r="G185" s="20"/>
      <c r="H185" s="20"/>
      <c r="I185" s="20"/>
      <c r="J185" s="20"/>
      <c r="K185" s="20"/>
      <c r="L185" s="20"/>
      <c r="M185" s="20"/>
      <c r="N185" s="20"/>
      <c r="O185" s="20"/>
      <c r="P185" s="20"/>
    </row>
    <row r="186" spans="1:16" ht="45" x14ac:dyDescent="0.25">
      <c r="A186" s="20" t="s">
        <v>357</v>
      </c>
      <c r="B186" s="20" t="s">
        <v>99</v>
      </c>
      <c r="C186" s="20">
        <v>12</v>
      </c>
      <c r="D186" s="20" t="s">
        <v>2558</v>
      </c>
      <c r="E186" s="20"/>
      <c r="F186" s="20"/>
      <c r="G186" s="20"/>
      <c r="H186" s="20"/>
      <c r="I186" s="20"/>
      <c r="J186" s="20"/>
      <c r="K186" s="20"/>
      <c r="L186" s="20"/>
      <c r="M186" s="20"/>
      <c r="N186" s="20"/>
      <c r="O186" s="20"/>
      <c r="P186" s="20"/>
    </row>
    <row r="187" spans="1:16" ht="45" x14ac:dyDescent="0.25">
      <c r="A187" s="20" t="s">
        <v>371</v>
      </c>
      <c r="B187" s="20" t="s">
        <v>168</v>
      </c>
      <c r="C187" s="20">
        <v>9</v>
      </c>
      <c r="D187" s="20" t="s">
        <v>2558</v>
      </c>
      <c r="E187" s="20"/>
      <c r="F187" s="20"/>
      <c r="G187" s="20"/>
      <c r="H187" s="20"/>
      <c r="I187" s="20"/>
      <c r="J187" s="20"/>
      <c r="K187" s="20"/>
      <c r="L187" s="20"/>
      <c r="M187" s="20"/>
      <c r="N187" s="20"/>
      <c r="O187" s="20"/>
      <c r="P187" s="20"/>
    </row>
    <row r="188" spans="1:16" ht="45" x14ac:dyDescent="0.25">
      <c r="A188" s="20" t="s">
        <v>459</v>
      </c>
      <c r="B188" s="20" t="s">
        <v>135</v>
      </c>
      <c r="C188" s="20">
        <v>9</v>
      </c>
      <c r="D188" s="20" t="s">
        <v>2558</v>
      </c>
      <c r="E188" s="20"/>
      <c r="F188" s="20"/>
      <c r="G188" s="20"/>
      <c r="H188" s="20"/>
      <c r="I188" s="20"/>
      <c r="J188" s="20"/>
      <c r="K188" s="20"/>
      <c r="L188" s="20"/>
      <c r="M188" s="20"/>
      <c r="N188" s="20"/>
      <c r="O188" s="20"/>
      <c r="P188" s="20"/>
    </row>
    <row r="189" spans="1:16" ht="45" x14ac:dyDescent="0.25">
      <c r="A189" s="20" t="s">
        <v>468</v>
      </c>
      <c r="B189" s="20" t="s">
        <v>135</v>
      </c>
      <c r="C189" s="20">
        <v>18</v>
      </c>
      <c r="D189" s="20" t="s">
        <v>2558</v>
      </c>
      <c r="E189" s="20"/>
      <c r="F189" s="20"/>
      <c r="G189" s="20"/>
      <c r="H189" s="20"/>
      <c r="I189" s="20"/>
      <c r="J189" s="20"/>
      <c r="K189" s="20"/>
      <c r="L189" s="20"/>
      <c r="M189" s="20"/>
      <c r="N189" s="20"/>
      <c r="O189" s="20"/>
      <c r="P189" s="20"/>
    </row>
    <row r="190" spans="1:16" ht="45" x14ac:dyDescent="0.25">
      <c r="A190" s="20" t="s">
        <v>573</v>
      </c>
      <c r="B190" s="20" t="s">
        <v>40</v>
      </c>
      <c r="C190" s="20">
        <v>16</v>
      </c>
      <c r="D190" s="20" t="s">
        <v>2558</v>
      </c>
      <c r="E190" s="20"/>
      <c r="F190" s="20"/>
      <c r="G190" s="20"/>
      <c r="H190" s="20"/>
      <c r="I190" s="20"/>
      <c r="J190" s="20"/>
      <c r="K190" s="20"/>
      <c r="L190" s="20"/>
      <c r="M190" s="20"/>
      <c r="N190" s="20"/>
      <c r="O190" s="20"/>
      <c r="P190" s="20"/>
    </row>
    <row r="191" spans="1:16" ht="45" x14ac:dyDescent="0.25">
      <c r="A191" s="20" t="s">
        <v>829</v>
      </c>
      <c r="B191" s="20" t="s">
        <v>49</v>
      </c>
      <c r="C191" s="20">
        <v>15</v>
      </c>
      <c r="D191" s="20" t="s">
        <v>2558</v>
      </c>
      <c r="E191" s="20"/>
      <c r="F191" s="20"/>
      <c r="G191" s="20"/>
      <c r="H191" s="20"/>
      <c r="I191" s="20"/>
      <c r="J191" s="20"/>
      <c r="K191" s="20"/>
      <c r="L191" s="20"/>
      <c r="M191" s="20"/>
      <c r="N191" s="20"/>
      <c r="O191" s="20"/>
      <c r="P191" s="20"/>
    </row>
    <row r="192" spans="1:16" x14ac:dyDescent="0.25">
      <c r="A192" s="20"/>
      <c r="B192" s="20"/>
      <c r="C192" s="20"/>
      <c r="D192" s="20"/>
      <c r="E192" s="20"/>
      <c r="F192" s="20"/>
      <c r="G192" s="20"/>
      <c r="H192" s="20"/>
      <c r="I192" s="20"/>
      <c r="J192" s="20"/>
      <c r="K192" s="20"/>
      <c r="L192" s="20"/>
      <c r="M192" s="20"/>
      <c r="N192" s="20"/>
      <c r="O192" s="20"/>
      <c r="P192" s="20"/>
    </row>
    <row r="193" spans="1:16" ht="24" customHeight="1" x14ac:dyDescent="0.25">
      <c r="A193" s="22" t="s">
        <v>2559</v>
      </c>
      <c r="B193" s="22"/>
      <c r="C193" s="22"/>
      <c r="D193" s="22"/>
      <c r="E193" s="22"/>
      <c r="F193" s="22"/>
      <c r="G193" s="22"/>
      <c r="H193" s="22"/>
      <c r="I193" s="22"/>
      <c r="J193" s="22"/>
      <c r="K193" s="22"/>
      <c r="L193" s="22"/>
      <c r="M193" s="22"/>
      <c r="N193" s="22"/>
      <c r="O193" s="22"/>
      <c r="P193" s="22"/>
    </row>
    <row r="194" spans="1:16" x14ac:dyDescent="0.25">
      <c r="A194" s="20" t="s">
        <v>2383</v>
      </c>
      <c r="B194" s="20" t="s">
        <v>2384</v>
      </c>
      <c r="C194" s="20" t="s">
        <v>2130</v>
      </c>
      <c r="D194" s="20"/>
      <c r="E194" s="20"/>
      <c r="F194" s="20"/>
      <c r="G194" s="20"/>
      <c r="H194" s="20"/>
      <c r="I194" s="20"/>
      <c r="J194" s="20"/>
      <c r="K194" s="20"/>
      <c r="L194" s="20"/>
      <c r="M194" s="20"/>
      <c r="N194" s="20"/>
      <c r="O194" s="20"/>
      <c r="P194" s="20"/>
    </row>
    <row r="195" spans="1:16" ht="45" x14ac:dyDescent="0.25">
      <c r="A195" s="20" t="s">
        <v>2385</v>
      </c>
      <c r="B195" s="20" t="s">
        <v>1983</v>
      </c>
      <c r="C195" s="20" t="s">
        <v>2386</v>
      </c>
      <c r="D195" s="20">
        <v>8540</v>
      </c>
      <c r="E195" s="20"/>
      <c r="F195" s="20"/>
      <c r="G195" s="20"/>
      <c r="H195" s="20"/>
      <c r="I195" s="20"/>
      <c r="J195" s="20"/>
      <c r="K195" s="20"/>
      <c r="L195" s="20"/>
      <c r="M195" s="20"/>
      <c r="N195" s="20"/>
      <c r="O195" s="20"/>
      <c r="P195" s="20"/>
    </row>
    <row r="196" spans="1:16" ht="30" x14ac:dyDescent="0.25">
      <c r="A196" s="20" t="s">
        <v>2387</v>
      </c>
      <c r="B196" s="20" t="s">
        <v>1983</v>
      </c>
      <c r="C196" s="20" t="s">
        <v>2388</v>
      </c>
      <c r="D196" s="20"/>
      <c r="E196" s="20"/>
      <c r="F196" s="20"/>
      <c r="G196" s="20"/>
      <c r="H196" s="20"/>
      <c r="I196" s="20"/>
      <c r="J196" s="20"/>
      <c r="K196" s="20"/>
      <c r="L196" s="20"/>
      <c r="M196" s="20"/>
      <c r="N196" s="20"/>
      <c r="O196" s="20"/>
      <c r="P196" s="20"/>
    </row>
    <row r="197" spans="1:16" x14ac:dyDescent="0.25">
      <c r="A197" s="20" t="s">
        <v>2389</v>
      </c>
      <c r="B197" s="20" t="s">
        <v>1983</v>
      </c>
      <c r="C197" s="20" t="s">
        <v>2390</v>
      </c>
      <c r="D197" s="20"/>
      <c r="E197" s="20"/>
      <c r="F197" s="20"/>
      <c r="G197" s="20"/>
      <c r="H197" s="20"/>
      <c r="I197" s="20"/>
      <c r="J197" s="20"/>
      <c r="K197" s="20"/>
      <c r="L197" s="20"/>
      <c r="M197" s="20"/>
      <c r="N197" s="20"/>
      <c r="O197" s="20"/>
      <c r="P197" s="20"/>
    </row>
    <row r="198" spans="1:16" ht="30" x14ac:dyDescent="0.25">
      <c r="A198" s="20" t="s">
        <v>2391</v>
      </c>
      <c r="B198" s="20" t="s">
        <v>1983</v>
      </c>
      <c r="C198" s="20" t="s">
        <v>2392</v>
      </c>
      <c r="D198" s="20"/>
      <c r="E198" s="20"/>
      <c r="F198" s="20"/>
      <c r="G198" s="20"/>
      <c r="H198" s="20"/>
      <c r="I198" s="20"/>
      <c r="J198" s="20"/>
      <c r="K198" s="20"/>
      <c r="L198" s="20"/>
      <c r="M198" s="20"/>
      <c r="N198" s="20"/>
      <c r="O198" s="20"/>
      <c r="P198" s="20"/>
    </row>
    <row r="199" spans="1:16" ht="45" x14ac:dyDescent="0.25">
      <c r="A199" s="20" t="s">
        <v>2393</v>
      </c>
      <c r="B199" s="20" t="s">
        <v>1983</v>
      </c>
      <c r="C199" s="20" t="s">
        <v>2394</v>
      </c>
      <c r="D199" s="20"/>
      <c r="E199" s="20"/>
      <c r="F199" s="20"/>
      <c r="G199" s="20"/>
      <c r="H199" s="20"/>
      <c r="I199" s="20"/>
      <c r="J199" s="20"/>
      <c r="K199" s="20"/>
      <c r="L199" s="20"/>
      <c r="M199" s="20"/>
      <c r="N199" s="20"/>
      <c r="O199" s="20"/>
      <c r="P199" s="20"/>
    </row>
    <row r="200" spans="1:16" ht="30" x14ac:dyDescent="0.25">
      <c r="A200" s="20" t="s">
        <v>2395</v>
      </c>
      <c r="B200" s="20" t="s">
        <v>1983</v>
      </c>
      <c r="C200" s="20" t="s">
        <v>2396</v>
      </c>
      <c r="D200" s="20"/>
      <c r="E200" s="20"/>
      <c r="F200" s="20"/>
      <c r="G200" s="20"/>
      <c r="H200" s="20"/>
      <c r="I200" s="20"/>
      <c r="J200" s="20"/>
      <c r="K200" s="20"/>
      <c r="L200" s="20"/>
      <c r="M200" s="20"/>
      <c r="N200" s="20"/>
      <c r="O200" s="20"/>
      <c r="P200" s="20"/>
    </row>
    <row r="201" spans="1:16" ht="45" x14ac:dyDescent="0.25">
      <c r="A201" s="20" t="s">
        <v>2397</v>
      </c>
      <c r="B201" s="20" t="s">
        <v>1983</v>
      </c>
      <c r="C201" s="20" t="s">
        <v>2398</v>
      </c>
      <c r="D201" s="20"/>
      <c r="E201" s="20"/>
      <c r="F201" s="20"/>
      <c r="G201" s="20"/>
      <c r="H201" s="20"/>
      <c r="I201" s="20"/>
      <c r="J201" s="20"/>
      <c r="K201" s="20"/>
      <c r="L201" s="20"/>
      <c r="M201" s="20"/>
      <c r="N201" s="20"/>
      <c r="O201" s="20"/>
      <c r="P201" s="20"/>
    </row>
    <row r="202" spans="1:16" x14ac:dyDescent="0.25">
      <c r="A202" s="20" t="s">
        <v>2399</v>
      </c>
      <c r="B202" s="20" t="s">
        <v>1983</v>
      </c>
      <c r="C202" s="20" t="s">
        <v>2400</v>
      </c>
      <c r="D202" s="20"/>
      <c r="E202" s="20"/>
      <c r="F202" s="20"/>
      <c r="G202" s="20"/>
      <c r="H202" s="20"/>
      <c r="I202" s="20"/>
      <c r="J202" s="20"/>
      <c r="K202" s="20"/>
      <c r="L202" s="20"/>
      <c r="M202" s="20"/>
      <c r="N202" s="20"/>
      <c r="O202" s="20"/>
      <c r="P202" s="20"/>
    </row>
    <row r="203" spans="1:16" ht="45" x14ac:dyDescent="0.25">
      <c r="A203" s="20" t="s">
        <v>2401</v>
      </c>
      <c r="B203" s="20" t="s">
        <v>1983</v>
      </c>
      <c r="C203" s="20" t="s">
        <v>2402</v>
      </c>
      <c r="D203" s="20"/>
      <c r="E203" s="20"/>
      <c r="F203" s="20"/>
      <c r="G203" s="20"/>
      <c r="H203" s="20"/>
      <c r="I203" s="20"/>
      <c r="J203" s="20"/>
      <c r="K203" s="20"/>
      <c r="L203" s="20"/>
      <c r="M203" s="20"/>
      <c r="N203" s="20"/>
      <c r="O203" s="20"/>
      <c r="P203" s="20"/>
    </row>
    <row r="204" spans="1:16" ht="30" x14ac:dyDescent="0.25">
      <c r="A204" s="20" t="s">
        <v>2403</v>
      </c>
      <c r="B204" s="20" t="s">
        <v>1983</v>
      </c>
      <c r="C204" s="20" t="s">
        <v>2404</v>
      </c>
      <c r="D204" s="20"/>
      <c r="E204" s="20"/>
      <c r="F204" s="20"/>
      <c r="G204" s="20"/>
      <c r="H204" s="20"/>
      <c r="I204" s="20"/>
      <c r="J204" s="20"/>
      <c r="K204" s="20"/>
      <c r="L204" s="20"/>
      <c r="M204" s="20"/>
      <c r="N204" s="20"/>
      <c r="O204" s="20"/>
      <c r="P204" s="20"/>
    </row>
    <row r="205" spans="1:16" ht="30" x14ac:dyDescent="0.25">
      <c r="A205" s="20" t="s">
        <v>2405</v>
      </c>
      <c r="B205" s="20" t="s">
        <v>1983</v>
      </c>
      <c r="C205" s="20" t="s">
        <v>2406</v>
      </c>
      <c r="D205" s="20"/>
      <c r="E205" s="20"/>
      <c r="F205" s="20"/>
      <c r="G205" s="20"/>
      <c r="H205" s="20"/>
      <c r="I205" s="20"/>
      <c r="J205" s="20"/>
      <c r="K205" s="20"/>
      <c r="L205" s="20"/>
      <c r="M205" s="20"/>
      <c r="N205" s="20"/>
      <c r="O205" s="20"/>
      <c r="P205" s="20"/>
    </row>
    <row r="206" spans="1:16" ht="30" x14ac:dyDescent="0.25">
      <c r="A206" s="20" t="s">
        <v>2407</v>
      </c>
      <c r="B206" s="20" t="s">
        <v>1983</v>
      </c>
      <c r="C206" s="20" t="s">
        <v>2408</v>
      </c>
      <c r="D206" s="20"/>
      <c r="E206" s="20"/>
      <c r="F206" s="20"/>
      <c r="G206" s="20"/>
      <c r="H206" s="20"/>
      <c r="I206" s="20"/>
      <c r="J206" s="20"/>
      <c r="K206" s="20"/>
      <c r="L206" s="20"/>
      <c r="M206" s="20"/>
      <c r="N206" s="20"/>
      <c r="O206" s="20"/>
      <c r="P206" s="20"/>
    </row>
    <row r="207" spans="1:16" x14ac:dyDescent="0.25">
      <c r="A207" s="20" t="s">
        <v>2409</v>
      </c>
      <c r="B207" s="20" t="s">
        <v>1983</v>
      </c>
      <c r="C207" s="20" t="s">
        <v>2410</v>
      </c>
      <c r="D207" s="20"/>
      <c r="E207" s="20"/>
      <c r="F207" s="20"/>
      <c r="G207" s="20"/>
      <c r="H207" s="20"/>
      <c r="I207" s="20"/>
      <c r="J207" s="20"/>
      <c r="K207" s="20"/>
      <c r="L207" s="20"/>
      <c r="M207" s="20"/>
      <c r="N207" s="20"/>
      <c r="O207" s="20"/>
      <c r="P207" s="20"/>
    </row>
    <row r="208" spans="1:16" x14ac:dyDescent="0.25">
      <c r="A208" s="20" t="s">
        <v>2411</v>
      </c>
      <c r="B208" s="20">
        <v>2109</v>
      </c>
      <c r="C208" s="20" t="s">
        <v>2412</v>
      </c>
      <c r="D208" s="20"/>
      <c r="E208" s="20"/>
      <c r="F208" s="20"/>
      <c r="G208" s="20"/>
      <c r="H208" s="20"/>
      <c r="I208" s="20"/>
      <c r="J208" s="20"/>
      <c r="K208" s="20"/>
      <c r="L208" s="20"/>
      <c r="M208" s="20"/>
      <c r="N208" s="20"/>
      <c r="O208" s="20"/>
      <c r="P208" s="20"/>
    </row>
    <row r="209" spans="1:16" ht="30" x14ac:dyDescent="0.25">
      <c r="A209" s="20" t="s">
        <v>2413</v>
      </c>
      <c r="B209" s="25">
        <v>205562482.02000001</v>
      </c>
      <c r="C209" s="20" t="s">
        <v>2414</v>
      </c>
      <c r="D209" s="20"/>
      <c r="E209" s="20"/>
      <c r="F209" s="20"/>
      <c r="G209" s="20"/>
      <c r="H209" s="20"/>
      <c r="I209" s="20"/>
      <c r="J209" s="20"/>
      <c r="K209" s="20"/>
      <c r="L209" s="20"/>
      <c r="M209" s="20"/>
      <c r="N209" s="20"/>
      <c r="O209" s="20"/>
      <c r="P209" s="20"/>
    </row>
    <row r="210" spans="1:16" x14ac:dyDescent="0.25">
      <c r="A210" s="20" t="s">
        <v>2415</v>
      </c>
      <c r="B210" s="20">
        <v>1297</v>
      </c>
      <c r="C210" s="20" t="s">
        <v>2416</v>
      </c>
      <c r="D210" s="20"/>
      <c r="E210" s="20"/>
      <c r="F210" s="20"/>
      <c r="G210" s="20"/>
      <c r="H210" s="20"/>
      <c r="I210" s="20"/>
      <c r="J210" s="20"/>
      <c r="K210" s="20"/>
      <c r="L210" s="20"/>
      <c r="M210" s="20"/>
      <c r="N210" s="20"/>
      <c r="O210" s="20"/>
      <c r="P210" s="20"/>
    </row>
    <row r="211" spans="1:16" x14ac:dyDescent="0.25">
      <c r="A211" s="20" t="s">
        <v>2417</v>
      </c>
      <c r="B211" s="20">
        <v>44931</v>
      </c>
      <c r="C211" s="20">
        <v>46020</v>
      </c>
      <c r="D211" s="20"/>
      <c r="E211" s="20"/>
      <c r="F211" s="20"/>
      <c r="G211" s="20"/>
      <c r="H211" s="20"/>
      <c r="I211" s="20"/>
      <c r="J211" s="20"/>
      <c r="K211" s="20"/>
      <c r="L211" s="20"/>
      <c r="M211" s="20"/>
      <c r="N211" s="20"/>
      <c r="O211" s="20"/>
      <c r="P211" s="20"/>
    </row>
    <row r="212" spans="1:16" x14ac:dyDescent="0.25">
      <c r="A212" s="20" t="s">
        <v>2418</v>
      </c>
      <c r="B212" s="20">
        <v>16</v>
      </c>
      <c r="C212" s="20" t="s">
        <v>2419</v>
      </c>
      <c r="D212" s="20"/>
      <c r="E212" s="20"/>
      <c r="F212" s="20"/>
      <c r="G212" s="20"/>
      <c r="H212" s="20"/>
      <c r="I212" s="20"/>
      <c r="J212" s="20"/>
      <c r="K212" s="20"/>
      <c r="L212" s="20"/>
      <c r="M212" s="20"/>
      <c r="N212" s="20"/>
      <c r="O212" s="20"/>
      <c r="P212" s="20"/>
    </row>
    <row r="213" spans="1:16" x14ac:dyDescent="0.25">
      <c r="A213" s="20"/>
      <c r="B213" s="20"/>
      <c r="C213" s="20"/>
      <c r="D213" s="20"/>
      <c r="E213" s="20"/>
      <c r="F213" s="20"/>
      <c r="G213" s="20"/>
      <c r="H213" s="20"/>
      <c r="I213" s="20"/>
      <c r="J213" s="20"/>
      <c r="K213" s="20"/>
      <c r="L213" s="20"/>
      <c r="M213" s="20"/>
      <c r="N213" s="20"/>
      <c r="O213" s="20"/>
      <c r="P213" s="20"/>
    </row>
    <row r="214" spans="1:16" ht="24" customHeight="1" x14ac:dyDescent="0.25">
      <c r="A214" s="22" t="s">
        <v>2560</v>
      </c>
      <c r="B214" s="22"/>
      <c r="C214" s="22"/>
      <c r="D214" s="22"/>
      <c r="E214" s="22"/>
      <c r="F214" s="22"/>
      <c r="G214" s="22"/>
      <c r="H214" s="22"/>
      <c r="I214" s="22"/>
      <c r="J214" s="22"/>
      <c r="K214" s="22"/>
      <c r="L214" s="22"/>
      <c r="M214" s="22"/>
      <c r="N214" s="22"/>
      <c r="O214" s="22"/>
      <c r="P214" s="22"/>
    </row>
    <row r="215" spans="1:16" x14ac:dyDescent="0.25">
      <c r="A215" s="20" t="s">
        <v>2082</v>
      </c>
      <c r="B215" s="20" t="s">
        <v>23</v>
      </c>
      <c r="C215" s="20" t="s">
        <v>2088</v>
      </c>
      <c r="D215" s="20" t="s">
        <v>2184</v>
      </c>
      <c r="E215" s="20" t="s">
        <v>2185</v>
      </c>
      <c r="F215" s="20" t="s">
        <v>2186</v>
      </c>
      <c r="G215" s="20" t="s">
        <v>2187</v>
      </c>
      <c r="H215" s="20" t="s">
        <v>2188</v>
      </c>
      <c r="I215" s="20"/>
      <c r="J215" s="20"/>
      <c r="K215" s="20"/>
      <c r="L215" s="20"/>
      <c r="M215" s="20"/>
      <c r="N215" s="20"/>
      <c r="O215" s="20"/>
      <c r="P215" s="20"/>
    </row>
    <row r="216" spans="1:16" ht="45" x14ac:dyDescent="0.25">
      <c r="A216" s="20">
        <v>2</v>
      </c>
      <c r="B216" s="20" t="s">
        <v>37</v>
      </c>
      <c r="C216" s="20" t="s">
        <v>30</v>
      </c>
      <c r="D216" s="20" t="s">
        <v>2189</v>
      </c>
      <c r="E216" s="20">
        <v>45208</v>
      </c>
      <c r="F216" s="20" t="s">
        <v>2190</v>
      </c>
      <c r="G216" s="20" t="s">
        <v>2191</v>
      </c>
      <c r="H216" s="20">
        <v>2</v>
      </c>
      <c r="I216" s="20"/>
      <c r="J216" s="20"/>
      <c r="K216" s="20"/>
      <c r="L216" s="20"/>
      <c r="M216" s="20"/>
      <c r="N216" s="20"/>
      <c r="O216" s="20"/>
      <c r="P216" s="20"/>
    </row>
    <row r="217" spans="1:16" ht="30" x14ac:dyDescent="0.25">
      <c r="A217" s="20">
        <v>13</v>
      </c>
      <c r="B217" s="20" t="s">
        <v>115</v>
      </c>
      <c r="C217" s="20" t="s">
        <v>36</v>
      </c>
      <c r="D217" s="20" t="s">
        <v>2192</v>
      </c>
      <c r="E217" s="20"/>
      <c r="F217" s="20" t="s">
        <v>2193</v>
      </c>
      <c r="G217" s="20" t="s">
        <v>2194</v>
      </c>
      <c r="H217" s="20">
        <v>13</v>
      </c>
      <c r="I217" s="20"/>
      <c r="J217" s="20"/>
      <c r="K217" s="20"/>
      <c r="L217" s="20"/>
      <c r="M217" s="20"/>
      <c r="N217" s="20"/>
      <c r="O217" s="20"/>
      <c r="P217" s="20"/>
    </row>
    <row r="218" spans="1:16" ht="45" x14ac:dyDescent="0.25">
      <c r="A218" s="20">
        <v>16</v>
      </c>
      <c r="B218" s="20" t="s">
        <v>128</v>
      </c>
      <c r="C218" s="20" t="s">
        <v>30</v>
      </c>
      <c r="D218" s="20" t="s">
        <v>2195</v>
      </c>
      <c r="E218" s="20">
        <v>45108</v>
      </c>
      <c r="F218" s="20" t="s">
        <v>2196</v>
      </c>
      <c r="G218" s="20" t="s">
        <v>2197</v>
      </c>
      <c r="H218" s="20">
        <v>16</v>
      </c>
      <c r="I218" s="20"/>
      <c r="J218" s="20"/>
      <c r="K218" s="20"/>
      <c r="L218" s="20"/>
      <c r="M218" s="20"/>
      <c r="N218" s="20"/>
      <c r="O218" s="20"/>
      <c r="P218" s="20"/>
    </row>
    <row r="219" spans="1:16" ht="30" x14ac:dyDescent="0.25">
      <c r="A219" s="20">
        <v>18</v>
      </c>
      <c r="B219" s="20" t="s">
        <v>137</v>
      </c>
      <c r="C219" s="20" t="s">
        <v>36</v>
      </c>
      <c r="D219" s="20" t="s">
        <v>2192</v>
      </c>
      <c r="E219" s="20"/>
      <c r="F219" s="20" t="s">
        <v>2193</v>
      </c>
      <c r="G219" s="20" t="s">
        <v>2194</v>
      </c>
      <c r="H219" s="20">
        <v>18</v>
      </c>
      <c r="I219" s="20"/>
      <c r="J219" s="20"/>
      <c r="K219" s="20"/>
      <c r="L219" s="20"/>
      <c r="M219" s="20"/>
      <c r="N219" s="20"/>
      <c r="O219" s="20"/>
      <c r="P219" s="20"/>
    </row>
    <row r="220" spans="1:16" ht="45" x14ac:dyDescent="0.25">
      <c r="A220" s="20">
        <v>19</v>
      </c>
      <c r="B220" s="20" t="s">
        <v>143</v>
      </c>
      <c r="C220" s="20" t="s">
        <v>30</v>
      </c>
      <c r="D220" s="20" t="s">
        <v>2195</v>
      </c>
      <c r="E220" s="20">
        <v>45451</v>
      </c>
      <c r="F220" s="20" t="s">
        <v>2198</v>
      </c>
      <c r="G220" s="20" t="s">
        <v>2197</v>
      </c>
      <c r="H220" s="20">
        <v>19</v>
      </c>
      <c r="I220" s="20"/>
      <c r="J220" s="20"/>
      <c r="K220" s="20"/>
      <c r="L220" s="20"/>
      <c r="M220" s="20"/>
      <c r="N220" s="20"/>
      <c r="O220" s="20"/>
      <c r="P220" s="20"/>
    </row>
    <row r="221" spans="1:16" ht="30" x14ac:dyDescent="0.25">
      <c r="A221" s="20">
        <v>20</v>
      </c>
      <c r="B221" s="20" t="s">
        <v>148</v>
      </c>
      <c r="C221" s="20" t="s">
        <v>36</v>
      </c>
      <c r="D221" s="20" t="s">
        <v>2192</v>
      </c>
      <c r="E221" s="20"/>
      <c r="F221" s="20" t="s">
        <v>2193</v>
      </c>
      <c r="G221" s="20" t="s">
        <v>2194</v>
      </c>
      <c r="H221" s="20">
        <v>20</v>
      </c>
      <c r="I221" s="20"/>
      <c r="J221" s="20"/>
      <c r="K221" s="20"/>
      <c r="L221" s="20"/>
      <c r="M221" s="20"/>
      <c r="N221" s="20"/>
      <c r="O221" s="20"/>
      <c r="P221" s="20"/>
    </row>
    <row r="222" spans="1:16" ht="45" x14ac:dyDescent="0.25">
      <c r="A222" s="20">
        <v>22</v>
      </c>
      <c r="B222" s="20" t="s">
        <v>158</v>
      </c>
      <c r="C222" s="20" t="s">
        <v>30</v>
      </c>
      <c r="D222" s="20" t="s">
        <v>2195</v>
      </c>
      <c r="E222" s="20">
        <v>45901</v>
      </c>
      <c r="F222" s="20" t="s">
        <v>2199</v>
      </c>
      <c r="G222" s="20" t="s">
        <v>2197</v>
      </c>
      <c r="H222" s="20">
        <v>22</v>
      </c>
      <c r="I222" s="20"/>
      <c r="J222" s="20"/>
      <c r="K222" s="20"/>
      <c r="L222" s="20"/>
      <c r="M222" s="20"/>
      <c r="N222" s="20"/>
      <c r="O222" s="20"/>
      <c r="P222" s="20"/>
    </row>
    <row r="223" spans="1:16" ht="45" x14ac:dyDescent="0.25">
      <c r="A223" s="20">
        <v>24</v>
      </c>
      <c r="B223" s="20" t="s">
        <v>165</v>
      </c>
      <c r="C223" s="20" t="s">
        <v>30</v>
      </c>
      <c r="D223" s="20" t="s">
        <v>2195</v>
      </c>
      <c r="E223" s="20">
        <v>45360</v>
      </c>
      <c r="F223" s="20" t="s">
        <v>2200</v>
      </c>
      <c r="G223" s="20" t="s">
        <v>2197</v>
      </c>
      <c r="H223" s="20">
        <v>24</v>
      </c>
      <c r="I223" s="20"/>
      <c r="J223" s="20"/>
      <c r="K223" s="20"/>
      <c r="L223" s="20"/>
      <c r="M223" s="20"/>
      <c r="N223" s="20"/>
      <c r="O223" s="20"/>
      <c r="P223" s="20"/>
    </row>
    <row r="224" spans="1:16" ht="30" x14ac:dyDescent="0.25">
      <c r="A224" s="20">
        <v>26</v>
      </c>
      <c r="B224" s="20" t="s">
        <v>173</v>
      </c>
      <c r="C224" s="20" t="s">
        <v>36</v>
      </c>
      <c r="D224" s="20" t="s">
        <v>2192</v>
      </c>
      <c r="E224" s="20"/>
      <c r="F224" s="20" t="s">
        <v>2193</v>
      </c>
      <c r="G224" s="20" t="s">
        <v>2194</v>
      </c>
      <c r="H224" s="20">
        <v>26</v>
      </c>
      <c r="I224" s="20"/>
      <c r="J224" s="20"/>
      <c r="K224" s="20"/>
      <c r="L224" s="20"/>
      <c r="M224" s="20"/>
      <c r="N224" s="20"/>
      <c r="O224" s="20"/>
      <c r="P224" s="20"/>
    </row>
    <row r="225" spans="1:16" ht="45" x14ac:dyDescent="0.25">
      <c r="A225" s="20">
        <v>29</v>
      </c>
      <c r="B225" s="20" t="s">
        <v>184</v>
      </c>
      <c r="C225" s="20" t="s">
        <v>30</v>
      </c>
      <c r="D225" s="20" t="s">
        <v>2195</v>
      </c>
      <c r="E225" s="20">
        <v>45392</v>
      </c>
      <c r="F225" s="20" t="s">
        <v>2201</v>
      </c>
      <c r="G225" s="20" t="s">
        <v>2197</v>
      </c>
      <c r="H225" s="20">
        <v>29</v>
      </c>
      <c r="I225" s="20"/>
      <c r="J225" s="20"/>
      <c r="K225" s="20"/>
      <c r="L225" s="20"/>
      <c r="M225" s="20"/>
      <c r="N225" s="20"/>
      <c r="O225" s="20"/>
      <c r="P225" s="20"/>
    </row>
    <row r="226" spans="1:16" ht="30" x14ac:dyDescent="0.25">
      <c r="A226" s="20">
        <v>31</v>
      </c>
      <c r="B226" s="20" t="s">
        <v>192</v>
      </c>
      <c r="C226" s="20" t="s">
        <v>36</v>
      </c>
      <c r="D226" s="20" t="s">
        <v>2192</v>
      </c>
      <c r="E226" s="20"/>
      <c r="F226" s="20" t="s">
        <v>2193</v>
      </c>
      <c r="G226" s="20" t="s">
        <v>2194</v>
      </c>
      <c r="H226" s="20">
        <v>31</v>
      </c>
      <c r="I226" s="20"/>
      <c r="J226" s="20"/>
      <c r="K226" s="20"/>
      <c r="L226" s="20"/>
      <c r="M226" s="20"/>
      <c r="N226" s="20"/>
      <c r="O226" s="20"/>
      <c r="P226" s="20"/>
    </row>
    <row r="227" spans="1:16" ht="45" x14ac:dyDescent="0.25">
      <c r="A227" s="20">
        <v>33</v>
      </c>
      <c r="B227" s="20" t="s">
        <v>199</v>
      </c>
      <c r="C227" s="20" t="s">
        <v>30</v>
      </c>
      <c r="D227" s="20" t="s">
        <v>2195</v>
      </c>
      <c r="E227" s="20">
        <v>45268</v>
      </c>
      <c r="F227" s="20" t="s">
        <v>2202</v>
      </c>
      <c r="G227" s="20" t="s">
        <v>2197</v>
      </c>
      <c r="H227" s="20">
        <v>33</v>
      </c>
      <c r="I227" s="20"/>
      <c r="J227" s="20"/>
      <c r="K227" s="20"/>
      <c r="L227" s="20"/>
      <c r="M227" s="20"/>
      <c r="N227" s="20"/>
      <c r="O227" s="20"/>
      <c r="P227" s="20"/>
    </row>
    <row r="228" spans="1:16" ht="45" x14ac:dyDescent="0.25">
      <c r="A228" s="20">
        <v>34</v>
      </c>
      <c r="B228" s="20" t="s">
        <v>205</v>
      </c>
      <c r="C228" s="20" t="s">
        <v>30</v>
      </c>
      <c r="D228" s="20" t="s">
        <v>2195</v>
      </c>
      <c r="E228" s="20">
        <v>45149</v>
      </c>
      <c r="F228" s="20" t="s">
        <v>2203</v>
      </c>
      <c r="G228" s="20" t="s">
        <v>2197</v>
      </c>
      <c r="H228" s="20">
        <v>34</v>
      </c>
      <c r="I228" s="20"/>
      <c r="J228" s="20"/>
      <c r="K228" s="20"/>
      <c r="L228" s="20"/>
      <c r="M228" s="20"/>
      <c r="N228" s="20"/>
      <c r="O228" s="20"/>
      <c r="P228" s="20"/>
    </row>
    <row r="229" spans="1:16" ht="45" x14ac:dyDescent="0.25">
      <c r="A229" s="20">
        <v>37</v>
      </c>
      <c r="B229" s="20" t="s">
        <v>219</v>
      </c>
      <c r="C229" s="20" t="s">
        <v>30</v>
      </c>
      <c r="D229" s="20" t="s">
        <v>2195</v>
      </c>
      <c r="E229" s="20">
        <v>45573</v>
      </c>
      <c r="F229" s="20" t="s">
        <v>2204</v>
      </c>
      <c r="G229" s="20" t="s">
        <v>2197</v>
      </c>
      <c r="H229" s="20">
        <v>37</v>
      </c>
      <c r="I229" s="20"/>
      <c r="J229" s="20"/>
      <c r="K229" s="20"/>
      <c r="L229" s="20"/>
      <c r="M229" s="20"/>
      <c r="N229" s="20"/>
      <c r="O229" s="20"/>
      <c r="P229" s="20"/>
    </row>
    <row r="230" spans="1:16" ht="45" x14ac:dyDescent="0.25">
      <c r="A230" s="20">
        <v>38</v>
      </c>
      <c r="B230" s="20" t="s">
        <v>223</v>
      </c>
      <c r="C230" s="20" t="s">
        <v>30</v>
      </c>
      <c r="D230" s="20" t="s">
        <v>2195</v>
      </c>
      <c r="E230" s="20">
        <v>44993</v>
      </c>
      <c r="F230" s="20" t="s">
        <v>2205</v>
      </c>
      <c r="G230" s="20" t="s">
        <v>2197</v>
      </c>
      <c r="H230" s="20">
        <v>38</v>
      </c>
      <c r="I230" s="20"/>
      <c r="J230" s="20"/>
      <c r="K230" s="20"/>
      <c r="L230" s="20"/>
      <c r="M230" s="20"/>
      <c r="N230" s="20"/>
      <c r="O230" s="20"/>
      <c r="P230" s="20"/>
    </row>
    <row r="231" spans="1:16" ht="45" x14ac:dyDescent="0.25">
      <c r="A231" s="20">
        <v>39</v>
      </c>
      <c r="B231" s="20" t="s">
        <v>227</v>
      </c>
      <c r="C231" s="20" t="s">
        <v>30</v>
      </c>
      <c r="D231" s="20" t="s">
        <v>2195</v>
      </c>
      <c r="E231" s="20">
        <v>45173</v>
      </c>
      <c r="F231" s="20" t="s">
        <v>2206</v>
      </c>
      <c r="G231" s="20" t="s">
        <v>2197</v>
      </c>
      <c r="H231" s="20">
        <v>39</v>
      </c>
      <c r="I231" s="20"/>
      <c r="J231" s="20"/>
      <c r="K231" s="20"/>
      <c r="L231" s="20"/>
      <c r="M231" s="20"/>
      <c r="N231" s="20"/>
      <c r="O231" s="20"/>
      <c r="P231" s="20"/>
    </row>
    <row r="232" spans="1:16" ht="45" x14ac:dyDescent="0.25">
      <c r="A232" s="20">
        <v>40</v>
      </c>
      <c r="B232" s="20" t="s">
        <v>231</v>
      </c>
      <c r="C232" s="20" t="s">
        <v>30</v>
      </c>
      <c r="D232" s="20" t="s">
        <v>2195</v>
      </c>
      <c r="E232" s="20">
        <v>45299</v>
      </c>
      <c r="F232" s="20" t="s">
        <v>2207</v>
      </c>
      <c r="G232" s="20" t="s">
        <v>2197</v>
      </c>
      <c r="H232" s="20">
        <v>40</v>
      </c>
      <c r="I232" s="20"/>
      <c r="J232" s="20"/>
      <c r="K232" s="20"/>
      <c r="L232" s="20"/>
      <c r="M232" s="20"/>
      <c r="N232" s="20"/>
      <c r="O232" s="20"/>
      <c r="P232" s="20"/>
    </row>
    <row r="233" spans="1:16" ht="60" x14ac:dyDescent="0.25">
      <c r="A233" s="20">
        <v>42</v>
      </c>
      <c r="B233" s="20" t="s">
        <v>239</v>
      </c>
      <c r="C233" s="20" t="s">
        <v>29</v>
      </c>
      <c r="D233" s="20" t="s">
        <v>2208</v>
      </c>
      <c r="E233" s="20">
        <v>4144151.75</v>
      </c>
      <c r="F233" s="20" t="s">
        <v>2209</v>
      </c>
      <c r="G233" s="20" t="s">
        <v>2210</v>
      </c>
      <c r="H233" s="20">
        <v>42</v>
      </c>
      <c r="I233" s="20"/>
      <c r="J233" s="20"/>
      <c r="K233" s="20"/>
      <c r="L233" s="20"/>
      <c r="M233" s="20"/>
      <c r="N233" s="20"/>
      <c r="O233" s="20"/>
      <c r="P233" s="20"/>
    </row>
    <row r="234" spans="1:16" ht="45" x14ac:dyDescent="0.25">
      <c r="A234" s="20">
        <v>43</v>
      </c>
      <c r="B234" s="20" t="s">
        <v>243</v>
      </c>
      <c r="C234" s="20" t="s">
        <v>30</v>
      </c>
      <c r="D234" s="20" t="s">
        <v>2195</v>
      </c>
      <c r="E234" s="20">
        <v>45084</v>
      </c>
      <c r="F234" s="20" t="s">
        <v>2211</v>
      </c>
      <c r="G234" s="20" t="s">
        <v>2197</v>
      </c>
      <c r="H234" s="20">
        <v>43</v>
      </c>
      <c r="I234" s="20"/>
      <c r="J234" s="20"/>
      <c r="K234" s="20"/>
      <c r="L234" s="20"/>
      <c r="M234" s="20"/>
      <c r="N234" s="20"/>
      <c r="O234" s="20"/>
      <c r="P234" s="20"/>
    </row>
    <row r="235" spans="1:16" ht="45" x14ac:dyDescent="0.25">
      <c r="A235" s="20">
        <v>44</v>
      </c>
      <c r="B235" s="20" t="s">
        <v>249</v>
      </c>
      <c r="C235" s="20" t="s">
        <v>30</v>
      </c>
      <c r="D235" s="20" t="s">
        <v>2195</v>
      </c>
      <c r="E235" s="20">
        <v>45392</v>
      </c>
      <c r="F235" s="20" t="s">
        <v>2201</v>
      </c>
      <c r="G235" s="20" t="s">
        <v>2197</v>
      </c>
      <c r="H235" s="20">
        <v>44</v>
      </c>
      <c r="I235" s="20"/>
      <c r="J235" s="20"/>
      <c r="K235" s="20"/>
      <c r="L235" s="20"/>
      <c r="M235" s="20"/>
      <c r="N235" s="20"/>
      <c r="O235" s="20"/>
      <c r="P235" s="20"/>
    </row>
    <row r="236" spans="1:16" ht="30" x14ac:dyDescent="0.25">
      <c r="A236" s="20">
        <v>49</v>
      </c>
      <c r="B236" s="20" t="s">
        <v>270</v>
      </c>
      <c r="C236" s="20" t="s">
        <v>36</v>
      </c>
      <c r="D236" s="20" t="s">
        <v>2192</v>
      </c>
      <c r="E236" s="20"/>
      <c r="F236" s="20" t="s">
        <v>2193</v>
      </c>
      <c r="G236" s="20" t="s">
        <v>2194</v>
      </c>
      <c r="H236" s="20">
        <v>49</v>
      </c>
      <c r="I236" s="20"/>
      <c r="J236" s="20"/>
      <c r="K236" s="20"/>
      <c r="L236" s="20"/>
      <c r="M236" s="20"/>
      <c r="N236" s="20"/>
      <c r="O236" s="20"/>
      <c r="P236" s="20"/>
    </row>
    <row r="237" spans="1:16" ht="60" x14ac:dyDescent="0.25">
      <c r="A237" s="20">
        <v>49</v>
      </c>
      <c r="B237" s="20" t="s">
        <v>270</v>
      </c>
      <c r="C237" s="20" t="s">
        <v>29</v>
      </c>
      <c r="D237" s="20" t="s">
        <v>2208</v>
      </c>
      <c r="E237" s="20">
        <v>428688.9</v>
      </c>
      <c r="F237" s="20" t="s">
        <v>2212</v>
      </c>
      <c r="G237" s="20" t="s">
        <v>2210</v>
      </c>
      <c r="H237" s="20">
        <v>49</v>
      </c>
      <c r="I237" s="20"/>
      <c r="J237" s="20"/>
      <c r="K237" s="20"/>
      <c r="L237" s="20"/>
      <c r="M237" s="20"/>
      <c r="N237" s="20"/>
      <c r="O237" s="20"/>
      <c r="P237" s="20"/>
    </row>
    <row r="238" spans="1:16" ht="45" x14ac:dyDescent="0.25">
      <c r="A238" s="20">
        <v>51</v>
      </c>
      <c r="B238" s="20" t="s">
        <v>276</v>
      </c>
      <c r="C238" s="20" t="s">
        <v>30</v>
      </c>
      <c r="D238" s="20" t="s">
        <v>2189</v>
      </c>
      <c r="E238" s="20">
        <v>45908</v>
      </c>
      <c r="F238" s="20" t="s">
        <v>2213</v>
      </c>
      <c r="G238" s="20" t="s">
        <v>2191</v>
      </c>
      <c r="H238" s="20">
        <v>51</v>
      </c>
      <c r="I238" s="20"/>
      <c r="J238" s="20"/>
      <c r="K238" s="20"/>
      <c r="L238" s="20"/>
      <c r="M238" s="20"/>
      <c r="N238" s="20"/>
      <c r="O238" s="20"/>
      <c r="P238" s="20"/>
    </row>
    <row r="239" spans="1:16" ht="30" x14ac:dyDescent="0.25">
      <c r="A239" s="20">
        <v>52</v>
      </c>
      <c r="B239" s="20" t="s">
        <v>280</v>
      </c>
      <c r="C239" s="20" t="s">
        <v>36</v>
      </c>
      <c r="D239" s="20" t="s">
        <v>2192</v>
      </c>
      <c r="E239" s="20"/>
      <c r="F239" s="20" t="s">
        <v>2193</v>
      </c>
      <c r="G239" s="20" t="s">
        <v>2194</v>
      </c>
      <c r="H239" s="20">
        <v>52</v>
      </c>
      <c r="I239" s="20"/>
      <c r="J239" s="20"/>
      <c r="K239" s="20"/>
      <c r="L239" s="20"/>
      <c r="M239" s="20"/>
      <c r="N239" s="20"/>
      <c r="O239" s="20"/>
      <c r="P239" s="20"/>
    </row>
    <row r="240" spans="1:16" ht="45" x14ac:dyDescent="0.25">
      <c r="A240" s="20">
        <v>52</v>
      </c>
      <c r="B240" s="20" t="s">
        <v>280</v>
      </c>
      <c r="C240" s="20" t="s">
        <v>30</v>
      </c>
      <c r="D240" s="20" t="s">
        <v>2195</v>
      </c>
      <c r="E240" s="20">
        <v>44967</v>
      </c>
      <c r="F240" s="20" t="s">
        <v>2214</v>
      </c>
      <c r="G240" s="20" t="s">
        <v>2197</v>
      </c>
      <c r="H240" s="20">
        <v>52</v>
      </c>
      <c r="I240" s="20"/>
      <c r="J240" s="20"/>
      <c r="K240" s="20"/>
      <c r="L240" s="20"/>
      <c r="M240" s="20"/>
      <c r="N240" s="20"/>
      <c r="O240" s="20"/>
      <c r="P240" s="20"/>
    </row>
    <row r="241" spans="1:16" ht="30" x14ac:dyDescent="0.25">
      <c r="A241" s="20">
        <v>53</v>
      </c>
      <c r="B241" s="20" t="s">
        <v>283</v>
      </c>
      <c r="C241" s="20" t="s">
        <v>36</v>
      </c>
      <c r="D241" s="20" t="s">
        <v>2192</v>
      </c>
      <c r="E241" s="20"/>
      <c r="F241" s="20" t="s">
        <v>2193</v>
      </c>
      <c r="G241" s="20" t="s">
        <v>2194</v>
      </c>
      <c r="H241" s="20">
        <v>53</v>
      </c>
      <c r="I241" s="20"/>
      <c r="J241" s="20"/>
      <c r="K241" s="20"/>
      <c r="L241" s="20"/>
      <c r="M241" s="20"/>
      <c r="N241" s="20"/>
      <c r="O241" s="20"/>
      <c r="P241" s="20"/>
    </row>
    <row r="242" spans="1:16" ht="45" x14ac:dyDescent="0.25">
      <c r="A242" s="20">
        <v>53</v>
      </c>
      <c r="B242" s="20" t="s">
        <v>283</v>
      </c>
      <c r="C242" s="20" t="s">
        <v>30</v>
      </c>
      <c r="D242" s="20" t="s">
        <v>2195</v>
      </c>
      <c r="E242" s="20">
        <v>45788</v>
      </c>
      <c r="F242" s="20" t="s">
        <v>2215</v>
      </c>
      <c r="G242" s="20" t="s">
        <v>2197</v>
      </c>
      <c r="H242" s="20">
        <v>53</v>
      </c>
      <c r="I242" s="20"/>
      <c r="J242" s="20"/>
      <c r="K242" s="20"/>
      <c r="L242" s="20"/>
      <c r="M242" s="20"/>
      <c r="N242" s="20"/>
      <c r="O242" s="20"/>
      <c r="P242" s="20"/>
    </row>
    <row r="243" spans="1:16" ht="45" x14ac:dyDescent="0.25">
      <c r="A243" s="20">
        <v>55</v>
      </c>
      <c r="B243" s="20" t="s">
        <v>291</v>
      </c>
      <c r="C243" s="20" t="s">
        <v>30</v>
      </c>
      <c r="D243" s="20" t="s">
        <v>2195</v>
      </c>
      <c r="E243" s="20">
        <v>45484</v>
      </c>
      <c r="F243" s="20" t="s">
        <v>2216</v>
      </c>
      <c r="G243" s="20" t="s">
        <v>2197</v>
      </c>
      <c r="H243" s="20">
        <v>55</v>
      </c>
      <c r="I243" s="20"/>
      <c r="J243" s="20"/>
      <c r="K243" s="20"/>
      <c r="L243" s="20"/>
      <c r="M243" s="20"/>
      <c r="N243" s="20"/>
      <c r="O243" s="20"/>
      <c r="P243" s="20"/>
    </row>
    <row r="244" spans="1:16" ht="60" x14ac:dyDescent="0.25">
      <c r="A244" s="20">
        <v>55</v>
      </c>
      <c r="B244" s="20" t="s">
        <v>291</v>
      </c>
      <c r="C244" s="20" t="s">
        <v>29</v>
      </c>
      <c r="D244" s="20" t="s">
        <v>2208</v>
      </c>
      <c r="E244" s="20">
        <v>7984755</v>
      </c>
      <c r="F244" s="20" t="s">
        <v>2217</v>
      </c>
      <c r="G244" s="20" t="s">
        <v>2210</v>
      </c>
      <c r="H244" s="20">
        <v>55</v>
      </c>
      <c r="I244" s="20"/>
      <c r="J244" s="20"/>
      <c r="K244" s="20"/>
      <c r="L244" s="20"/>
      <c r="M244" s="20"/>
      <c r="N244" s="20"/>
      <c r="O244" s="20"/>
      <c r="P244" s="20"/>
    </row>
    <row r="245" spans="1:16" ht="45" x14ac:dyDescent="0.25">
      <c r="A245" s="20">
        <v>56</v>
      </c>
      <c r="B245" s="20" t="s">
        <v>294</v>
      </c>
      <c r="C245" s="20" t="s">
        <v>30</v>
      </c>
      <c r="D245" s="20" t="s">
        <v>2195</v>
      </c>
      <c r="E245" s="20">
        <v>45385</v>
      </c>
      <c r="F245" s="20" t="s">
        <v>2218</v>
      </c>
      <c r="G245" s="20" t="s">
        <v>2197</v>
      </c>
      <c r="H245" s="20">
        <v>56</v>
      </c>
      <c r="I245" s="20"/>
      <c r="J245" s="20"/>
      <c r="K245" s="20"/>
      <c r="L245" s="20"/>
      <c r="M245" s="20"/>
      <c r="N245" s="20"/>
      <c r="O245" s="20"/>
      <c r="P245" s="20"/>
    </row>
    <row r="246" spans="1:16" ht="45" x14ac:dyDescent="0.25">
      <c r="A246" s="20">
        <v>59</v>
      </c>
      <c r="B246" s="20" t="s">
        <v>309</v>
      </c>
      <c r="C246" s="20" t="s">
        <v>30</v>
      </c>
      <c r="D246" s="20" t="s">
        <v>2195</v>
      </c>
      <c r="E246" s="20">
        <v>45233</v>
      </c>
      <c r="F246" s="20" t="s">
        <v>2219</v>
      </c>
      <c r="G246" s="20" t="s">
        <v>2197</v>
      </c>
      <c r="H246" s="20">
        <v>59</v>
      </c>
      <c r="I246" s="20"/>
      <c r="J246" s="20"/>
      <c r="K246" s="20"/>
      <c r="L246" s="20"/>
      <c r="M246" s="20"/>
      <c r="N246" s="20"/>
      <c r="O246" s="20"/>
      <c r="P246" s="20"/>
    </row>
    <row r="247" spans="1:16" ht="30" x14ac:dyDescent="0.25">
      <c r="A247" s="20">
        <v>64</v>
      </c>
      <c r="B247" s="20" t="s">
        <v>323</v>
      </c>
      <c r="C247" s="20" t="s">
        <v>36</v>
      </c>
      <c r="D247" s="20" t="s">
        <v>2192</v>
      </c>
      <c r="E247" s="20"/>
      <c r="F247" s="20" t="s">
        <v>2193</v>
      </c>
      <c r="G247" s="20" t="s">
        <v>2194</v>
      </c>
      <c r="H247" s="20">
        <v>64</v>
      </c>
      <c r="I247" s="20"/>
      <c r="J247" s="20"/>
      <c r="K247" s="20"/>
      <c r="L247" s="20"/>
      <c r="M247" s="20"/>
      <c r="N247" s="20"/>
      <c r="O247" s="20"/>
      <c r="P247" s="20"/>
    </row>
    <row r="248" spans="1:16" ht="30" x14ac:dyDescent="0.25">
      <c r="A248" s="20">
        <v>65</v>
      </c>
      <c r="B248" s="20" t="s">
        <v>328</v>
      </c>
      <c r="C248" s="20" t="s">
        <v>36</v>
      </c>
      <c r="D248" s="20" t="s">
        <v>2192</v>
      </c>
      <c r="E248" s="20"/>
      <c r="F248" s="20" t="s">
        <v>2193</v>
      </c>
      <c r="G248" s="20" t="s">
        <v>2194</v>
      </c>
      <c r="H248" s="20">
        <v>65</v>
      </c>
      <c r="I248" s="20"/>
      <c r="J248" s="20"/>
      <c r="K248" s="20"/>
      <c r="L248" s="20"/>
      <c r="M248" s="20"/>
      <c r="N248" s="20"/>
      <c r="O248" s="20"/>
      <c r="P248" s="20"/>
    </row>
    <row r="249" spans="1:16" ht="30" x14ac:dyDescent="0.25">
      <c r="A249" s="20">
        <v>66</v>
      </c>
      <c r="B249" s="20" t="s">
        <v>332</v>
      </c>
      <c r="C249" s="20" t="s">
        <v>36</v>
      </c>
      <c r="D249" s="20" t="s">
        <v>2192</v>
      </c>
      <c r="E249" s="20"/>
      <c r="F249" s="20" t="s">
        <v>2193</v>
      </c>
      <c r="G249" s="20" t="s">
        <v>2194</v>
      </c>
      <c r="H249" s="20">
        <v>66</v>
      </c>
      <c r="I249" s="20"/>
      <c r="J249" s="20"/>
      <c r="K249" s="20"/>
      <c r="L249" s="20"/>
      <c r="M249" s="20"/>
      <c r="N249" s="20"/>
      <c r="O249" s="20"/>
      <c r="P249" s="20"/>
    </row>
    <row r="250" spans="1:16" ht="45" x14ac:dyDescent="0.25">
      <c r="A250" s="20">
        <v>66</v>
      </c>
      <c r="B250" s="20" t="s">
        <v>332</v>
      </c>
      <c r="C250" s="20" t="s">
        <v>30</v>
      </c>
      <c r="D250" s="20" t="s">
        <v>2195</v>
      </c>
      <c r="E250" s="20">
        <v>45841</v>
      </c>
      <c r="F250" s="20" t="s">
        <v>2220</v>
      </c>
      <c r="G250" s="20" t="s">
        <v>2197</v>
      </c>
      <c r="H250" s="20">
        <v>66</v>
      </c>
      <c r="I250" s="20"/>
      <c r="J250" s="20"/>
      <c r="K250" s="20"/>
      <c r="L250" s="20"/>
      <c r="M250" s="20"/>
      <c r="N250" s="20"/>
      <c r="O250" s="20"/>
      <c r="P250" s="20"/>
    </row>
    <row r="251" spans="1:16" ht="45" x14ac:dyDescent="0.25">
      <c r="A251" s="20">
        <v>67</v>
      </c>
      <c r="B251" s="20" t="s">
        <v>336</v>
      </c>
      <c r="C251" s="20" t="s">
        <v>30</v>
      </c>
      <c r="D251" s="20" t="s">
        <v>2195</v>
      </c>
      <c r="E251" s="20">
        <v>45424</v>
      </c>
      <c r="F251" s="20" t="s">
        <v>2221</v>
      </c>
      <c r="G251" s="20" t="s">
        <v>2197</v>
      </c>
      <c r="H251" s="20">
        <v>67</v>
      </c>
      <c r="I251" s="20"/>
      <c r="J251" s="20"/>
      <c r="K251" s="20"/>
      <c r="L251" s="20"/>
      <c r="M251" s="20"/>
      <c r="N251" s="20"/>
      <c r="O251" s="20"/>
      <c r="P251" s="20"/>
    </row>
    <row r="252" spans="1:16" ht="45" x14ac:dyDescent="0.25">
      <c r="A252" s="20">
        <v>69</v>
      </c>
      <c r="B252" s="20" t="s">
        <v>342</v>
      </c>
      <c r="C252" s="20" t="s">
        <v>30</v>
      </c>
      <c r="D252" s="20" t="s">
        <v>2195</v>
      </c>
      <c r="E252" s="20">
        <v>45027</v>
      </c>
      <c r="F252" s="20" t="s">
        <v>2222</v>
      </c>
      <c r="G252" s="20" t="s">
        <v>2197</v>
      </c>
      <c r="H252" s="20">
        <v>69</v>
      </c>
      <c r="I252" s="20"/>
      <c r="J252" s="20"/>
      <c r="K252" s="20"/>
      <c r="L252" s="20"/>
      <c r="M252" s="20"/>
      <c r="N252" s="20"/>
      <c r="O252" s="20"/>
      <c r="P252" s="20"/>
    </row>
    <row r="253" spans="1:16" ht="30" x14ac:dyDescent="0.25">
      <c r="A253" s="20">
        <v>71</v>
      </c>
      <c r="B253" s="20" t="s">
        <v>349</v>
      </c>
      <c r="C253" s="20" t="s">
        <v>36</v>
      </c>
      <c r="D253" s="20" t="s">
        <v>2192</v>
      </c>
      <c r="E253" s="20"/>
      <c r="F253" s="20" t="s">
        <v>2193</v>
      </c>
      <c r="G253" s="20" t="s">
        <v>2194</v>
      </c>
      <c r="H253" s="20">
        <v>71</v>
      </c>
      <c r="I253" s="20"/>
      <c r="J253" s="20"/>
      <c r="K253" s="20"/>
      <c r="L253" s="20"/>
      <c r="M253" s="20"/>
      <c r="N253" s="20"/>
      <c r="O253" s="20"/>
      <c r="P253" s="20"/>
    </row>
    <row r="254" spans="1:16" ht="45" x14ac:dyDescent="0.25">
      <c r="A254" s="20">
        <v>71</v>
      </c>
      <c r="B254" s="20" t="s">
        <v>349</v>
      </c>
      <c r="C254" s="20" t="s">
        <v>30</v>
      </c>
      <c r="D254" s="20" t="s">
        <v>2195</v>
      </c>
      <c r="E254" s="20">
        <v>45327</v>
      </c>
      <c r="F254" s="20" t="s">
        <v>2223</v>
      </c>
      <c r="G254" s="20" t="s">
        <v>2197</v>
      </c>
      <c r="H254" s="20">
        <v>71</v>
      </c>
      <c r="I254" s="20"/>
      <c r="J254" s="20"/>
      <c r="K254" s="20"/>
      <c r="L254" s="20"/>
      <c r="M254" s="20"/>
      <c r="N254" s="20"/>
      <c r="O254" s="20"/>
      <c r="P254" s="20"/>
    </row>
    <row r="255" spans="1:16" ht="30" x14ac:dyDescent="0.25">
      <c r="A255" s="20">
        <v>73</v>
      </c>
      <c r="B255" s="20" t="s">
        <v>355</v>
      </c>
      <c r="C255" s="20" t="s">
        <v>25</v>
      </c>
      <c r="D255" s="20" t="s">
        <v>2192</v>
      </c>
      <c r="E255" s="20"/>
      <c r="F255" s="20" t="s">
        <v>2193</v>
      </c>
      <c r="G255" s="20" t="s">
        <v>2224</v>
      </c>
      <c r="H255" s="20">
        <v>73</v>
      </c>
      <c r="I255" s="20"/>
      <c r="J255" s="20"/>
      <c r="K255" s="20"/>
      <c r="L255" s="20"/>
      <c r="M255" s="20"/>
      <c r="N255" s="20"/>
      <c r="O255" s="20"/>
      <c r="P255" s="20"/>
    </row>
    <row r="256" spans="1:16" ht="30" x14ac:dyDescent="0.25">
      <c r="A256" s="20">
        <v>75</v>
      </c>
      <c r="B256" s="20" t="s">
        <v>361</v>
      </c>
      <c r="C256" s="20" t="s">
        <v>36</v>
      </c>
      <c r="D256" s="20" t="s">
        <v>2192</v>
      </c>
      <c r="E256" s="20"/>
      <c r="F256" s="20" t="s">
        <v>2193</v>
      </c>
      <c r="G256" s="20" t="s">
        <v>2194</v>
      </c>
      <c r="H256" s="20">
        <v>75</v>
      </c>
      <c r="I256" s="20"/>
      <c r="J256" s="20"/>
      <c r="K256" s="20"/>
      <c r="L256" s="20"/>
      <c r="M256" s="20"/>
      <c r="N256" s="20"/>
      <c r="O256" s="20"/>
      <c r="P256" s="20"/>
    </row>
    <row r="257" spans="1:16" ht="45" x14ac:dyDescent="0.25">
      <c r="A257" s="20">
        <v>76</v>
      </c>
      <c r="B257" s="20" t="s">
        <v>364</v>
      </c>
      <c r="C257" s="20" t="s">
        <v>30</v>
      </c>
      <c r="D257" s="20" t="s">
        <v>2195</v>
      </c>
      <c r="E257" s="20">
        <v>45843</v>
      </c>
      <c r="F257" s="20" t="s">
        <v>2225</v>
      </c>
      <c r="G257" s="20" t="s">
        <v>2197</v>
      </c>
      <c r="H257" s="20">
        <v>76</v>
      </c>
      <c r="I257" s="20"/>
      <c r="J257" s="20"/>
      <c r="K257" s="20"/>
      <c r="L257" s="20"/>
      <c r="M257" s="20"/>
      <c r="N257" s="20"/>
      <c r="O257" s="20"/>
      <c r="P257" s="20"/>
    </row>
    <row r="258" spans="1:16" ht="45" x14ac:dyDescent="0.25">
      <c r="A258" s="20">
        <v>77</v>
      </c>
      <c r="B258" s="20" t="s">
        <v>368</v>
      </c>
      <c r="C258" s="20" t="s">
        <v>30</v>
      </c>
      <c r="D258" s="20" t="s">
        <v>2195</v>
      </c>
      <c r="E258" s="20">
        <v>45453</v>
      </c>
      <c r="F258" s="20" t="s">
        <v>2226</v>
      </c>
      <c r="G258" s="20" t="s">
        <v>2197</v>
      </c>
      <c r="H258" s="20">
        <v>77</v>
      </c>
      <c r="I258" s="20"/>
      <c r="J258" s="20"/>
      <c r="K258" s="20"/>
      <c r="L258" s="20"/>
      <c r="M258" s="20"/>
      <c r="N258" s="20"/>
      <c r="O258" s="20"/>
      <c r="P258" s="20"/>
    </row>
    <row r="259" spans="1:16" ht="30" x14ac:dyDescent="0.25">
      <c r="A259" s="20">
        <v>80</v>
      </c>
      <c r="B259" s="20" t="s">
        <v>379</v>
      </c>
      <c r="C259" s="20" t="s">
        <v>25</v>
      </c>
      <c r="D259" s="20" t="s">
        <v>2227</v>
      </c>
      <c r="E259" s="20" t="s">
        <v>381</v>
      </c>
      <c r="F259" s="20" t="s">
        <v>2228</v>
      </c>
      <c r="G259" s="20" t="s">
        <v>2229</v>
      </c>
      <c r="H259" s="20">
        <v>80</v>
      </c>
      <c r="I259" s="20"/>
      <c r="J259" s="20"/>
      <c r="K259" s="20"/>
      <c r="L259" s="20"/>
      <c r="M259" s="20"/>
      <c r="N259" s="20"/>
      <c r="O259" s="20"/>
      <c r="P259" s="20"/>
    </row>
    <row r="260" spans="1:16" ht="45" x14ac:dyDescent="0.25">
      <c r="A260" s="20">
        <v>81</v>
      </c>
      <c r="B260" s="20" t="s">
        <v>382</v>
      </c>
      <c r="C260" s="20" t="s">
        <v>30</v>
      </c>
      <c r="D260" s="20" t="s">
        <v>2195</v>
      </c>
      <c r="E260" s="20">
        <v>44994</v>
      </c>
      <c r="F260" s="20" t="s">
        <v>2230</v>
      </c>
      <c r="G260" s="20" t="s">
        <v>2197</v>
      </c>
      <c r="H260" s="20">
        <v>81</v>
      </c>
      <c r="I260" s="20"/>
      <c r="J260" s="20"/>
      <c r="K260" s="20"/>
      <c r="L260" s="20"/>
      <c r="M260" s="20"/>
      <c r="N260" s="20"/>
      <c r="O260" s="20"/>
      <c r="P260" s="20"/>
    </row>
    <row r="261" spans="1:16" ht="45" x14ac:dyDescent="0.25">
      <c r="A261" s="20">
        <v>86</v>
      </c>
      <c r="B261" s="20" t="s">
        <v>400</v>
      </c>
      <c r="C261" s="20" t="s">
        <v>30</v>
      </c>
      <c r="D261" s="20" t="s">
        <v>2189</v>
      </c>
      <c r="E261" s="20">
        <v>45479</v>
      </c>
      <c r="F261" s="20" t="s">
        <v>2231</v>
      </c>
      <c r="G261" s="20" t="s">
        <v>2191</v>
      </c>
      <c r="H261" s="20">
        <v>86</v>
      </c>
      <c r="I261" s="20"/>
      <c r="J261" s="20"/>
      <c r="K261" s="20"/>
      <c r="L261" s="20"/>
      <c r="M261" s="20"/>
      <c r="N261" s="20"/>
      <c r="O261" s="20"/>
      <c r="P261" s="20"/>
    </row>
    <row r="262" spans="1:16" ht="45" x14ac:dyDescent="0.25">
      <c r="A262" s="20">
        <v>89</v>
      </c>
      <c r="B262" s="20" t="s">
        <v>412</v>
      </c>
      <c r="C262" s="20" t="s">
        <v>30</v>
      </c>
      <c r="D262" s="20" t="s">
        <v>2195</v>
      </c>
      <c r="E262" s="20">
        <v>44997</v>
      </c>
      <c r="F262" s="20" t="s">
        <v>2232</v>
      </c>
      <c r="G262" s="20" t="s">
        <v>2197</v>
      </c>
      <c r="H262" s="20">
        <v>89</v>
      </c>
      <c r="I262" s="20"/>
      <c r="J262" s="20"/>
      <c r="K262" s="20"/>
      <c r="L262" s="20"/>
      <c r="M262" s="20"/>
      <c r="N262" s="20"/>
      <c r="O262" s="20"/>
      <c r="P262" s="20"/>
    </row>
    <row r="263" spans="1:16" ht="45" x14ac:dyDescent="0.25">
      <c r="A263" s="20">
        <v>90</v>
      </c>
      <c r="B263" s="20" t="s">
        <v>415</v>
      </c>
      <c r="C263" s="20" t="s">
        <v>30</v>
      </c>
      <c r="D263" s="20" t="s">
        <v>2195</v>
      </c>
      <c r="E263" s="20">
        <v>45605</v>
      </c>
      <c r="F263" s="20" t="s">
        <v>2233</v>
      </c>
      <c r="G263" s="20" t="s">
        <v>2197</v>
      </c>
      <c r="H263" s="20">
        <v>90</v>
      </c>
      <c r="I263" s="20"/>
      <c r="J263" s="20"/>
      <c r="K263" s="20"/>
      <c r="L263" s="20"/>
      <c r="M263" s="20"/>
      <c r="N263" s="20"/>
      <c r="O263" s="20"/>
      <c r="P263" s="20"/>
    </row>
    <row r="264" spans="1:16" ht="45" x14ac:dyDescent="0.25">
      <c r="A264" s="20">
        <v>91</v>
      </c>
      <c r="B264" s="20" t="s">
        <v>419</v>
      </c>
      <c r="C264" s="20" t="s">
        <v>30</v>
      </c>
      <c r="D264" s="20" t="s">
        <v>2195</v>
      </c>
      <c r="E264" s="20">
        <v>45231</v>
      </c>
      <c r="F264" s="20" t="s">
        <v>2234</v>
      </c>
      <c r="G264" s="20" t="s">
        <v>2197</v>
      </c>
      <c r="H264" s="20">
        <v>91</v>
      </c>
      <c r="I264" s="20"/>
      <c r="J264" s="20"/>
      <c r="K264" s="20"/>
      <c r="L264" s="20"/>
      <c r="M264" s="20"/>
      <c r="N264" s="20"/>
      <c r="O264" s="20"/>
      <c r="P264" s="20"/>
    </row>
    <row r="265" spans="1:16" ht="30" x14ac:dyDescent="0.25">
      <c r="A265" s="20">
        <v>93</v>
      </c>
      <c r="B265" s="20" t="s">
        <v>425</v>
      </c>
      <c r="C265" s="20" t="s">
        <v>36</v>
      </c>
      <c r="D265" s="20" t="s">
        <v>2192</v>
      </c>
      <c r="E265" s="20"/>
      <c r="F265" s="20" t="s">
        <v>2193</v>
      </c>
      <c r="G265" s="20" t="s">
        <v>2194</v>
      </c>
      <c r="H265" s="20">
        <v>93</v>
      </c>
      <c r="I265" s="20"/>
      <c r="J265" s="20"/>
      <c r="K265" s="20"/>
      <c r="L265" s="20"/>
      <c r="M265" s="20"/>
      <c r="N265" s="20"/>
      <c r="O265" s="20"/>
      <c r="P265" s="20"/>
    </row>
    <row r="266" spans="1:16" ht="45" x14ac:dyDescent="0.25">
      <c r="A266" s="20">
        <v>94</v>
      </c>
      <c r="B266" s="20" t="s">
        <v>427</v>
      </c>
      <c r="C266" s="20" t="s">
        <v>30</v>
      </c>
      <c r="D266" s="20" t="s">
        <v>2195</v>
      </c>
      <c r="E266" s="20">
        <v>45387</v>
      </c>
      <c r="F266" s="20" t="s">
        <v>2235</v>
      </c>
      <c r="G266" s="20" t="s">
        <v>2197</v>
      </c>
      <c r="H266" s="20">
        <v>94</v>
      </c>
      <c r="I266" s="20"/>
      <c r="J266" s="20"/>
      <c r="K266" s="20"/>
      <c r="L266" s="20"/>
      <c r="M266" s="20"/>
      <c r="N266" s="20"/>
      <c r="O266" s="20"/>
      <c r="P266" s="20"/>
    </row>
    <row r="267" spans="1:16" ht="30" x14ac:dyDescent="0.25">
      <c r="A267" s="20">
        <v>95</v>
      </c>
      <c r="B267" s="20" t="s">
        <v>430</v>
      </c>
      <c r="C267" s="20" t="s">
        <v>36</v>
      </c>
      <c r="D267" s="20" t="s">
        <v>2192</v>
      </c>
      <c r="E267" s="20"/>
      <c r="F267" s="20" t="s">
        <v>2193</v>
      </c>
      <c r="G267" s="20" t="s">
        <v>2194</v>
      </c>
      <c r="H267" s="20">
        <v>95</v>
      </c>
      <c r="I267" s="20"/>
      <c r="J267" s="20"/>
      <c r="K267" s="20"/>
      <c r="L267" s="20"/>
      <c r="M267" s="20"/>
      <c r="N267" s="20"/>
      <c r="O267" s="20"/>
      <c r="P267" s="20"/>
    </row>
    <row r="268" spans="1:16" ht="45" x14ac:dyDescent="0.25">
      <c r="A268" s="20">
        <v>98</v>
      </c>
      <c r="B268" s="20" t="s">
        <v>439</v>
      </c>
      <c r="C268" s="20" t="s">
        <v>30</v>
      </c>
      <c r="D268" s="20" t="s">
        <v>2195</v>
      </c>
      <c r="E268" s="20">
        <v>45970</v>
      </c>
      <c r="F268" s="20" t="s">
        <v>2236</v>
      </c>
      <c r="G268" s="20" t="s">
        <v>2197</v>
      </c>
      <c r="H268" s="20">
        <v>98</v>
      </c>
      <c r="I268" s="20"/>
      <c r="J268" s="20"/>
      <c r="K268" s="20"/>
      <c r="L268" s="20"/>
      <c r="M268" s="20"/>
      <c r="N268" s="20"/>
      <c r="O268" s="20"/>
      <c r="P268" s="20"/>
    </row>
    <row r="269" spans="1:16" ht="45" x14ac:dyDescent="0.25">
      <c r="A269" s="20">
        <v>99</v>
      </c>
      <c r="B269" s="20" t="s">
        <v>442</v>
      </c>
      <c r="C269" s="20" t="s">
        <v>30</v>
      </c>
      <c r="D269" s="20" t="s">
        <v>2195</v>
      </c>
      <c r="E269" s="20">
        <v>45027</v>
      </c>
      <c r="F269" s="20" t="s">
        <v>2222</v>
      </c>
      <c r="G269" s="20" t="s">
        <v>2197</v>
      </c>
      <c r="H269" s="20">
        <v>99</v>
      </c>
      <c r="I269" s="20"/>
      <c r="J269" s="20"/>
      <c r="K269" s="20"/>
      <c r="L269" s="20"/>
      <c r="M269" s="20"/>
      <c r="N269" s="20"/>
      <c r="O269" s="20"/>
      <c r="P269" s="20"/>
    </row>
    <row r="270" spans="1:16" ht="30" x14ac:dyDescent="0.25">
      <c r="A270" s="20">
        <v>100</v>
      </c>
      <c r="B270" s="20" t="s">
        <v>445</v>
      </c>
      <c r="C270" s="20" t="s">
        <v>36</v>
      </c>
      <c r="D270" s="20" t="s">
        <v>2192</v>
      </c>
      <c r="E270" s="20"/>
      <c r="F270" s="20" t="s">
        <v>2193</v>
      </c>
      <c r="G270" s="20" t="s">
        <v>2194</v>
      </c>
      <c r="H270" s="20">
        <v>100</v>
      </c>
      <c r="I270" s="20"/>
      <c r="J270" s="20"/>
      <c r="K270" s="20"/>
      <c r="L270" s="20"/>
      <c r="M270" s="20"/>
      <c r="N270" s="20"/>
      <c r="O270" s="20"/>
      <c r="P270" s="20"/>
    </row>
    <row r="271" spans="1:16" ht="45" x14ac:dyDescent="0.25">
      <c r="A271" s="20">
        <v>104</v>
      </c>
      <c r="B271" s="20" t="s">
        <v>460</v>
      </c>
      <c r="C271" s="20" t="s">
        <v>30</v>
      </c>
      <c r="D271" s="20" t="s">
        <v>2195</v>
      </c>
      <c r="E271" s="20">
        <v>44991</v>
      </c>
      <c r="F271" s="20" t="s">
        <v>2237</v>
      </c>
      <c r="G271" s="20" t="s">
        <v>2197</v>
      </c>
      <c r="H271" s="20">
        <v>104</v>
      </c>
      <c r="I271" s="20"/>
      <c r="J271" s="20"/>
      <c r="K271" s="20"/>
      <c r="L271" s="20"/>
      <c r="M271" s="20"/>
      <c r="N271" s="20"/>
      <c r="O271" s="20"/>
      <c r="P271" s="20"/>
    </row>
    <row r="272" spans="1:16" ht="30" x14ac:dyDescent="0.25">
      <c r="A272" s="20">
        <v>107</v>
      </c>
      <c r="B272" s="20" t="s">
        <v>469</v>
      </c>
      <c r="C272" s="20" t="s">
        <v>25</v>
      </c>
      <c r="D272" s="20" t="s">
        <v>2192</v>
      </c>
      <c r="E272" s="20"/>
      <c r="F272" s="20" t="s">
        <v>2193</v>
      </c>
      <c r="G272" s="20" t="s">
        <v>2224</v>
      </c>
      <c r="H272" s="20">
        <v>107</v>
      </c>
      <c r="I272" s="20"/>
      <c r="J272" s="20"/>
      <c r="K272" s="20"/>
      <c r="L272" s="20"/>
      <c r="M272" s="20"/>
      <c r="N272" s="20"/>
      <c r="O272" s="20"/>
      <c r="P272" s="20"/>
    </row>
    <row r="273" spans="1:16" ht="30" x14ac:dyDescent="0.25">
      <c r="A273" s="20">
        <v>110</v>
      </c>
      <c r="B273" s="20" t="s">
        <v>478</v>
      </c>
      <c r="C273" s="20" t="s">
        <v>36</v>
      </c>
      <c r="D273" s="20" t="s">
        <v>2192</v>
      </c>
      <c r="E273" s="20"/>
      <c r="F273" s="20" t="s">
        <v>2193</v>
      </c>
      <c r="G273" s="20" t="s">
        <v>2194</v>
      </c>
      <c r="H273" s="20">
        <v>110</v>
      </c>
      <c r="I273" s="20"/>
      <c r="J273" s="20"/>
      <c r="K273" s="20"/>
      <c r="L273" s="20"/>
      <c r="M273" s="20"/>
      <c r="N273" s="20"/>
      <c r="O273" s="20"/>
      <c r="P273" s="20"/>
    </row>
    <row r="274" spans="1:16" ht="30" x14ac:dyDescent="0.25">
      <c r="A274" s="20">
        <v>111</v>
      </c>
      <c r="B274" s="20" t="s">
        <v>482</v>
      </c>
      <c r="C274" s="20" t="s">
        <v>25</v>
      </c>
      <c r="D274" s="20" t="s">
        <v>2227</v>
      </c>
      <c r="E274" s="20" t="s">
        <v>484</v>
      </c>
      <c r="F274" s="20" t="s">
        <v>2228</v>
      </c>
      <c r="G274" s="20" t="s">
        <v>2229</v>
      </c>
      <c r="H274" s="20">
        <v>111</v>
      </c>
      <c r="I274" s="20"/>
      <c r="J274" s="20"/>
      <c r="K274" s="20"/>
      <c r="L274" s="20"/>
      <c r="M274" s="20"/>
      <c r="N274" s="20"/>
      <c r="O274" s="20"/>
      <c r="P274" s="20"/>
    </row>
    <row r="275" spans="1:16" ht="30" x14ac:dyDescent="0.25">
      <c r="A275" s="20">
        <v>111</v>
      </c>
      <c r="B275" s="20" t="s">
        <v>482</v>
      </c>
      <c r="C275" s="20" t="s">
        <v>36</v>
      </c>
      <c r="D275" s="20" t="s">
        <v>2192</v>
      </c>
      <c r="E275" s="20"/>
      <c r="F275" s="20" t="s">
        <v>2193</v>
      </c>
      <c r="G275" s="20" t="s">
        <v>2194</v>
      </c>
      <c r="H275" s="20">
        <v>111</v>
      </c>
      <c r="I275" s="20"/>
      <c r="J275" s="20"/>
      <c r="K275" s="20"/>
      <c r="L275" s="20"/>
      <c r="M275" s="20"/>
      <c r="N275" s="20"/>
      <c r="O275" s="20"/>
      <c r="P275" s="20"/>
    </row>
    <row r="276" spans="1:16" ht="45" x14ac:dyDescent="0.25">
      <c r="A276" s="20">
        <v>113</v>
      </c>
      <c r="B276" s="20" t="s">
        <v>489</v>
      </c>
      <c r="C276" s="20" t="s">
        <v>30</v>
      </c>
      <c r="D276" s="20" t="s">
        <v>2195</v>
      </c>
      <c r="E276" s="20">
        <v>45025</v>
      </c>
      <c r="F276" s="20" t="s">
        <v>2238</v>
      </c>
      <c r="G276" s="20" t="s">
        <v>2197</v>
      </c>
      <c r="H276" s="20">
        <v>113</v>
      </c>
      <c r="I276" s="20"/>
      <c r="J276" s="20"/>
      <c r="K276" s="20"/>
      <c r="L276" s="20"/>
      <c r="M276" s="20"/>
      <c r="N276" s="20"/>
      <c r="O276" s="20"/>
      <c r="P276" s="20"/>
    </row>
    <row r="277" spans="1:16" ht="30" x14ac:dyDescent="0.25">
      <c r="A277" s="20">
        <v>115</v>
      </c>
      <c r="B277" s="20" t="s">
        <v>495</v>
      </c>
      <c r="C277" s="20" t="s">
        <v>36</v>
      </c>
      <c r="D277" s="20" t="s">
        <v>2192</v>
      </c>
      <c r="E277" s="20"/>
      <c r="F277" s="20" t="s">
        <v>2193</v>
      </c>
      <c r="G277" s="20" t="s">
        <v>2194</v>
      </c>
      <c r="H277" s="20">
        <v>115</v>
      </c>
      <c r="I277" s="20"/>
      <c r="J277" s="20"/>
      <c r="K277" s="20"/>
      <c r="L277" s="20"/>
      <c r="M277" s="20"/>
      <c r="N277" s="20"/>
      <c r="O277" s="20"/>
      <c r="P277" s="20"/>
    </row>
    <row r="278" spans="1:16" ht="45" x14ac:dyDescent="0.25">
      <c r="A278" s="20">
        <v>115</v>
      </c>
      <c r="B278" s="20" t="s">
        <v>495</v>
      </c>
      <c r="C278" s="20" t="s">
        <v>30</v>
      </c>
      <c r="D278" s="20" t="s">
        <v>2195</v>
      </c>
      <c r="E278" s="20">
        <v>45141</v>
      </c>
      <c r="F278" s="20" t="s">
        <v>2239</v>
      </c>
      <c r="G278" s="20" t="s">
        <v>2197</v>
      </c>
      <c r="H278" s="20">
        <v>115</v>
      </c>
      <c r="I278" s="20"/>
      <c r="J278" s="20"/>
      <c r="K278" s="20"/>
      <c r="L278" s="20"/>
      <c r="M278" s="20"/>
      <c r="N278" s="20"/>
      <c r="O278" s="20"/>
      <c r="P278" s="20"/>
    </row>
    <row r="279" spans="1:16" ht="45" x14ac:dyDescent="0.25">
      <c r="A279" s="20">
        <v>116</v>
      </c>
      <c r="B279" s="20" t="s">
        <v>498</v>
      </c>
      <c r="C279" s="20" t="s">
        <v>30</v>
      </c>
      <c r="D279" s="20" t="s">
        <v>2195</v>
      </c>
      <c r="E279" s="20">
        <v>45232</v>
      </c>
      <c r="F279" s="20" t="s">
        <v>2240</v>
      </c>
      <c r="G279" s="20" t="s">
        <v>2197</v>
      </c>
      <c r="H279" s="20">
        <v>116</v>
      </c>
      <c r="I279" s="20"/>
      <c r="J279" s="20"/>
      <c r="K279" s="20"/>
      <c r="L279" s="20"/>
      <c r="M279" s="20"/>
      <c r="N279" s="20"/>
      <c r="O279" s="20"/>
      <c r="P279" s="20"/>
    </row>
    <row r="280" spans="1:16" ht="45" x14ac:dyDescent="0.25">
      <c r="A280" s="20">
        <v>119</v>
      </c>
      <c r="B280" s="20" t="s">
        <v>508</v>
      </c>
      <c r="C280" s="20" t="s">
        <v>30</v>
      </c>
      <c r="D280" s="20" t="s">
        <v>2195</v>
      </c>
      <c r="E280" s="20">
        <v>45907</v>
      </c>
      <c r="F280" s="20" t="s">
        <v>2241</v>
      </c>
      <c r="G280" s="20" t="s">
        <v>2197</v>
      </c>
      <c r="H280" s="20">
        <v>119</v>
      </c>
      <c r="I280" s="20"/>
      <c r="J280" s="20"/>
      <c r="K280" s="20"/>
      <c r="L280" s="20"/>
      <c r="M280" s="20"/>
      <c r="N280" s="20"/>
      <c r="O280" s="20"/>
      <c r="P280" s="20"/>
    </row>
    <row r="281" spans="1:16" ht="45" x14ac:dyDescent="0.25">
      <c r="A281" s="20">
        <v>122</v>
      </c>
      <c r="B281" s="20" t="s">
        <v>518</v>
      </c>
      <c r="C281" s="20" t="s">
        <v>30</v>
      </c>
      <c r="D281" s="20" t="s">
        <v>2195</v>
      </c>
      <c r="E281" s="20">
        <v>45205</v>
      </c>
      <c r="F281" s="20" t="s">
        <v>2242</v>
      </c>
      <c r="G281" s="20" t="s">
        <v>2197</v>
      </c>
      <c r="H281" s="20">
        <v>122</v>
      </c>
      <c r="I281" s="20"/>
      <c r="J281" s="20"/>
      <c r="K281" s="20"/>
      <c r="L281" s="20"/>
      <c r="M281" s="20"/>
      <c r="N281" s="20"/>
      <c r="O281" s="20"/>
      <c r="P281" s="20"/>
    </row>
    <row r="282" spans="1:16" ht="30" x14ac:dyDescent="0.25">
      <c r="A282" s="20">
        <v>123</v>
      </c>
      <c r="B282" s="20" t="s">
        <v>521</v>
      </c>
      <c r="C282" s="20" t="s">
        <v>36</v>
      </c>
      <c r="D282" s="20" t="s">
        <v>2192</v>
      </c>
      <c r="E282" s="20"/>
      <c r="F282" s="20" t="s">
        <v>2193</v>
      </c>
      <c r="G282" s="20" t="s">
        <v>2194</v>
      </c>
      <c r="H282" s="20">
        <v>123</v>
      </c>
      <c r="I282" s="20"/>
      <c r="J282" s="20"/>
      <c r="K282" s="20"/>
      <c r="L282" s="20"/>
      <c r="M282" s="20"/>
      <c r="N282" s="20"/>
      <c r="O282" s="20"/>
      <c r="P282" s="20"/>
    </row>
    <row r="283" spans="1:16" ht="45" x14ac:dyDescent="0.25">
      <c r="A283" s="20">
        <v>123</v>
      </c>
      <c r="B283" s="20" t="s">
        <v>521</v>
      </c>
      <c r="C283" s="20" t="s">
        <v>30</v>
      </c>
      <c r="D283" s="20" t="s">
        <v>2195</v>
      </c>
      <c r="E283" s="20">
        <v>45780</v>
      </c>
      <c r="F283" s="20" t="s">
        <v>2243</v>
      </c>
      <c r="G283" s="20" t="s">
        <v>2197</v>
      </c>
      <c r="H283" s="20">
        <v>123</v>
      </c>
      <c r="I283" s="20"/>
      <c r="J283" s="20"/>
      <c r="K283" s="20"/>
      <c r="L283" s="20"/>
      <c r="M283" s="20"/>
      <c r="N283" s="20"/>
      <c r="O283" s="20"/>
      <c r="P283" s="20"/>
    </row>
    <row r="284" spans="1:16" ht="30" x14ac:dyDescent="0.25">
      <c r="A284" s="20">
        <v>128</v>
      </c>
      <c r="B284" s="20" t="s">
        <v>537</v>
      </c>
      <c r="C284" s="20" t="s">
        <v>25</v>
      </c>
      <c r="D284" s="20" t="s">
        <v>2227</v>
      </c>
      <c r="E284" s="20" t="s">
        <v>539</v>
      </c>
      <c r="F284" s="20" t="s">
        <v>2228</v>
      </c>
      <c r="G284" s="20" t="s">
        <v>2229</v>
      </c>
      <c r="H284" s="20">
        <v>128</v>
      </c>
      <c r="I284" s="20"/>
      <c r="J284" s="20"/>
      <c r="K284" s="20"/>
      <c r="L284" s="20"/>
      <c r="M284" s="20"/>
      <c r="N284" s="20"/>
      <c r="O284" s="20"/>
      <c r="P284" s="20"/>
    </row>
    <row r="285" spans="1:16" ht="45" x14ac:dyDescent="0.25">
      <c r="A285" s="20">
        <v>128</v>
      </c>
      <c r="B285" s="20" t="s">
        <v>537</v>
      </c>
      <c r="C285" s="20" t="s">
        <v>30</v>
      </c>
      <c r="D285" s="20" t="s">
        <v>2195</v>
      </c>
      <c r="E285" s="20">
        <v>46001</v>
      </c>
      <c r="F285" s="20" t="s">
        <v>2244</v>
      </c>
      <c r="G285" s="20" t="s">
        <v>2197</v>
      </c>
      <c r="H285" s="20">
        <v>128</v>
      </c>
      <c r="I285" s="20"/>
      <c r="J285" s="20"/>
      <c r="K285" s="20"/>
      <c r="L285" s="20"/>
      <c r="M285" s="20"/>
      <c r="N285" s="20"/>
      <c r="O285" s="20"/>
      <c r="P285" s="20"/>
    </row>
    <row r="286" spans="1:16" ht="30" x14ac:dyDescent="0.25">
      <c r="A286" s="20">
        <v>132</v>
      </c>
      <c r="B286" s="20" t="s">
        <v>549</v>
      </c>
      <c r="C286" s="20" t="s">
        <v>36</v>
      </c>
      <c r="D286" s="20" t="s">
        <v>2192</v>
      </c>
      <c r="E286" s="20"/>
      <c r="F286" s="20" t="s">
        <v>2193</v>
      </c>
      <c r="G286" s="20" t="s">
        <v>2194</v>
      </c>
      <c r="H286" s="20">
        <v>132</v>
      </c>
      <c r="I286" s="20"/>
      <c r="J286" s="20"/>
      <c r="K286" s="20"/>
      <c r="L286" s="20"/>
      <c r="M286" s="20"/>
      <c r="N286" s="20"/>
      <c r="O286" s="20"/>
      <c r="P286" s="20"/>
    </row>
    <row r="287" spans="1:16" ht="45" x14ac:dyDescent="0.25">
      <c r="A287" s="20">
        <v>133</v>
      </c>
      <c r="B287" s="20" t="s">
        <v>552</v>
      </c>
      <c r="C287" s="20" t="s">
        <v>30</v>
      </c>
      <c r="D287" s="20" t="s">
        <v>2195</v>
      </c>
      <c r="E287" s="20">
        <v>45118</v>
      </c>
      <c r="F287" s="20" t="s">
        <v>2245</v>
      </c>
      <c r="G287" s="20" t="s">
        <v>2197</v>
      </c>
      <c r="H287" s="20">
        <v>133</v>
      </c>
      <c r="I287" s="20"/>
      <c r="J287" s="20"/>
      <c r="K287" s="20"/>
      <c r="L287" s="20"/>
      <c r="M287" s="20"/>
      <c r="N287" s="20"/>
      <c r="O287" s="20"/>
      <c r="P287" s="20"/>
    </row>
    <row r="288" spans="1:16" ht="30" x14ac:dyDescent="0.25">
      <c r="A288" s="20">
        <v>134</v>
      </c>
      <c r="B288" s="20" t="s">
        <v>555</v>
      </c>
      <c r="C288" s="20" t="s">
        <v>36</v>
      </c>
      <c r="D288" s="20" t="s">
        <v>2192</v>
      </c>
      <c r="E288" s="20"/>
      <c r="F288" s="20" t="s">
        <v>2193</v>
      </c>
      <c r="G288" s="20" t="s">
        <v>2194</v>
      </c>
      <c r="H288" s="20">
        <v>134</v>
      </c>
      <c r="I288" s="20"/>
      <c r="J288" s="20"/>
      <c r="K288" s="20"/>
      <c r="L288" s="20"/>
      <c r="M288" s="20"/>
      <c r="N288" s="20"/>
      <c r="O288" s="20"/>
      <c r="P288" s="20"/>
    </row>
    <row r="289" spans="1:16" ht="30" x14ac:dyDescent="0.25">
      <c r="A289" s="20">
        <v>135</v>
      </c>
      <c r="B289" s="20" t="s">
        <v>558</v>
      </c>
      <c r="C289" s="20" t="s">
        <v>25</v>
      </c>
      <c r="D289" s="20" t="s">
        <v>2192</v>
      </c>
      <c r="E289" s="20"/>
      <c r="F289" s="20" t="s">
        <v>2193</v>
      </c>
      <c r="G289" s="20" t="s">
        <v>2224</v>
      </c>
      <c r="H289" s="20">
        <v>135</v>
      </c>
      <c r="I289" s="20"/>
      <c r="J289" s="20"/>
      <c r="K289" s="20"/>
      <c r="L289" s="20"/>
      <c r="M289" s="20"/>
      <c r="N289" s="20"/>
      <c r="O289" s="20"/>
      <c r="P289" s="20"/>
    </row>
    <row r="290" spans="1:16" ht="30" x14ac:dyDescent="0.25">
      <c r="A290" s="20">
        <v>135</v>
      </c>
      <c r="B290" s="20" t="s">
        <v>558</v>
      </c>
      <c r="C290" s="20" t="s">
        <v>36</v>
      </c>
      <c r="D290" s="20" t="s">
        <v>2192</v>
      </c>
      <c r="E290" s="20"/>
      <c r="F290" s="20" t="s">
        <v>2193</v>
      </c>
      <c r="G290" s="20" t="s">
        <v>2194</v>
      </c>
      <c r="H290" s="20">
        <v>135</v>
      </c>
      <c r="I290" s="20"/>
      <c r="J290" s="20"/>
      <c r="K290" s="20"/>
      <c r="L290" s="20"/>
      <c r="M290" s="20"/>
      <c r="N290" s="20"/>
      <c r="O290" s="20"/>
      <c r="P290" s="20"/>
    </row>
    <row r="291" spans="1:16" ht="45" x14ac:dyDescent="0.25">
      <c r="A291" s="20">
        <v>135</v>
      </c>
      <c r="B291" s="20" t="s">
        <v>558</v>
      </c>
      <c r="C291" s="20" t="s">
        <v>30</v>
      </c>
      <c r="D291" s="20" t="s">
        <v>2195</v>
      </c>
      <c r="E291" s="20">
        <v>45204</v>
      </c>
      <c r="F291" s="20" t="s">
        <v>2246</v>
      </c>
      <c r="G291" s="20" t="s">
        <v>2197</v>
      </c>
      <c r="H291" s="20">
        <v>135</v>
      </c>
      <c r="I291" s="20"/>
      <c r="J291" s="20"/>
      <c r="K291" s="20"/>
      <c r="L291" s="20"/>
      <c r="M291" s="20"/>
      <c r="N291" s="20"/>
      <c r="O291" s="20"/>
      <c r="P291" s="20"/>
    </row>
    <row r="292" spans="1:16" ht="30" x14ac:dyDescent="0.25">
      <c r="A292" s="20">
        <v>136</v>
      </c>
      <c r="B292" s="20" t="s">
        <v>560</v>
      </c>
      <c r="C292" s="20" t="s">
        <v>36</v>
      </c>
      <c r="D292" s="20" t="s">
        <v>2192</v>
      </c>
      <c r="E292" s="20"/>
      <c r="F292" s="20" t="s">
        <v>2193</v>
      </c>
      <c r="G292" s="20" t="s">
        <v>2194</v>
      </c>
      <c r="H292" s="20">
        <v>136</v>
      </c>
      <c r="I292" s="20"/>
      <c r="J292" s="20"/>
      <c r="K292" s="20"/>
      <c r="L292" s="20"/>
      <c r="M292" s="20"/>
      <c r="N292" s="20"/>
      <c r="O292" s="20"/>
      <c r="P292" s="20"/>
    </row>
    <row r="293" spans="1:16" ht="30" x14ac:dyDescent="0.25">
      <c r="A293" s="20">
        <v>139</v>
      </c>
      <c r="B293" s="20" t="s">
        <v>570</v>
      </c>
      <c r="C293" s="20" t="s">
        <v>36</v>
      </c>
      <c r="D293" s="20" t="s">
        <v>2192</v>
      </c>
      <c r="E293" s="20"/>
      <c r="F293" s="20" t="s">
        <v>2193</v>
      </c>
      <c r="G293" s="20" t="s">
        <v>2194</v>
      </c>
      <c r="H293" s="20">
        <v>139</v>
      </c>
      <c r="I293" s="20"/>
      <c r="J293" s="20"/>
      <c r="K293" s="20"/>
      <c r="L293" s="20"/>
      <c r="M293" s="20"/>
      <c r="N293" s="20"/>
      <c r="O293" s="20"/>
      <c r="P293" s="20"/>
    </row>
    <row r="294" spans="1:16" ht="45" x14ac:dyDescent="0.25">
      <c r="A294" s="20">
        <v>139</v>
      </c>
      <c r="B294" s="20" t="s">
        <v>570</v>
      </c>
      <c r="C294" s="20" t="s">
        <v>30</v>
      </c>
      <c r="D294" s="20" t="s">
        <v>2195</v>
      </c>
      <c r="E294" s="20">
        <v>45271</v>
      </c>
      <c r="F294" s="20" t="s">
        <v>2247</v>
      </c>
      <c r="G294" s="20" t="s">
        <v>2197</v>
      </c>
      <c r="H294" s="20">
        <v>139</v>
      </c>
      <c r="I294" s="20"/>
      <c r="J294" s="20"/>
      <c r="K294" s="20"/>
      <c r="L294" s="20"/>
      <c r="M294" s="20"/>
      <c r="N294" s="20"/>
      <c r="O294" s="20"/>
      <c r="P294" s="20"/>
    </row>
    <row r="295" spans="1:16" ht="30" x14ac:dyDescent="0.25">
      <c r="A295" s="20">
        <v>144</v>
      </c>
      <c r="B295" s="20" t="s">
        <v>586</v>
      </c>
      <c r="C295" s="20" t="s">
        <v>36</v>
      </c>
      <c r="D295" s="20" t="s">
        <v>2192</v>
      </c>
      <c r="E295" s="20"/>
      <c r="F295" s="20" t="s">
        <v>2193</v>
      </c>
      <c r="G295" s="20" t="s">
        <v>2194</v>
      </c>
      <c r="H295" s="20">
        <v>144</v>
      </c>
      <c r="I295" s="20"/>
      <c r="J295" s="20"/>
      <c r="K295" s="20"/>
      <c r="L295" s="20"/>
      <c r="M295" s="20"/>
      <c r="N295" s="20"/>
      <c r="O295" s="20"/>
      <c r="P295" s="20"/>
    </row>
    <row r="296" spans="1:16" ht="30" x14ac:dyDescent="0.25">
      <c r="A296" s="20">
        <v>145</v>
      </c>
      <c r="B296" s="20" t="s">
        <v>590</v>
      </c>
      <c r="C296" s="20" t="s">
        <v>36</v>
      </c>
      <c r="D296" s="20" t="s">
        <v>2192</v>
      </c>
      <c r="E296" s="20"/>
      <c r="F296" s="20" t="s">
        <v>2193</v>
      </c>
      <c r="G296" s="20" t="s">
        <v>2194</v>
      </c>
      <c r="H296" s="20">
        <v>145</v>
      </c>
      <c r="I296" s="20"/>
      <c r="J296" s="20"/>
      <c r="K296" s="20"/>
      <c r="L296" s="20"/>
      <c r="M296" s="20"/>
      <c r="N296" s="20"/>
      <c r="O296" s="20"/>
      <c r="P296" s="20"/>
    </row>
    <row r="297" spans="1:16" ht="30" x14ac:dyDescent="0.25">
      <c r="A297" s="20">
        <v>146</v>
      </c>
      <c r="B297" s="20" t="s">
        <v>594</v>
      </c>
      <c r="C297" s="20" t="s">
        <v>36</v>
      </c>
      <c r="D297" s="20" t="s">
        <v>2192</v>
      </c>
      <c r="E297" s="20"/>
      <c r="F297" s="20" t="s">
        <v>2193</v>
      </c>
      <c r="G297" s="20" t="s">
        <v>2194</v>
      </c>
      <c r="H297" s="20">
        <v>146</v>
      </c>
      <c r="I297" s="20"/>
      <c r="J297" s="20"/>
      <c r="K297" s="20"/>
      <c r="L297" s="20"/>
      <c r="M297" s="20"/>
      <c r="N297" s="20"/>
      <c r="O297" s="20"/>
      <c r="P297" s="20"/>
    </row>
    <row r="298" spans="1:16" ht="45" x14ac:dyDescent="0.25">
      <c r="A298" s="20">
        <v>146</v>
      </c>
      <c r="B298" s="20" t="s">
        <v>594</v>
      </c>
      <c r="C298" s="20" t="s">
        <v>30</v>
      </c>
      <c r="D298" s="20" t="s">
        <v>2195</v>
      </c>
      <c r="E298" s="20">
        <v>45201</v>
      </c>
      <c r="F298" s="20" t="s">
        <v>2248</v>
      </c>
      <c r="G298" s="20" t="s">
        <v>2197</v>
      </c>
      <c r="H298" s="20">
        <v>146</v>
      </c>
      <c r="I298" s="20"/>
      <c r="J298" s="20"/>
      <c r="K298" s="20"/>
      <c r="L298" s="20"/>
      <c r="M298" s="20"/>
      <c r="N298" s="20"/>
      <c r="O298" s="20"/>
      <c r="P298" s="20"/>
    </row>
    <row r="299" spans="1:16" ht="30" x14ac:dyDescent="0.25">
      <c r="A299" s="20">
        <v>147</v>
      </c>
      <c r="B299" s="20" t="s">
        <v>597</v>
      </c>
      <c r="C299" s="20" t="s">
        <v>36</v>
      </c>
      <c r="D299" s="20" t="s">
        <v>2192</v>
      </c>
      <c r="E299" s="20"/>
      <c r="F299" s="20" t="s">
        <v>2193</v>
      </c>
      <c r="G299" s="20" t="s">
        <v>2194</v>
      </c>
      <c r="H299" s="20">
        <v>147</v>
      </c>
      <c r="I299" s="20"/>
      <c r="J299" s="20"/>
      <c r="K299" s="20"/>
      <c r="L299" s="20"/>
      <c r="M299" s="20"/>
      <c r="N299" s="20"/>
      <c r="O299" s="20"/>
      <c r="P299" s="20"/>
    </row>
    <row r="300" spans="1:16" ht="45" x14ac:dyDescent="0.25">
      <c r="A300" s="20">
        <v>147</v>
      </c>
      <c r="B300" s="20" t="s">
        <v>597</v>
      </c>
      <c r="C300" s="20" t="s">
        <v>30</v>
      </c>
      <c r="D300" s="20" t="s">
        <v>2195</v>
      </c>
      <c r="E300" s="20">
        <v>45413</v>
      </c>
      <c r="F300" s="20" t="s">
        <v>2249</v>
      </c>
      <c r="G300" s="20" t="s">
        <v>2197</v>
      </c>
      <c r="H300" s="20">
        <v>147</v>
      </c>
      <c r="I300" s="20"/>
      <c r="J300" s="20"/>
      <c r="K300" s="20"/>
      <c r="L300" s="20"/>
      <c r="M300" s="20"/>
      <c r="N300" s="20"/>
      <c r="O300" s="20"/>
      <c r="P300" s="20"/>
    </row>
    <row r="301" spans="1:16" ht="30" x14ac:dyDescent="0.25">
      <c r="A301" s="20">
        <v>149</v>
      </c>
      <c r="B301" s="20" t="s">
        <v>601</v>
      </c>
      <c r="C301" s="20" t="s">
        <v>36</v>
      </c>
      <c r="D301" s="20" t="s">
        <v>2192</v>
      </c>
      <c r="E301" s="20"/>
      <c r="F301" s="20" t="s">
        <v>2193</v>
      </c>
      <c r="G301" s="20" t="s">
        <v>2194</v>
      </c>
      <c r="H301" s="20">
        <v>149</v>
      </c>
      <c r="I301" s="20"/>
      <c r="J301" s="20"/>
      <c r="K301" s="20"/>
      <c r="L301" s="20"/>
      <c r="M301" s="20"/>
      <c r="N301" s="20"/>
      <c r="O301" s="20"/>
      <c r="P301" s="20"/>
    </row>
    <row r="302" spans="1:16" ht="45" x14ac:dyDescent="0.25">
      <c r="A302" s="20">
        <v>149</v>
      </c>
      <c r="B302" s="20" t="s">
        <v>601</v>
      </c>
      <c r="C302" s="20" t="s">
        <v>30</v>
      </c>
      <c r="D302" s="20" t="s">
        <v>2195</v>
      </c>
      <c r="E302" s="20">
        <v>45871</v>
      </c>
      <c r="F302" s="20" t="s">
        <v>2250</v>
      </c>
      <c r="G302" s="20" t="s">
        <v>2197</v>
      </c>
      <c r="H302" s="20">
        <v>149</v>
      </c>
      <c r="I302" s="20"/>
      <c r="J302" s="20"/>
      <c r="K302" s="20"/>
      <c r="L302" s="20"/>
      <c r="M302" s="20"/>
      <c r="N302" s="20"/>
      <c r="O302" s="20"/>
      <c r="P302" s="20"/>
    </row>
    <row r="303" spans="1:16" ht="45" x14ac:dyDescent="0.25">
      <c r="A303" s="20">
        <v>150</v>
      </c>
      <c r="B303" s="20" t="s">
        <v>604</v>
      </c>
      <c r="C303" s="20" t="s">
        <v>30</v>
      </c>
      <c r="D303" s="20" t="s">
        <v>2195</v>
      </c>
      <c r="E303" s="20">
        <v>45414</v>
      </c>
      <c r="F303" s="20" t="s">
        <v>2251</v>
      </c>
      <c r="G303" s="20" t="s">
        <v>2197</v>
      </c>
      <c r="H303" s="20">
        <v>150</v>
      </c>
      <c r="I303" s="20"/>
      <c r="J303" s="20"/>
      <c r="K303" s="20"/>
      <c r="L303" s="20"/>
      <c r="M303" s="20"/>
      <c r="N303" s="20"/>
      <c r="O303" s="20"/>
      <c r="P303" s="20"/>
    </row>
    <row r="304" spans="1:16" ht="45" x14ac:dyDescent="0.25">
      <c r="A304" s="20">
        <v>151</v>
      </c>
      <c r="B304" s="20" t="s">
        <v>607</v>
      </c>
      <c r="C304" s="20" t="s">
        <v>30</v>
      </c>
      <c r="D304" s="20" t="s">
        <v>2195</v>
      </c>
      <c r="E304" s="20">
        <v>45718</v>
      </c>
      <c r="F304" s="20" t="s">
        <v>2252</v>
      </c>
      <c r="G304" s="20" t="s">
        <v>2197</v>
      </c>
      <c r="H304" s="20">
        <v>151</v>
      </c>
      <c r="I304" s="20"/>
      <c r="J304" s="20"/>
      <c r="K304" s="20"/>
      <c r="L304" s="20"/>
      <c r="M304" s="20"/>
      <c r="N304" s="20"/>
      <c r="O304" s="20"/>
      <c r="P304" s="20"/>
    </row>
    <row r="305" spans="1:16" ht="30" x14ac:dyDescent="0.25">
      <c r="A305" s="20">
        <v>158</v>
      </c>
      <c r="B305" s="20" t="s">
        <v>628</v>
      </c>
      <c r="C305" s="20" t="s">
        <v>25</v>
      </c>
      <c r="D305" s="20" t="s">
        <v>2192</v>
      </c>
      <c r="E305" s="20"/>
      <c r="F305" s="20" t="s">
        <v>2193</v>
      </c>
      <c r="G305" s="20" t="s">
        <v>2224</v>
      </c>
      <c r="H305" s="20">
        <v>158</v>
      </c>
      <c r="I305" s="20"/>
      <c r="J305" s="20"/>
      <c r="K305" s="20"/>
      <c r="L305" s="20"/>
      <c r="M305" s="20"/>
      <c r="N305" s="20"/>
      <c r="O305" s="20"/>
      <c r="P305" s="20"/>
    </row>
    <row r="306" spans="1:16" ht="30" x14ac:dyDescent="0.25">
      <c r="A306" s="20">
        <v>158</v>
      </c>
      <c r="B306" s="20" t="s">
        <v>628</v>
      </c>
      <c r="C306" s="20" t="s">
        <v>36</v>
      </c>
      <c r="D306" s="20" t="s">
        <v>2192</v>
      </c>
      <c r="E306" s="20"/>
      <c r="F306" s="20" t="s">
        <v>2193</v>
      </c>
      <c r="G306" s="20" t="s">
        <v>2194</v>
      </c>
      <c r="H306" s="20">
        <v>158</v>
      </c>
      <c r="I306" s="20"/>
      <c r="J306" s="20"/>
      <c r="K306" s="20"/>
      <c r="L306" s="20"/>
      <c r="M306" s="20"/>
      <c r="N306" s="20"/>
      <c r="O306" s="20"/>
      <c r="P306" s="20"/>
    </row>
    <row r="307" spans="1:16" ht="30" x14ac:dyDescent="0.25">
      <c r="A307" s="20">
        <v>161</v>
      </c>
      <c r="B307" s="20" t="s">
        <v>638</v>
      </c>
      <c r="C307" s="20" t="s">
        <v>36</v>
      </c>
      <c r="D307" s="20" t="s">
        <v>2192</v>
      </c>
      <c r="E307" s="20"/>
      <c r="F307" s="20" t="s">
        <v>2193</v>
      </c>
      <c r="G307" s="20" t="s">
        <v>2194</v>
      </c>
      <c r="H307" s="20">
        <v>161</v>
      </c>
      <c r="I307" s="20"/>
      <c r="J307" s="20"/>
      <c r="K307" s="20"/>
      <c r="L307" s="20"/>
      <c r="M307" s="20"/>
      <c r="N307" s="20"/>
      <c r="O307" s="20"/>
      <c r="P307" s="20"/>
    </row>
    <row r="308" spans="1:16" ht="30" x14ac:dyDescent="0.25">
      <c r="A308" s="20">
        <v>162</v>
      </c>
      <c r="B308" s="20" t="s">
        <v>641</v>
      </c>
      <c r="C308" s="20" t="s">
        <v>36</v>
      </c>
      <c r="D308" s="20" t="s">
        <v>2192</v>
      </c>
      <c r="E308" s="20"/>
      <c r="F308" s="20" t="s">
        <v>2193</v>
      </c>
      <c r="G308" s="20" t="s">
        <v>2194</v>
      </c>
      <c r="H308" s="20">
        <v>162</v>
      </c>
      <c r="I308" s="20"/>
      <c r="J308" s="20"/>
      <c r="K308" s="20"/>
      <c r="L308" s="20"/>
      <c r="M308" s="20"/>
      <c r="N308" s="20"/>
      <c r="O308" s="20"/>
      <c r="P308" s="20"/>
    </row>
    <row r="309" spans="1:16" ht="30" x14ac:dyDescent="0.25">
      <c r="A309" s="20">
        <v>163</v>
      </c>
      <c r="B309" s="20" t="s">
        <v>645</v>
      </c>
      <c r="C309" s="20" t="s">
        <v>36</v>
      </c>
      <c r="D309" s="20" t="s">
        <v>2192</v>
      </c>
      <c r="E309" s="20"/>
      <c r="F309" s="20" t="s">
        <v>2193</v>
      </c>
      <c r="G309" s="20" t="s">
        <v>2194</v>
      </c>
      <c r="H309" s="20">
        <v>163</v>
      </c>
      <c r="I309" s="20"/>
      <c r="J309" s="20"/>
      <c r="K309" s="20"/>
      <c r="L309" s="20"/>
      <c r="M309" s="20"/>
      <c r="N309" s="20"/>
      <c r="O309" s="20"/>
      <c r="P309" s="20"/>
    </row>
    <row r="310" spans="1:16" ht="30" x14ac:dyDescent="0.25">
      <c r="A310" s="20">
        <v>165</v>
      </c>
      <c r="B310" s="20" t="s">
        <v>652</v>
      </c>
      <c r="C310" s="20" t="s">
        <v>36</v>
      </c>
      <c r="D310" s="20" t="s">
        <v>2192</v>
      </c>
      <c r="E310" s="20"/>
      <c r="F310" s="20" t="s">
        <v>2193</v>
      </c>
      <c r="G310" s="20" t="s">
        <v>2194</v>
      </c>
      <c r="H310" s="20">
        <v>165</v>
      </c>
      <c r="I310" s="20"/>
      <c r="J310" s="20"/>
      <c r="K310" s="20"/>
      <c r="L310" s="20"/>
      <c r="M310" s="20"/>
      <c r="N310" s="20"/>
      <c r="O310" s="20"/>
      <c r="P310" s="20"/>
    </row>
    <row r="311" spans="1:16" ht="30" x14ac:dyDescent="0.25">
      <c r="A311" s="20">
        <v>166</v>
      </c>
      <c r="B311" s="20" t="s">
        <v>655</v>
      </c>
      <c r="C311" s="20" t="s">
        <v>36</v>
      </c>
      <c r="D311" s="20" t="s">
        <v>2192</v>
      </c>
      <c r="E311" s="20"/>
      <c r="F311" s="20" t="s">
        <v>2193</v>
      </c>
      <c r="G311" s="20" t="s">
        <v>2194</v>
      </c>
      <c r="H311" s="20">
        <v>166</v>
      </c>
      <c r="I311" s="20"/>
      <c r="J311" s="20"/>
      <c r="K311" s="20"/>
      <c r="L311" s="20"/>
      <c r="M311" s="20"/>
      <c r="N311" s="20"/>
      <c r="O311" s="20"/>
      <c r="P311" s="20"/>
    </row>
    <row r="312" spans="1:16" ht="30" x14ac:dyDescent="0.25">
      <c r="A312" s="20">
        <v>168</v>
      </c>
      <c r="B312" s="20" t="s">
        <v>661</v>
      </c>
      <c r="C312" s="20" t="s">
        <v>36</v>
      </c>
      <c r="D312" s="20" t="s">
        <v>2192</v>
      </c>
      <c r="E312" s="20"/>
      <c r="F312" s="20" t="s">
        <v>2193</v>
      </c>
      <c r="G312" s="20" t="s">
        <v>2194</v>
      </c>
      <c r="H312" s="20">
        <v>168</v>
      </c>
      <c r="I312" s="20"/>
      <c r="J312" s="20"/>
      <c r="K312" s="20"/>
      <c r="L312" s="20"/>
      <c r="M312" s="20"/>
      <c r="N312" s="20"/>
      <c r="O312" s="20"/>
      <c r="P312" s="20"/>
    </row>
    <row r="313" spans="1:16" ht="30" x14ac:dyDescent="0.25">
      <c r="A313" s="20">
        <v>169</v>
      </c>
      <c r="B313" s="20" t="s">
        <v>664</v>
      </c>
      <c r="C313" s="20" t="s">
        <v>36</v>
      </c>
      <c r="D313" s="20" t="s">
        <v>2192</v>
      </c>
      <c r="E313" s="20"/>
      <c r="F313" s="20" t="s">
        <v>2193</v>
      </c>
      <c r="G313" s="20" t="s">
        <v>2194</v>
      </c>
      <c r="H313" s="20">
        <v>169</v>
      </c>
      <c r="I313" s="20"/>
      <c r="J313" s="20"/>
      <c r="K313" s="20"/>
      <c r="L313" s="20"/>
      <c r="M313" s="20"/>
      <c r="N313" s="20"/>
      <c r="O313" s="20"/>
      <c r="P313" s="20"/>
    </row>
    <row r="314" spans="1:16" ht="45" x14ac:dyDescent="0.25">
      <c r="A314" s="20">
        <v>169</v>
      </c>
      <c r="B314" s="20" t="s">
        <v>664</v>
      </c>
      <c r="C314" s="20" t="s">
        <v>30</v>
      </c>
      <c r="D314" s="20" t="s">
        <v>2195</v>
      </c>
      <c r="E314" s="20">
        <v>45754</v>
      </c>
      <c r="F314" s="20" t="s">
        <v>2253</v>
      </c>
      <c r="G314" s="20" t="s">
        <v>2197</v>
      </c>
      <c r="H314" s="20">
        <v>169</v>
      </c>
      <c r="I314" s="20"/>
      <c r="J314" s="20"/>
      <c r="K314" s="20"/>
      <c r="L314" s="20"/>
      <c r="M314" s="20"/>
      <c r="N314" s="20"/>
      <c r="O314" s="20"/>
      <c r="P314" s="20"/>
    </row>
    <row r="315" spans="1:16" ht="45" x14ac:dyDescent="0.25">
      <c r="A315" s="20">
        <v>170</v>
      </c>
      <c r="B315" s="20" t="s">
        <v>668</v>
      </c>
      <c r="C315" s="20" t="s">
        <v>30</v>
      </c>
      <c r="D315" s="20" t="s">
        <v>2195</v>
      </c>
      <c r="E315" s="20">
        <v>45727</v>
      </c>
      <c r="F315" s="20" t="s">
        <v>2254</v>
      </c>
      <c r="G315" s="20" t="s">
        <v>2197</v>
      </c>
      <c r="H315" s="20">
        <v>170</v>
      </c>
      <c r="I315" s="20"/>
      <c r="J315" s="20"/>
      <c r="K315" s="20"/>
      <c r="L315" s="20"/>
      <c r="M315" s="20"/>
      <c r="N315" s="20"/>
      <c r="O315" s="20"/>
      <c r="P315" s="20"/>
    </row>
    <row r="316" spans="1:16" ht="30" x14ac:dyDescent="0.25">
      <c r="A316" s="20">
        <v>171</v>
      </c>
      <c r="B316" s="20" t="s">
        <v>671</v>
      </c>
      <c r="C316" s="20" t="s">
        <v>36</v>
      </c>
      <c r="D316" s="20" t="s">
        <v>2192</v>
      </c>
      <c r="E316" s="20"/>
      <c r="F316" s="20" t="s">
        <v>2193</v>
      </c>
      <c r="G316" s="20" t="s">
        <v>2194</v>
      </c>
      <c r="H316" s="20">
        <v>171</v>
      </c>
      <c r="I316" s="20"/>
      <c r="J316" s="20"/>
      <c r="K316" s="20"/>
      <c r="L316" s="20"/>
      <c r="M316" s="20"/>
      <c r="N316" s="20"/>
      <c r="O316" s="20"/>
      <c r="P316" s="20"/>
    </row>
    <row r="317" spans="1:16" ht="45" x14ac:dyDescent="0.25">
      <c r="A317" s="20">
        <v>171</v>
      </c>
      <c r="B317" s="20" t="s">
        <v>671</v>
      </c>
      <c r="C317" s="20" t="s">
        <v>30</v>
      </c>
      <c r="D317" s="20" t="s">
        <v>2195</v>
      </c>
      <c r="E317" s="20">
        <v>45636</v>
      </c>
      <c r="F317" s="20" t="s">
        <v>2255</v>
      </c>
      <c r="G317" s="20" t="s">
        <v>2197</v>
      </c>
      <c r="H317" s="20">
        <v>171</v>
      </c>
      <c r="I317" s="20"/>
      <c r="J317" s="20"/>
      <c r="K317" s="20"/>
      <c r="L317" s="20"/>
      <c r="M317" s="20"/>
      <c r="N317" s="20"/>
      <c r="O317" s="20"/>
      <c r="P317" s="20"/>
    </row>
    <row r="318" spans="1:16" ht="30" x14ac:dyDescent="0.25">
      <c r="A318" s="20">
        <v>175</v>
      </c>
      <c r="B318" s="20" t="s">
        <v>683</v>
      </c>
      <c r="C318" s="20" t="s">
        <v>36</v>
      </c>
      <c r="D318" s="20" t="s">
        <v>2192</v>
      </c>
      <c r="E318" s="20"/>
      <c r="F318" s="20" t="s">
        <v>2193</v>
      </c>
      <c r="G318" s="20" t="s">
        <v>2194</v>
      </c>
      <c r="H318" s="20">
        <v>175</v>
      </c>
      <c r="I318" s="20"/>
      <c r="J318" s="20"/>
      <c r="K318" s="20"/>
      <c r="L318" s="20"/>
      <c r="M318" s="20"/>
      <c r="N318" s="20"/>
      <c r="O318" s="20"/>
      <c r="P318" s="20"/>
    </row>
    <row r="319" spans="1:16" ht="45" x14ac:dyDescent="0.25">
      <c r="A319" s="20">
        <v>177</v>
      </c>
      <c r="B319" s="20" t="s">
        <v>689</v>
      </c>
      <c r="C319" s="20" t="s">
        <v>30</v>
      </c>
      <c r="D319" s="20" t="s">
        <v>2195</v>
      </c>
      <c r="E319" s="20">
        <v>45515</v>
      </c>
      <c r="F319" s="20" t="s">
        <v>2256</v>
      </c>
      <c r="G319" s="20" t="s">
        <v>2197</v>
      </c>
      <c r="H319" s="20">
        <v>177</v>
      </c>
      <c r="I319" s="20"/>
      <c r="J319" s="20"/>
      <c r="K319" s="20"/>
      <c r="L319" s="20"/>
      <c r="M319" s="20"/>
      <c r="N319" s="20"/>
      <c r="O319" s="20"/>
      <c r="P319" s="20"/>
    </row>
    <row r="320" spans="1:16" ht="45" x14ac:dyDescent="0.25">
      <c r="A320" s="20">
        <v>180</v>
      </c>
      <c r="B320" s="20" t="s">
        <v>697</v>
      </c>
      <c r="C320" s="20" t="s">
        <v>30</v>
      </c>
      <c r="D320" s="20" t="s">
        <v>2195</v>
      </c>
      <c r="E320" s="20">
        <v>45695</v>
      </c>
      <c r="F320" s="20" t="s">
        <v>2257</v>
      </c>
      <c r="G320" s="20" t="s">
        <v>2197</v>
      </c>
      <c r="H320" s="20">
        <v>180</v>
      </c>
      <c r="I320" s="20"/>
      <c r="J320" s="20"/>
      <c r="K320" s="20"/>
      <c r="L320" s="20"/>
      <c r="M320" s="20"/>
      <c r="N320" s="20"/>
      <c r="O320" s="20"/>
      <c r="P320" s="20"/>
    </row>
    <row r="321" spans="1:16" ht="30" x14ac:dyDescent="0.25">
      <c r="A321" s="20">
        <v>181</v>
      </c>
      <c r="B321" s="20" t="s">
        <v>700</v>
      </c>
      <c r="C321" s="20" t="s">
        <v>36</v>
      </c>
      <c r="D321" s="20" t="s">
        <v>2192</v>
      </c>
      <c r="E321" s="20"/>
      <c r="F321" s="20" t="s">
        <v>2193</v>
      </c>
      <c r="G321" s="20" t="s">
        <v>2194</v>
      </c>
      <c r="H321" s="20">
        <v>181</v>
      </c>
      <c r="I321" s="20"/>
      <c r="J321" s="20"/>
      <c r="K321" s="20"/>
      <c r="L321" s="20"/>
      <c r="M321" s="20"/>
      <c r="N321" s="20"/>
      <c r="O321" s="20"/>
      <c r="P321" s="20"/>
    </row>
    <row r="322" spans="1:16" ht="45" x14ac:dyDescent="0.25">
      <c r="A322" s="20">
        <v>183</v>
      </c>
      <c r="B322" s="20" t="s">
        <v>707</v>
      </c>
      <c r="C322" s="20" t="s">
        <v>30</v>
      </c>
      <c r="D322" s="20" t="s">
        <v>2195</v>
      </c>
      <c r="E322" s="20">
        <v>45665</v>
      </c>
      <c r="F322" s="20" t="s">
        <v>2258</v>
      </c>
      <c r="G322" s="20" t="s">
        <v>2197</v>
      </c>
      <c r="H322" s="20">
        <v>183</v>
      </c>
      <c r="I322" s="20"/>
      <c r="J322" s="20"/>
      <c r="K322" s="20"/>
      <c r="L322" s="20"/>
      <c r="M322" s="20"/>
      <c r="N322" s="20"/>
      <c r="O322" s="20"/>
      <c r="P322" s="20"/>
    </row>
    <row r="323" spans="1:16" ht="30" x14ac:dyDescent="0.25">
      <c r="A323" s="20">
        <v>184</v>
      </c>
      <c r="B323" s="20" t="s">
        <v>710</v>
      </c>
      <c r="C323" s="20" t="s">
        <v>36</v>
      </c>
      <c r="D323" s="20" t="s">
        <v>2192</v>
      </c>
      <c r="E323" s="20"/>
      <c r="F323" s="20" t="s">
        <v>2193</v>
      </c>
      <c r="G323" s="20" t="s">
        <v>2194</v>
      </c>
      <c r="H323" s="20">
        <v>184</v>
      </c>
      <c r="I323" s="20"/>
      <c r="J323" s="20"/>
      <c r="K323" s="20"/>
      <c r="L323" s="20"/>
      <c r="M323" s="20"/>
      <c r="N323" s="20"/>
      <c r="O323" s="20"/>
      <c r="P323" s="20"/>
    </row>
    <row r="324" spans="1:16" ht="45" x14ac:dyDescent="0.25">
      <c r="A324" s="20">
        <v>185</v>
      </c>
      <c r="B324" s="20" t="s">
        <v>713</v>
      </c>
      <c r="C324" s="20" t="s">
        <v>30</v>
      </c>
      <c r="D324" s="20" t="s">
        <v>2195</v>
      </c>
      <c r="E324" s="20">
        <v>44991</v>
      </c>
      <c r="F324" s="20" t="s">
        <v>2237</v>
      </c>
      <c r="G324" s="20" t="s">
        <v>2197</v>
      </c>
      <c r="H324" s="20">
        <v>185</v>
      </c>
      <c r="I324" s="20"/>
      <c r="J324" s="20"/>
      <c r="K324" s="20"/>
      <c r="L324" s="20"/>
      <c r="M324" s="20"/>
      <c r="N324" s="20"/>
      <c r="O324" s="20"/>
      <c r="P324" s="20"/>
    </row>
    <row r="325" spans="1:16" ht="30" x14ac:dyDescent="0.25">
      <c r="A325" s="20">
        <v>186</v>
      </c>
      <c r="B325" s="20" t="s">
        <v>716</v>
      </c>
      <c r="C325" s="20" t="s">
        <v>36</v>
      </c>
      <c r="D325" s="20" t="s">
        <v>2192</v>
      </c>
      <c r="E325" s="20"/>
      <c r="F325" s="20" t="s">
        <v>2193</v>
      </c>
      <c r="G325" s="20" t="s">
        <v>2194</v>
      </c>
      <c r="H325" s="20">
        <v>186</v>
      </c>
      <c r="I325" s="20"/>
      <c r="J325" s="20"/>
      <c r="K325" s="20"/>
      <c r="L325" s="20"/>
      <c r="M325" s="20"/>
      <c r="N325" s="20"/>
      <c r="O325" s="20"/>
      <c r="P325" s="20"/>
    </row>
    <row r="326" spans="1:16" ht="30" x14ac:dyDescent="0.25">
      <c r="A326" s="20">
        <v>188</v>
      </c>
      <c r="B326" s="20" t="s">
        <v>722</v>
      </c>
      <c r="C326" s="20" t="s">
        <v>36</v>
      </c>
      <c r="D326" s="20" t="s">
        <v>2192</v>
      </c>
      <c r="E326" s="20"/>
      <c r="F326" s="20" t="s">
        <v>2193</v>
      </c>
      <c r="G326" s="20" t="s">
        <v>2194</v>
      </c>
      <c r="H326" s="20">
        <v>188</v>
      </c>
      <c r="I326" s="20"/>
      <c r="J326" s="20"/>
      <c r="K326" s="20"/>
      <c r="L326" s="20"/>
      <c r="M326" s="20"/>
      <c r="N326" s="20"/>
      <c r="O326" s="20"/>
      <c r="P326" s="20"/>
    </row>
    <row r="327" spans="1:16" ht="30" x14ac:dyDescent="0.25">
      <c r="A327" s="20">
        <v>189</v>
      </c>
      <c r="B327" s="20" t="s">
        <v>725</v>
      </c>
      <c r="C327" s="20" t="s">
        <v>36</v>
      </c>
      <c r="D327" s="20" t="s">
        <v>2192</v>
      </c>
      <c r="E327" s="20"/>
      <c r="F327" s="20" t="s">
        <v>2193</v>
      </c>
      <c r="G327" s="20" t="s">
        <v>2194</v>
      </c>
      <c r="H327" s="20">
        <v>189</v>
      </c>
      <c r="I327" s="20"/>
      <c r="J327" s="20"/>
      <c r="K327" s="20"/>
      <c r="L327" s="20"/>
      <c r="M327" s="20"/>
      <c r="N327" s="20"/>
      <c r="O327" s="20"/>
      <c r="P327" s="20"/>
    </row>
    <row r="328" spans="1:16" ht="45" x14ac:dyDescent="0.25">
      <c r="A328" s="20">
        <v>190</v>
      </c>
      <c r="B328" s="20" t="s">
        <v>728</v>
      </c>
      <c r="C328" s="20" t="s">
        <v>30</v>
      </c>
      <c r="D328" s="20" t="s">
        <v>2195</v>
      </c>
      <c r="E328" s="20">
        <v>45572</v>
      </c>
      <c r="F328" s="20" t="s">
        <v>2259</v>
      </c>
      <c r="G328" s="20" t="s">
        <v>2197</v>
      </c>
      <c r="H328" s="20">
        <v>190</v>
      </c>
      <c r="I328" s="20"/>
      <c r="J328" s="20"/>
      <c r="K328" s="20"/>
      <c r="L328" s="20"/>
      <c r="M328" s="20"/>
      <c r="N328" s="20"/>
      <c r="O328" s="20"/>
      <c r="P328" s="20"/>
    </row>
    <row r="329" spans="1:16" ht="45" x14ac:dyDescent="0.25">
      <c r="A329" s="20">
        <v>191</v>
      </c>
      <c r="B329" s="20" t="s">
        <v>731</v>
      </c>
      <c r="C329" s="20" t="s">
        <v>30</v>
      </c>
      <c r="D329" s="20" t="s">
        <v>2195</v>
      </c>
      <c r="E329" s="20">
        <v>45389</v>
      </c>
      <c r="F329" s="20" t="s">
        <v>2260</v>
      </c>
      <c r="G329" s="20" t="s">
        <v>2197</v>
      </c>
      <c r="H329" s="20">
        <v>191</v>
      </c>
      <c r="I329" s="20"/>
      <c r="J329" s="20"/>
      <c r="K329" s="20"/>
      <c r="L329" s="20"/>
      <c r="M329" s="20"/>
      <c r="N329" s="20"/>
      <c r="O329" s="20"/>
      <c r="P329" s="20"/>
    </row>
    <row r="330" spans="1:16" ht="30" x14ac:dyDescent="0.25">
      <c r="A330" s="20">
        <v>192</v>
      </c>
      <c r="B330" s="20" t="s">
        <v>734</v>
      </c>
      <c r="C330" s="20" t="s">
        <v>36</v>
      </c>
      <c r="D330" s="20" t="s">
        <v>2192</v>
      </c>
      <c r="E330" s="20"/>
      <c r="F330" s="20" t="s">
        <v>2193</v>
      </c>
      <c r="G330" s="20" t="s">
        <v>2194</v>
      </c>
      <c r="H330" s="20">
        <v>192</v>
      </c>
      <c r="I330" s="20"/>
      <c r="J330" s="20"/>
      <c r="K330" s="20"/>
      <c r="L330" s="20"/>
      <c r="M330" s="20"/>
      <c r="N330" s="20"/>
      <c r="O330" s="20"/>
      <c r="P330" s="20"/>
    </row>
    <row r="331" spans="1:16" ht="30" x14ac:dyDescent="0.25">
      <c r="A331" s="20">
        <v>193</v>
      </c>
      <c r="B331" s="20" t="s">
        <v>737</v>
      </c>
      <c r="C331" s="20" t="s">
        <v>36</v>
      </c>
      <c r="D331" s="20" t="s">
        <v>2192</v>
      </c>
      <c r="E331" s="20"/>
      <c r="F331" s="20" t="s">
        <v>2193</v>
      </c>
      <c r="G331" s="20" t="s">
        <v>2194</v>
      </c>
      <c r="H331" s="20">
        <v>193</v>
      </c>
      <c r="I331" s="20"/>
      <c r="J331" s="20"/>
      <c r="K331" s="20"/>
      <c r="L331" s="20"/>
      <c r="M331" s="20"/>
      <c r="N331" s="20"/>
      <c r="O331" s="20"/>
      <c r="P331" s="20"/>
    </row>
    <row r="332" spans="1:16" ht="45" x14ac:dyDescent="0.25">
      <c r="A332" s="20">
        <v>194</v>
      </c>
      <c r="B332" s="20" t="s">
        <v>740</v>
      </c>
      <c r="C332" s="20" t="s">
        <v>30</v>
      </c>
      <c r="D332" s="20" t="s">
        <v>2195</v>
      </c>
      <c r="E332" s="20">
        <v>45935</v>
      </c>
      <c r="F332" s="20" t="s">
        <v>2261</v>
      </c>
      <c r="G332" s="20" t="s">
        <v>2197</v>
      </c>
      <c r="H332" s="20">
        <v>194</v>
      </c>
      <c r="I332" s="20"/>
      <c r="J332" s="20"/>
      <c r="K332" s="20"/>
      <c r="L332" s="20"/>
      <c r="M332" s="20"/>
      <c r="N332" s="20"/>
      <c r="O332" s="20"/>
      <c r="P332" s="20"/>
    </row>
    <row r="333" spans="1:16" ht="30" x14ac:dyDescent="0.25">
      <c r="A333" s="20">
        <v>195</v>
      </c>
      <c r="B333" s="20" t="s">
        <v>743</v>
      </c>
      <c r="C333" s="20" t="s">
        <v>36</v>
      </c>
      <c r="D333" s="20" t="s">
        <v>2192</v>
      </c>
      <c r="E333" s="20"/>
      <c r="F333" s="20" t="s">
        <v>2193</v>
      </c>
      <c r="G333" s="20" t="s">
        <v>2194</v>
      </c>
      <c r="H333" s="20">
        <v>195</v>
      </c>
      <c r="I333" s="20"/>
      <c r="J333" s="20"/>
      <c r="K333" s="20"/>
      <c r="L333" s="20"/>
      <c r="M333" s="20"/>
      <c r="N333" s="20"/>
      <c r="O333" s="20"/>
      <c r="P333" s="20"/>
    </row>
    <row r="334" spans="1:16" ht="45" x14ac:dyDescent="0.25">
      <c r="A334" s="20">
        <v>197</v>
      </c>
      <c r="B334" s="20" t="s">
        <v>749</v>
      </c>
      <c r="C334" s="20" t="s">
        <v>30</v>
      </c>
      <c r="D334" s="20" t="s">
        <v>2195</v>
      </c>
      <c r="E334" s="20">
        <v>45844</v>
      </c>
      <c r="F334" s="20" t="s">
        <v>2262</v>
      </c>
      <c r="G334" s="20" t="s">
        <v>2197</v>
      </c>
      <c r="H334" s="20">
        <v>197</v>
      </c>
      <c r="I334" s="20"/>
      <c r="J334" s="20"/>
      <c r="K334" s="20"/>
      <c r="L334" s="20"/>
      <c r="M334" s="20"/>
      <c r="N334" s="20"/>
      <c r="O334" s="20"/>
      <c r="P334" s="20"/>
    </row>
    <row r="335" spans="1:16" ht="45" x14ac:dyDescent="0.25">
      <c r="A335" s="20">
        <v>198</v>
      </c>
      <c r="B335" s="20" t="s">
        <v>752</v>
      </c>
      <c r="C335" s="20" t="s">
        <v>30</v>
      </c>
      <c r="D335" s="20" t="s">
        <v>2195</v>
      </c>
      <c r="E335" s="20">
        <v>45116</v>
      </c>
      <c r="F335" s="20" t="s">
        <v>2263</v>
      </c>
      <c r="G335" s="20" t="s">
        <v>2197</v>
      </c>
      <c r="H335" s="20">
        <v>198</v>
      </c>
      <c r="I335" s="20"/>
      <c r="J335" s="20"/>
      <c r="K335" s="20"/>
      <c r="L335" s="20"/>
      <c r="M335" s="20"/>
      <c r="N335" s="20"/>
      <c r="O335" s="20"/>
      <c r="P335" s="20"/>
    </row>
    <row r="336" spans="1:16" ht="60" x14ac:dyDescent="0.25">
      <c r="A336" s="20">
        <v>198</v>
      </c>
      <c r="B336" s="20" t="s">
        <v>752</v>
      </c>
      <c r="C336" s="20" t="s">
        <v>29</v>
      </c>
      <c r="D336" s="20" t="s">
        <v>2208</v>
      </c>
      <c r="E336" s="20">
        <v>43267.14</v>
      </c>
      <c r="F336" s="20" t="s">
        <v>2264</v>
      </c>
      <c r="G336" s="20" t="s">
        <v>2210</v>
      </c>
      <c r="H336" s="20">
        <v>198</v>
      </c>
      <c r="I336" s="20"/>
      <c r="J336" s="20"/>
      <c r="K336" s="20"/>
      <c r="L336" s="20"/>
      <c r="M336" s="20"/>
      <c r="N336" s="20"/>
      <c r="O336" s="20"/>
      <c r="P336" s="20"/>
    </row>
    <row r="337" spans="1:16" ht="45" x14ac:dyDescent="0.25">
      <c r="A337" s="20">
        <v>199</v>
      </c>
      <c r="B337" s="20" t="s">
        <v>755</v>
      </c>
      <c r="C337" s="20" t="s">
        <v>30</v>
      </c>
      <c r="D337" s="20" t="s">
        <v>2195</v>
      </c>
      <c r="E337" s="20">
        <v>45881</v>
      </c>
      <c r="F337" s="20" t="s">
        <v>2265</v>
      </c>
      <c r="G337" s="20" t="s">
        <v>2197</v>
      </c>
      <c r="H337" s="20">
        <v>199</v>
      </c>
      <c r="I337" s="20"/>
      <c r="J337" s="20"/>
      <c r="K337" s="20"/>
      <c r="L337" s="20"/>
      <c r="M337" s="20"/>
      <c r="N337" s="20"/>
      <c r="O337" s="20"/>
      <c r="P337" s="20"/>
    </row>
    <row r="338" spans="1:16" ht="30" x14ac:dyDescent="0.25">
      <c r="A338" s="20">
        <v>200</v>
      </c>
      <c r="B338" s="20" t="s">
        <v>758</v>
      </c>
      <c r="C338" s="20" t="s">
        <v>36</v>
      </c>
      <c r="D338" s="20" t="s">
        <v>2192</v>
      </c>
      <c r="E338" s="20"/>
      <c r="F338" s="20" t="s">
        <v>2193</v>
      </c>
      <c r="G338" s="20" t="s">
        <v>2194</v>
      </c>
      <c r="H338" s="20">
        <v>200</v>
      </c>
      <c r="I338" s="20"/>
      <c r="J338" s="20"/>
      <c r="K338" s="20"/>
      <c r="L338" s="20"/>
      <c r="M338" s="20"/>
      <c r="N338" s="20"/>
      <c r="O338" s="20"/>
      <c r="P338" s="20"/>
    </row>
    <row r="339" spans="1:16" ht="30" x14ac:dyDescent="0.25">
      <c r="A339" s="20">
        <v>202</v>
      </c>
      <c r="B339" s="20" t="s">
        <v>765</v>
      </c>
      <c r="C339" s="20" t="s">
        <v>36</v>
      </c>
      <c r="D339" s="20" t="s">
        <v>2192</v>
      </c>
      <c r="E339" s="20"/>
      <c r="F339" s="20" t="s">
        <v>2193</v>
      </c>
      <c r="G339" s="20" t="s">
        <v>2194</v>
      </c>
      <c r="H339" s="20">
        <v>202</v>
      </c>
      <c r="I339" s="20"/>
      <c r="J339" s="20"/>
      <c r="K339" s="20"/>
      <c r="L339" s="20"/>
      <c r="M339" s="20"/>
      <c r="N339" s="20"/>
      <c r="O339" s="20"/>
      <c r="P339" s="20"/>
    </row>
    <row r="340" spans="1:16" ht="45" x14ac:dyDescent="0.25">
      <c r="A340" s="20">
        <v>203</v>
      </c>
      <c r="B340" s="20" t="s">
        <v>768</v>
      </c>
      <c r="C340" s="20" t="s">
        <v>30</v>
      </c>
      <c r="D340" s="20" t="s">
        <v>2195</v>
      </c>
      <c r="E340" s="20">
        <v>45938</v>
      </c>
      <c r="F340" s="20" t="s">
        <v>2266</v>
      </c>
      <c r="G340" s="20" t="s">
        <v>2197</v>
      </c>
      <c r="H340" s="20">
        <v>203</v>
      </c>
      <c r="I340" s="20"/>
      <c r="J340" s="20"/>
      <c r="K340" s="20"/>
      <c r="L340" s="20"/>
      <c r="M340" s="20"/>
      <c r="N340" s="20"/>
      <c r="O340" s="20"/>
      <c r="P340" s="20"/>
    </row>
    <row r="341" spans="1:16" ht="45" x14ac:dyDescent="0.25">
      <c r="A341" s="20">
        <v>207</v>
      </c>
      <c r="B341" s="20" t="s">
        <v>781</v>
      </c>
      <c r="C341" s="20" t="s">
        <v>30</v>
      </c>
      <c r="D341" s="20" t="s">
        <v>2195</v>
      </c>
      <c r="E341" s="20">
        <v>45697</v>
      </c>
      <c r="F341" s="20" t="s">
        <v>2267</v>
      </c>
      <c r="G341" s="20" t="s">
        <v>2197</v>
      </c>
      <c r="H341" s="20">
        <v>207</v>
      </c>
      <c r="I341" s="20"/>
      <c r="J341" s="20"/>
      <c r="K341" s="20"/>
      <c r="L341" s="20"/>
      <c r="M341" s="20"/>
      <c r="N341" s="20"/>
      <c r="O341" s="20"/>
      <c r="P341" s="20"/>
    </row>
    <row r="342" spans="1:16" ht="30" x14ac:dyDescent="0.25">
      <c r="A342" s="20">
        <v>208</v>
      </c>
      <c r="B342" s="20" t="s">
        <v>786</v>
      </c>
      <c r="C342" s="20" t="s">
        <v>25</v>
      </c>
      <c r="D342" s="20" t="s">
        <v>2227</v>
      </c>
      <c r="E342" s="20" t="s">
        <v>788</v>
      </c>
      <c r="F342" s="20" t="s">
        <v>2228</v>
      </c>
      <c r="G342" s="20" t="s">
        <v>2229</v>
      </c>
      <c r="H342" s="20">
        <v>208</v>
      </c>
      <c r="I342" s="20"/>
      <c r="J342" s="20"/>
      <c r="K342" s="20"/>
      <c r="L342" s="20"/>
      <c r="M342" s="20"/>
      <c r="N342" s="20"/>
      <c r="O342" s="20"/>
      <c r="P342" s="20"/>
    </row>
    <row r="343" spans="1:16" ht="30" x14ac:dyDescent="0.25">
      <c r="A343" s="20">
        <v>208</v>
      </c>
      <c r="B343" s="20" t="s">
        <v>786</v>
      </c>
      <c r="C343" s="20" t="s">
        <v>36</v>
      </c>
      <c r="D343" s="20" t="s">
        <v>2192</v>
      </c>
      <c r="E343" s="20"/>
      <c r="F343" s="20" t="s">
        <v>2193</v>
      </c>
      <c r="G343" s="20" t="s">
        <v>2194</v>
      </c>
      <c r="H343" s="20">
        <v>208</v>
      </c>
      <c r="I343" s="20"/>
      <c r="J343" s="20"/>
      <c r="K343" s="20"/>
      <c r="L343" s="20"/>
      <c r="M343" s="20"/>
      <c r="N343" s="20"/>
      <c r="O343" s="20"/>
      <c r="P343" s="20"/>
    </row>
    <row r="344" spans="1:16" ht="30" x14ac:dyDescent="0.25">
      <c r="A344" s="20">
        <v>209</v>
      </c>
      <c r="B344" s="20" t="s">
        <v>789</v>
      </c>
      <c r="C344" s="20" t="s">
        <v>36</v>
      </c>
      <c r="D344" s="20" t="s">
        <v>2192</v>
      </c>
      <c r="E344" s="20"/>
      <c r="F344" s="20" t="s">
        <v>2193</v>
      </c>
      <c r="G344" s="20" t="s">
        <v>2194</v>
      </c>
      <c r="H344" s="20">
        <v>209</v>
      </c>
      <c r="I344" s="20"/>
      <c r="J344" s="20"/>
      <c r="K344" s="20"/>
      <c r="L344" s="20"/>
      <c r="M344" s="20"/>
      <c r="N344" s="20"/>
      <c r="O344" s="20"/>
      <c r="P344" s="20"/>
    </row>
    <row r="345" spans="1:16" ht="30" x14ac:dyDescent="0.25">
      <c r="A345" s="20">
        <v>210</v>
      </c>
      <c r="B345" s="20" t="s">
        <v>792</v>
      </c>
      <c r="C345" s="20" t="s">
        <v>36</v>
      </c>
      <c r="D345" s="20" t="s">
        <v>2192</v>
      </c>
      <c r="E345" s="20"/>
      <c r="F345" s="20" t="s">
        <v>2193</v>
      </c>
      <c r="G345" s="20" t="s">
        <v>2194</v>
      </c>
      <c r="H345" s="20">
        <v>210</v>
      </c>
      <c r="I345" s="20"/>
      <c r="J345" s="20"/>
      <c r="K345" s="20"/>
      <c r="L345" s="20"/>
      <c r="M345" s="20"/>
      <c r="N345" s="20"/>
      <c r="O345" s="20"/>
      <c r="P345" s="20"/>
    </row>
    <row r="346" spans="1:16" ht="45" x14ac:dyDescent="0.25">
      <c r="A346" s="20">
        <v>211</v>
      </c>
      <c r="B346" s="20" t="s">
        <v>795</v>
      </c>
      <c r="C346" s="20" t="s">
        <v>30</v>
      </c>
      <c r="D346" s="20" t="s">
        <v>2195</v>
      </c>
      <c r="E346" s="20">
        <v>45844</v>
      </c>
      <c r="F346" s="20" t="s">
        <v>2262</v>
      </c>
      <c r="G346" s="20" t="s">
        <v>2197</v>
      </c>
      <c r="H346" s="20">
        <v>211</v>
      </c>
      <c r="I346" s="20"/>
      <c r="J346" s="20"/>
      <c r="K346" s="20"/>
      <c r="L346" s="20"/>
      <c r="M346" s="20"/>
      <c r="N346" s="20"/>
      <c r="O346" s="20"/>
      <c r="P346" s="20"/>
    </row>
    <row r="347" spans="1:16" ht="45" x14ac:dyDescent="0.25">
      <c r="A347" s="20">
        <v>212</v>
      </c>
      <c r="B347" s="20" t="s">
        <v>799</v>
      </c>
      <c r="C347" s="20" t="s">
        <v>30</v>
      </c>
      <c r="D347" s="20" t="s">
        <v>2195</v>
      </c>
      <c r="E347" s="20">
        <v>45509</v>
      </c>
      <c r="F347" s="20" t="s">
        <v>2268</v>
      </c>
      <c r="G347" s="20" t="s">
        <v>2197</v>
      </c>
      <c r="H347" s="20">
        <v>212</v>
      </c>
      <c r="I347" s="20"/>
      <c r="J347" s="20"/>
      <c r="K347" s="20"/>
      <c r="L347" s="20"/>
      <c r="M347" s="20"/>
      <c r="N347" s="20"/>
      <c r="O347" s="20"/>
      <c r="P347" s="20"/>
    </row>
    <row r="348" spans="1:16" ht="45" x14ac:dyDescent="0.25">
      <c r="A348" s="20">
        <v>214</v>
      </c>
      <c r="B348" s="20" t="s">
        <v>806</v>
      </c>
      <c r="C348" s="20" t="s">
        <v>30</v>
      </c>
      <c r="D348" s="20" t="s">
        <v>2195</v>
      </c>
      <c r="E348" s="20">
        <v>45266</v>
      </c>
      <c r="F348" s="20" t="s">
        <v>2269</v>
      </c>
      <c r="G348" s="20" t="s">
        <v>2197</v>
      </c>
      <c r="H348" s="20">
        <v>214</v>
      </c>
      <c r="I348" s="20"/>
      <c r="J348" s="20"/>
      <c r="K348" s="20"/>
      <c r="L348" s="20"/>
      <c r="M348" s="20"/>
      <c r="N348" s="20"/>
      <c r="O348" s="20"/>
      <c r="P348" s="20"/>
    </row>
    <row r="349" spans="1:16" ht="30" x14ac:dyDescent="0.25">
      <c r="A349" s="20">
        <v>215</v>
      </c>
      <c r="B349" s="20" t="s">
        <v>809</v>
      </c>
      <c r="C349" s="20" t="s">
        <v>36</v>
      </c>
      <c r="D349" s="20" t="s">
        <v>2192</v>
      </c>
      <c r="E349" s="20"/>
      <c r="F349" s="20" t="s">
        <v>2193</v>
      </c>
      <c r="G349" s="20" t="s">
        <v>2194</v>
      </c>
      <c r="H349" s="20">
        <v>215</v>
      </c>
      <c r="I349" s="20"/>
      <c r="J349" s="20"/>
      <c r="K349" s="20"/>
      <c r="L349" s="20"/>
      <c r="M349" s="20"/>
      <c r="N349" s="20"/>
      <c r="O349" s="20"/>
      <c r="P349" s="20"/>
    </row>
    <row r="350" spans="1:16" ht="60" x14ac:dyDescent="0.25">
      <c r="A350" s="20">
        <v>215</v>
      </c>
      <c r="B350" s="20" t="s">
        <v>809</v>
      </c>
      <c r="C350" s="20" t="s">
        <v>29</v>
      </c>
      <c r="D350" s="20" t="s">
        <v>2208</v>
      </c>
      <c r="E350" s="20">
        <v>8347678.75</v>
      </c>
      <c r="F350" s="20" t="s">
        <v>2270</v>
      </c>
      <c r="G350" s="20" t="s">
        <v>2210</v>
      </c>
      <c r="H350" s="20">
        <v>215</v>
      </c>
      <c r="I350" s="20"/>
      <c r="J350" s="20"/>
      <c r="K350" s="20"/>
      <c r="L350" s="20"/>
      <c r="M350" s="20"/>
      <c r="N350" s="20"/>
      <c r="O350" s="20"/>
      <c r="P350" s="20"/>
    </row>
    <row r="351" spans="1:16" ht="30" x14ac:dyDescent="0.25">
      <c r="A351" s="20">
        <v>218</v>
      </c>
      <c r="B351" s="20" t="s">
        <v>817</v>
      </c>
      <c r="C351" s="20" t="s">
        <v>36</v>
      </c>
      <c r="D351" s="20" t="s">
        <v>2192</v>
      </c>
      <c r="E351" s="20"/>
      <c r="F351" s="20" t="s">
        <v>2193</v>
      </c>
      <c r="G351" s="20" t="s">
        <v>2194</v>
      </c>
      <c r="H351" s="20">
        <v>218</v>
      </c>
      <c r="I351" s="20"/>
      <c r="J351" s="20"/>
      <c r="K351" s="20"/>
      <c r="L351" s="20"/>
      <c r="M351" s="20"/>
      <c r="N351" s="20"/>
      <c r="O351" s="20"/>
      <c r="P351" s="20"/>
    </row>
    <row r="352" spans="1:16" ht="30" x14ac:dyDescent="0.25">
      <c r="A352" s="20">
        <v>220</v>
      </c>
      <c r="B352" s="20" t="s">
        <v>823</v>
      </c>
      <c r="C352" s="20" t="s">
        <v>36</v>
      </c>
      <c r="D352" s="20" t="s">
        <v>2192</v>
      </c>
      <c r="E352" s="20"/>
      <c r="F352" s="20" t="s">
        <v>2193</v>
      </c>
      <c r="G352" s="20" t="s">
        <v>2194</v>
      </c>
      <c r="H352" s="20">
        <v>220</v>
      </c>
      <c r="I352" s="20"/>
      <c r="J352" s="20"/>
      <c r="K352" s="20"/>
      <c r="L352" s="20"/>
      <c r="M352" s="20"/>
      <c r="N352" s="20"/>
      <c r="O352" s="20"/>
      <c r="P352" s="20"/>
    </row>
    <row r="353" spans="1:16" ht="30" x14ac:dyDescent="0.25">
      <c r="A353" s="20">
        <v>222</v>
      </c>
      <c r="B353" s="20" t="s">
        <v>830</v>
      </c>
      <c r="C353" s="20" t="s">
        <v>25</v>
      </c>
      <c r="D353" s="20" t="s">
        <v>2227</v>
      </c>
      <c r="E353" s="20" t="s">
        <v>832</v>
      </c>
      <c r="F353" s="20" t="s">
        <v>2228</v>
      </c>
      <c r="G353" s="20" t="s">
        <v>2229</v>
      </c>
      <c r="H353" s="20">
        <v>222</v>
      </c>
      <c r="I353" s="20"/>
      <c r="J353" s="20"/>
      <c r="K353" s="20"/>
      <c r="L353" s="20"/>
      <c r="M353" s="20"/>
      <c r="N353" s="20"/>
      <c r="O353" s="20"/>
      <c r="P353" s="20"/>
    </row>
    <row r="354" spans="1:16" ht="30" x14ac:dyDescent="0.25">
      <c r="A354" s="20">
        <v>223</v>
      </c>
      <c r="B354" s="20" t="s">
        <v>833</v>
      </c>
      <c r="C354" s="20" t="s">
        <v>36</v>
      </c>
      <c r="D354" s="20" t="s">
        <v>2192</v>
      </c>
      <c r="E354" s="20"/>
      <c r="F354" s="20" t="s">
        <v>2193</v>
      </c>
      <c r="G354" s="20" t="s">
        <v>2194</v>
      </c>
      <c r="H354" s="20">
        <v>223</v>
      </c>
      <c r="I354" s="20"/>
      <c r="J354" s="20"/>
      <c r="K354" s="20"/>
      <c r="L354" s="20"/>
      <c r="M354" s="20"/>
      <c r="N354" s="20"/>
      <c r="O354" s="20"/>
      <c r="P354" s="20"/>
    </row>
    <row r="355" spans="1:16" ht="45" x14ac:dyDescent="0.25">
      <c r="A355" s="20">
        <v>223</v>
      </c>
      <c r="B355" s="20" t="s">
        <v>833</v>
      </c>
      <c r="C355" s="20" t="s">
        <v>30</v>
      </c>
      <c r="D355" s="20" t="s">
        <v>2189</v>
      </c>
      <c r="E355" s="20">
        <v>45202</v>
      </c>
      <c r="F355" s="20" t="s">
        <v>2271</v>
      </c>
      <c r="G355" s="20" t="s">
        <v>2191</v>
      </c>
      <c r="H355" s="20">
        <v>223</v>
      </c>
      <c r="I355" s="20"/>
      <c r="J355" s="20"/>
      <c r="K355" s="20"/>
      <c r="L355" s="20"/>
      <c r="M355" s="20"/>
      <c r="N355" s="20"/>
      <c r="O355" s="20"/>
      <c r="P355" s="20"/>
    </row>
    <row r="356" spans="1:16" ht="45" x14ac:dyDescent="0.25">
      <c r="A356" s="20">
        <v>225</v>
      </c>
      <c r="B356" s="20" t="s">
        <v>838</v>
      </c>
      <c r="C356" s="20" t="s">
        <v>30</v>
      </c>
      <c r="D356" s="20" t="s">
        <v>2195</v>
      </c>
      <c r="E356" s="20">
        <v>45788</v>
      </c>
      <c r="F356" s="20" t="s">
        <v>2215</v>
      </c>
      <c r="G356" s="20" t="s">
        <v>2197</v>
      </c>
      <c r="H356" s="20">
        <v>225</v>
      </c>
      <c r="I356" s="20"/>
      <c r="J356" s="20"/>
      <c r="K356" s="20"/>
      <c r="L356" s="20"/>
      <c r="M356" s="20"/>
      <c r="N356" s="20"/>
      <c r="O356" s="20"/>
      <c r="P356" s="20"/>
    </row>
    <row r="357" spans="1:16" ht="45" x14ac:dyDescent="0.25">
      <c r="A357" s="20">
        <v>226</v>
      </c>
      <c r="B357" s="20" t="s">
        <v>841</v>
      </c>
      <c r="C357" s="20" t="s">
        <v>30</v>
      </c>
      <c r="D357" s="20" t="s">
        <v>2195</v>
      </c>
      <c r="E357" s="20">
        <v>45726</v>
      </c>
      <c r="F357" s="20" t="s">
        <v>2272</v>
      </c>
      <c r="G357" s="20" t="s">
        <v>2197</v>
      </c>
      <c r="H357" s="20">
        <v>226</v>
      </c>
      <c r="I357" s="20"/>
      <c r="J357" s="20"/>
      <c r="K357" s="20"/>
      <c r="L357" s="20"/>
      <c r="M357" s="20"/>
      <c r="N357" s="20"/>
      <c r="O357" s="20"/>
      <c r="P357" s="20"/>
    </row>
    <row r="358" spans="1:16" ht="30" x14ac:dyDescent="0.25">
      <c r="A358" s="20">
        <v>229</v>
      </c>
      <c r="B358" s="20" t="s">
        <v>850</v>
      </c>
      <c r="C358" s="20" t="s">
        <v>36</v>
      </c>
      <c r="D358" s="20" t="s">
        <v>2192</v>
      </c>
      <c r="E358" s="20"/>
      <c r="F358" s="20" t="s">
        <v>2193</v>
      </c>
      <c r="G358" s="20" t="s">
        <v>2194</v>
      </c>
      <c r="H358" s="20">
        <v>229</v>
      </c>
      <c r="I358" s="20"/>
      <c r="J358" s="20"/>
      <c r="K358" s="20"/>
      <c r="L358" s="20"/>
      <c r="M358" s="20"/>
      <c r="N358" s="20"/>
      <c r="O358" s="20"/>
      <c r="P358" s="20"/>
    </row>
    <row r="359" spans="1:16" ht="45" x14ac:dyDescent="0.25">
      <c r="A359" s="20">
        <v>229</v>
      </c>
      <c r="B359" s="20" t="s">
        <v>850</v>
      </c>
      <c r="C359" s="20" t="s">
        <v>30</v>
      </c>
      <c r="D359" s="20" t="s">
        <v>2195</v>
      </c>
      <c r="E359" s="20">
        <v>45475</v>
      </c>
      <c r="F359" s="20" t="s">
        <v>2273</v>
      </c>
      <c r="G359" s="20" t="s">
        <v>2197</v>
      </c>
      <c r="H359" s="20">
        <v>229</v>
      </c>
      <c r="I359" s="20"/>
      <c r="J359" s="20"/>
      <c r="K359" s="20"/>
      <c r="L359" s="20"/>
      <c r="M359" s="20"/>
      <c r="N359" s="20"/>
      <c r="O359" s="20"/>
      <c r="P359" s="20"/>
    </row>
    <row r="360" spans="1:16" ht="30" x14ac:dyDescent="0.25">
      <c r="A360" s="20">
        <v>231</v>
      </c>
      <c r="B360" s="20" t="s">
        <v>855</v>
      </c>
      <c r="C360" s="20" t="s">
        <v>36</v>
      </c>
      <c r="D360" s="20" t="s">
        <v>2192</v>
      </c>
      <c r="E360" s="20"/>
      <c r="F360" s="20" t="s">
        <v>2193</v>
      </c>
      <c r="G360" s="20" t="s">
        <v>2194</v>
      </c>
      <c r="H360" s="20">
        <v>231</v>
      </c>
      <c r="I360" s="20"/>
      <c r="J360" s="20"/>
      <c r="K360" s="20"/>
      <c r="L360" s="20"/>
      <c r="M360" s="20"/>
      <c r="N360" s="20"/>
      <c r="O360" s="20"/>
      <c r="P360" s="20"/>
    </row>
    <row r="361" spans="1:16" ht="45" x14ac:dyDescent="0.25">
      <c r="A361" s="20">
        <v>231</v>
      </c>
      <c r="B361" s="20" t="s">
        <v>855</v>
      </c>
      <c r="C361" s="20" t="s">
        <v>30</v>
      </c>
      <c r="D361" s="20" t="s">
        <v>2195</v>
      </c>
      <c r="E361" s="20">
        <v>45355</v>
      </c>
      <c r="F361" s="20" t="s">
        <v>2274</v>
      </c>
      <c r="G361" s="20" t="s">
        <v>2197</v>
      </c>
      <c r="H361" s="20">
        <v>231</v>
      </c>
      <c r="I361" s="20"/>
      <c r="J361" s="20"/>
      <c r="K361" s="20"/>
      <c r="L361" s="20"/>
      <c r="M361" s="20"/>
      <c r="N361" s="20"/>
      <c r="O361" s="20"/>
      <c r="P361" s="20"/>
    </row>
    <row r="362" spans="1:16" ht="45" x14ac:dyDescent="0.25">
      <c r="A362" s="20">
        <v>232</v>
      </c>
      <c r="B362" s="20" t="s">
        <v>858</v>
      </c>
      <c r="C362" s="20" t="s">
        <v>30</v>
      </c>
      <c r="D362" s="20" t="s">
        <v>2195</v>
      </c>
      <c r="E362" s="20">
        <v>45813</v>
      </c>
      <c r="F362" s="20" t="s">
        <v>2275</v>
      </c>
      <c r="G362" s="20" t="s">
        <v>2197</v>
      </c>
      <c r="H362" s="20">
        <v>232</v>
      </c>
      <c r="I362" s="20"/>
      <c r="J362" s="20"/>
      <c r="K362" s="20"/>
      <c r="L362" s="20"/>
      <c r="M362" s="20"/>
      <c r="N362" s="20"/>
      <c r="O362" s="20"/>
      <c r="P362" s="20"/>
    </row>
    <row r="363" spans="1:16" ht="30" x14ac:dyDescent="0.25">
      <c r="A363" s="20">
        <v>233</v>
      </c>
      <c r="B363" s="20" t="s">
        <v>861</v>
      </c>
      <c r="C363" s="20" t="s">
        <v>36</v>
      </c>
      <c r="D363" s="20" t="s">
        <v>2192</v>
      </c>
      <c r="E363" s="20"/>
      <c r="F363" s="20" t="s">
        <v>2193</v>
      </c>
      <c r="G363" s="20" t="s">
        <v>2194</v>
      </c>
      <c r="H363" s="20">
        <v>233</v>
      </c>
      <c r="I363" s="20"/>
      <c r="J363" s="20"/>
      <c r="K363" s="20"/>
      <c r="L363" s="20"/>
      <c r="M363" s="20"/>
      <c r="N363" s="20"/>
      <c r="O363" s="20"/>
      <c r="P363" s="20"/>
    </row>
    <row r="364" spans="1:16" ht="30" x14ac:dyDescent="0.25">
      <c r="A364" s="20">
        <v>234</v>
      </c>
      <c r="B364" s="20" t="s">
        <v>864</v>
      </c>
      <c r="C364" s="20" t="s">
        <v>36</v>
      </c>
      <c r="D364" s="20" t="s">
        <v>2192</v>
      </c>
      <c r="E364" s="20"/>
      <c r="F364" s="20" t="s">
        <v>2193</v>
      </c>
      <c r="G364" s="20" t="s">
        <v>2194</v>
      </c>
      <c r="H364" s="20">
        <v>234</v>
      </c>
      <c r="I364" s="20"/>
      <c r="J364" s="20"/>
      <c r="K364" s="20"/>
      <c r="L364" s="20"/>
      <c r="M364" s="20"/>
      <c r="N364" s="20"/>
      <c r="O364" s="20"/>
      <c r="P364" s="20"/>
    </row>
    <row r="365" spans="1:16" ht="45" x14ac:dyDescent="0.25">
      <c r="A365" s="20">
        <v>234</v>
      </c>
      <c r="B365" s="20" t="s">
        <v>864</v>
      </c>
      <c r="C365" s="20" t="s">
        <v>30</v>
      </c>
      <c r="D365" s="20" t="s">
        <v>2195</v>
      </c>
      <c r="E365" s="20">
        <v>45474</v>
      </c>
      <c r="F365" s="20" t="s">
        <v>2276</v>
      </c>
      <c r="G365" s="20" t="s">
        <v>2197</v>
      </c>
      <c r="H365" s="20">
        <v>234</v>
      </c>
      <c r="I365" s="20"/>
      <c r="J365" s="20"/>
      <c r="K365" s="20"/>
      <c r="L365" s="20"/>
      <c r="M365" s="20"/>
      <c r="N365" s="20"/>
      <c r="O365" s="20"/>
      <c r="P365" s="20"/>
    </row>
    <row r="366" spans="1:16" ht="30" x14ac:dyDescent="0.25">
      <c r="A366" s="20">
        <v>240</v>
      </c>
      <c r="B366" s="20" t="s">
        <v>883</v>
      </c>
      <c r="C366" s="20" t="s">
        <v>36</v>
      </c>
      <c r="D366" s="20" t="s">
        <v>2192</v>
      </c>
      <c r="E366" s="20"/>
      <c r="F366" s="20" t="s">
        <v>2193</v>
      </c>
      <c r="G366" s="20" t="s">
        <v>2194</v>
      </c>
      <c r="H366" s="20">
        <v>240</v>
      </c>
      <c r="I366" s="20"/>
      <c r="J366" s="20"/>
      <c r="K366" s="20"/>
      <c r="L366" s="20"/>
      <c r="M366" s="20"/>
      <c r="N366" s="20"/>
      <c r="O366" s="20"/>
      <c r="P366" s="20"/>
    </row>
    <row r="367" spans="1:16" ht="45" x14ac:dyDescent="0.25">
      <c r="A367" s="20">
        <v>240</v>
      </c>
      <c r="B367" s="20" t="s">
        <v>883</v>
      </c>
      <c r="C367" s="20" t="s">
        <v>30</v>
      </c>
      <c r="D367" s="20" t="s">
        <v>2195</v>
      </c>
      <c r="E367" s="20">
        <v>45637</v>
      </c>
      <c r="F367" s="20" t="s">
        <v>2277</v>
      </c>
      <c r="G367" s="20" t="s">
        <v>2197</v>
      </c>
      <c r="H367" s="20">
        <v>240</v>
      </c>
      <c r="I367" s="20"/>
      <c r="J367" s="20"/>
      <c r="K367" s="20"/>
      <c r="L367" s="20"/>
      <c r="M367" s="20"/>
      <c r="N367" s="20"/>
      <c r="O367" s="20"/>
      <c r="P367" s="20"/>
    </row>
    <row r="368" spans="1:16" ht="45" x14ac:dyDescent="0.25">
      <c r="A368" s="20">
        <v>241</v>
      </c>
      <c r="B368" s="20" t="s">
        <v>886</v>
      </c>
      <c r="C368" s="20" t="s">
        <v>30</v>
      </c>
      <c r="D368" s="20" t="s">
        <v>2195</v>
      </c>
      <c r="E368" s="20">
        <v>45201</v>
      </c>
      <c r="F368" s="20" t="s">
        <v>2248</v>
      </c>
      <c r="G368" s="20" t="s">
        <v>2197</v>
      </c>
      <c r="H368" s="20">
        <v>241</v>
      </c>
      <c r="I368" s="20"/>
      <c r="J368" s="20"/>
      <c r="K368" s="20"/>
      <c r="L368" s="20"/>
      <c r="M368" s="20"/>
      <c r="N368" s="20"/>
      <c r="O368" s="20"/>
      <c r="P368" s="20"/>
    </row>
    <row r="369" spans="1:16" ht="30" x14ac:dyDescent="0.25">
      <c r="A369" s="20">
        <v>242</v>
      </c>
      <c r="B369" s="20" t="s">
        <v>889</v>
      </c>
      <c r="C369" s="20" t="s">
        <v>36</v>
      </c>
      <c r="D369" s="20" t="s">
        <v>2192</v>
      </c>
      <c r="E369" s="20"/>
      <c r="F369" s="20" t="s">
        <v>2193</v>
      </c>
      <c r="G369" s="20" t="s">
        <v>2194</v>
      </c>
      <c r="H369" s="20">
        <v>242</v>
      </c>
      <c r="I369" s="20"/>
      <c r="J369" s="20"/>
      <c r="K369" s="20"/>
      <c r="L369" s="20"/>
      <c r="M369" s="20"/>
      <c r="N369" s="20"/>
      <c r="O369" s="20"/>
      <c r="P369" s="20"/>
    </row>
    <row r="370" spans="1:16" ht="30" x14ac:dyDescent="0.25">
      <c r="A370" s="20">
        <v>243</v>
      </c>
      <c r="B370" s="20" t="s">
        <v>892</v>
      </c>
      <c r="C370" s="20" t="s">
        <v>36</v>
      </c>
      <c r="D370" s="20" t="s">
        <v>2192</v>
      </c>
      <c r="E370" s="20"/>
      <c r="F370" s="20" t="s">
        <v>2193</v>
      </c>
      <c r="G370" s="20" t="s">
        <v>2194</v>
      </c>
      <c r="H370" s="20">
        <v>243</v>
      </c>
      <c r="I370" s="20"/>
      <c r="J370" s="20"/>
      <c r="K370" s="20"/>
      <c r="L370" s="20"/>
      <c r="M370" s="20"/>
      <c r="N370" s="20"/>
      <c r="O370" s="20"/>
      <c r="P370" s="20"/>
    </row>
    <row r="371" spans="1:16" ht="45" x14ac:dyDescent="0.25">
      <c r="A371" s="20">
        <v>243</v>
      </c>
      <c r="B371" s="20" t="s">
        <v>892</v>
      </c>
      <c r="C371" s="20" t="s">
        <v>30</v>
      </c>
      <c r="D371" s="20" t="s">
        <v>2195</v>
      </c>
      <c r="E371" s="20">
        <v>45027</v>
      </c>
      <c r="F371" s="20" t="s">
        <v>2222</v>
      </c>
      <c r="G371" s="20" t="s">
        <v>2197</v>
      </c>
      <c r="H371" s="20">
        <v>243</v>
      </c>
      <c r="I371" s="20"/>
      <c r="J371" s="20"/>
      <c r="K371" s="20"/>
      <c r="L371" s="20"/>
      <c r="M371" s="20"/>
      <c r="N371" s="20"/>
      <c r="O371" s="20"/>
      <c r="P371" s="20"/>
    </row>
    <row r="372" spans="1:16" ht="30" x14ac:dyDescent="0.25">
      <c r="A372" s="20">
        <v>245</v>
      </c>
      <c r="B372" s="20" t="s">
        <v>898</v>
      </c>
      <c r="C372" s="20" t="s">
        <v>36</v>
      </c>
      <c r="D372" s="20" t="s">
        <v>2192</v>
      </c>
      <c r="E372" s="20"/>
      <c r="F372" s="20" t="s">
        <v>2193</v>
      </c>
      <c r="G372" s="20" t="s">
        <v>2194</v>
      </c>
      <c r="H372" s="20">
        <v>245</v>
      </c>
      <c r="I372" s="20"/>
      <c r="J372" s="20"/>
      <c r="K372" s="20"/>
      <c r="L372" s="20"/>
      <c r="M372" s="20"/>
      <c r="N372" s="20"/>
      <c r="O372" s="20"/>
      <c r="P372" s="20"/>
    </row>
    <row r="373" spans="1:16" ht="45" x14ac:dyDescent="0.25">
      <c r="A373" s="20">
        <v>247</v>
      </c>
      <c r="B373" s="20" t="s">
        <v>904</v>
      </c>
      <c r="C373" s="20" t="s">
        <v>30</v>
      </c>
      <c r="D373" s="20" t="s">
        <v>2195</v>
      </c>
      <c r="E373" s="20">
        <v>45666</v>
      </c>
      <c r="F373" s="20" t="s">
        <v>2278</v>
      </c>
      <c r="G373" s="20" t="s">
        <v>2197</v>
      </c>
      <c r="H373" s="20">
        <v>247</v>
      </c>
      <c r="I373" s="20"/>
      <c r="J373" s="20"/>
      <c r="K373" s="20"/>
      <c r="L373" s="20"/>
      <c r="M373" s="20"/>
      <c r="N373" s="20"/>
      <c r="O373" s="20"/>
      <c r="P373" s="20"/>
    </row>
    <row r="374" spans="1:16" ht="60" x14ac:dyDescent="0.25">
      <c r="A374" s="20">
        <v>247</v>
      </c>
      <c r="B374" s="20" t="s">
        <v>904</v>
      </c>
      <c r="C374" s="20" t="s">
        <v>29</v>
      </c>
      <c r="D374" s="20" t="s">
        <v>2208</v>
      </c>
      <c r="E374" s="20">
        <v>5497622.75</v>
      </c>
      <c r="F374" s="20" t="s">
        <v>2279</v>
      </c>
      <c r="G374" s="20" t="s">
        <v>2210</v>
      </c>
      <c r="H374" s="20">
        <v>247</v>
      </c>
      <c r="I374" s="20"/>
      <c r="J374" s="20"/>
      <c r="K374" s="20"/>
      <c r="L374" s="20"/>
      <c r="M374" s="20"/>
      <c r="N374" s="20"/>
      <c r="O374" s="20"/>
      <c r="P374" s="20"/>
    </row>
    <row r="375" spans="1:16" ht="45" x14ac:dyDescent="0.25">
      <c r="A375" s="20">
        <v>248</v>
      </c>
      <c r="B375" s="20" t="s">
        <v>907</v>
      </c>
      <c r="C375" s="20" t="s">
        <v>30</v>
      </c>
      <c r="D375" s="20" t="s">
        <v>2195</v>
      </c>
      <c r="E375" s="20">
        <v>45451</v>
      </c>
      <c r="F375" s="20" t="s">
        <v>2198</v>
      </c>
      <c r="G375" s="20" t="s">
        <v>2197</v>
      </c>
      <c r="H375" s="20">
        <v>248</v>
      </c>
      <c r="I375" s="20"/>
      <c r="J375" s="20"/>
      <c r="K375" s="20"/>
      <c r="L375" s="20"/>
      <c r="M375" s="20"/>
      <c r="N375" s="20"/>
      <c r="O375" s="20"/>
      <c r="P375" s="20"/>
    </row>
    <row r="376" spans="1:16" ht="30" x14ac:dyDescent="0.25">
      <c r="A376" s="20">
        <v>252</v>
      </c>
      <c r="B376" s="20" t="s">
        <v>920</v>
      </c>
      <c r="C376" s="20" t="s">
        <v>36</v>
      </c>
      <c r="D376" s="20" t="s">
        <v>2192</v>
      </c>
      <c r="E376" s="20"/>
      <c r="F376" s="20" t="s">
        <v>2193</v>
      </c>
      <c r="G376" s="20" t="s">
        <v>2194</v>
      </c>
      <c r="H376" s="20">
        <v>252</v>
      </c>
      <c r="I376" s="20"/>
      <c r="J376" s="20"/>
      <c r="K376" s="20"/>
      <c r="L376" s="20"/>
      <c r="M376" s="20"/>
      <c r="N376" s="20"/>
      <c r="O376" s="20"/>
      <c r="P376" s="20"/>
    </row>
    <row r="377" spans="1:16" ht="45" x14ac:dyDescent="0.25">
      <c r="A377" s="20">
        <v>255</v>
      </c>
      <c r="B377" s="20" t="s">
        <v>929</v>
      </c>
      <c r="C377" s="20" t="s">
        <v>30</v>
      </c>
      <c r="D377" s="20" t="s">
        <v>2195</v>
      </c>
      <c r="E377" s="20">
        <v>45150</v>
      </c>
      <c r="F377" s="20" t="s">
        <v>2280</v>
      </c>
      <c r="G377" s="20" t="s">
        <v>2197</v>
      </c>
      <c r="H377" s="20">
        <v>255</v>
      </c>
      <c r="I377" s="20"/>
      <c r="J377" s="20"/>
      <c r="K377" s="20"/>
      <c r="L377" s="20"/>
      <c r="M377" s="20"/>
      <c r="N377" s="20"/>
      <c r="O377" s="20"/>
      <c r="P377" s="20"/>
    </row>
    <row r="378" spans="1:16" ht="30" x14ac:dyDescent="0.25">
      <c r="A378" s="20">
        <v>256</v>
      </c>
      <c r="B378" s="20" t="s">
        <v>931</v>
      </c>
      <c r="C378" s="20" t="s">
        <v>25</v>
      </c>
      <c r="D378" s="20" t="s">
        <v>2192</v>
      </c>
      <c r="E378" s="20"/>
      <c r="F378" s="20" t="s">
        <v>2193</v>
      </c>
      <c r="G378" s="20" t="s">
        <v>2224</v>
      </c>
      <c r="H378" s="20">
        <v>256</v>
      </c>
      <c r="I378" s="20"/>
      <c r="J378" s="20"/>
      <c r="K378" s="20"/>
      <c r="L378" s="20"/>
      <c r="M378" s="20"/>
      <c r="N378" s="20"/>
      <c r="O378" s="20"/>
      <c r="P378" s="20"/>
    </row>
    <row r="379" spans="1:16" ht="45" x14ac:dyDescent="0.25">
      <c r="A379" s="20">
        <v>259</v>
      </c>
      <c r="B379" s="20" t="s">
        <v>939</v>
      </c>
      <c r="C379" s="20" t="s">
        <v>30</v>
      </c>
      <c r="D379" s="20" t="s">
        <v>2195</v>
      </c>
      <c r="E379" s="20">
        <v>45088</v>
      </c>
      <c r="F379" s="20" t="s">
        <v>2281</v>
      </c>
      <c r="G379" s="20" t="s">
        <v>2197</v>
      </c>
      <c r="H379" s="20">
        <v>259</v>
      </c>
      <c r="I379" s="20"/>
      <c r="J379" s="20"/>
      <c r="K379" s="20"/>
      <c r="L379" s="20"/>
      <c r="M379" s="20"/>
      <c r="N379" s="20"/>
      <c r="O379" s="20"/>
      <c r="P379" s="20"/>
    </row>
    <row r="380" spans="1:16" ht="45" x14ac:dyDescent="0.25">
      <c r="A380" s="20">
        <v>262</v>
      </c>
      <c r="B380" s="20" t="s">
        <v>948</v>
      </c>
      <c r="C380" s="20" t="s">
        <v>30</v>
      </c>
      <c r="D380" s="20" t="s">
        <v>2195</v>
      </c>
      <c r="E380" s="20">
        <v>45966</v>
      </c>
      <c r="F380" s="20" t="s">
        <v>2282</v>
      </c>
      <c r="G380" s="20" t="s">
        <v>2197</v>
      </c>
      <c r="H380" s="20">
        <v>262</v>
      </c>
      <c r="I380" s="20"/>
      <c r="J380" s="20"/>
      <c r="K380" s="20"/>
      <c r="L380" s="20"/>
      <c r="M380" s="20"/>
      <c r="N380" s="20"/>
      <c r="O380" s="20"/>
      <c r="P380" s="20"/>
    </row>
    <row r="381" spans="1:16" ht="45" x14ac:dyDescent="0.25">
      <c r="A381" s="20">
        <v>263</v>
      </c>
      <c r="B381" s="20" t="s">
        <v>951</v>
      </c>
      <c r="C381" s="20" t="s">
        <v>30</v>
      </c>
      <c r="D381" s="20" t="s">
        <v>2195</v>
      </c>
      <c r="E381" s="20">
        <v>45023</v>
      </c>
      <c r="F381" s="20" t="s">
        <v>2283</v>
      </c>
      <c r="G381" s="20" t="s">
        <v>2197</v>
      </c>
      <c r="H381" s="20">
        <v>263</v>
      </c>
      <c r="I381" s="20"/>
      <c r="J381" s="20"/>
      <c r="K381" s="20"/>
      <c r="L381" s="20"/>
      <c r="M381" s="20"/>
      <c r="N381" s="20"/>
      <c r="O381" s="20"/>
      <c r="P381" s="20"/>
    </row>
    <row r="382" spans="1:16" ht="30" x14ac:dyDescent="0.25">
      <c r="A382" s="20">
        <v>264</v>
      </c>
      <c r="B382" s="20" t="s">
        <v>953</v>
      </c>
      <c r="C382" s="20" t="s">
        <v>36</v>
      </c>
      <c r="D382" s="20" t="s">
        <v>2192</v>
      </c>
      <c r="E382" s="20"/>
      <c r="F382" s="20" t="s">
        <v>2193</v>
      </c>
      <c r="G382" s="20" t="s">
        <v>2194</v>
      </c>
      <c r="H382" s="20">
        <v>264</v>
      </c>
      <c r="I382" s="20"/>
      <c r="J382" s="20"/>
      <c r="K382" s="20"/>
      <c r="L382" s="20"/>
      <c r="M382" s="20"/>
      <c r="N382" s="20"/>
      <c r="O382" s="20"/>
      <c r="P382" s="20"/>
    </row>
    <row r="383" spans="1:16" ht="45" x14ac:dyDescent="0.25">
      <c r="A383" s="20">
        <v>264</v>
      </c>
      <c r="B383" s="20" t="s">
        <v>953</v>
      </c>
      <c r="C383" s="20" t="s">
        <v>30</v>
      </c>
      <c r="D383" s="20" t="s">
        <v>2195</v>
      </c>
      <c r="E383" s="20">
        <v>45328</v>
      </c>
      <c r="F383" s="20" t="s">
        <v>2284</v>
      </c>
      <c r="G383" s="20" t="s">
        <v>2197</v>
      </c>
      <c r="H383" s="20">
        <v>264</v>
      </c>
      <c r="I383" s="20"/>
      <c r="J383" s="20"/>
      <c r="K383" s="20"/>
      <c r="L383" s="20"/>
      <c r="M383" s="20"/>
      <c r="N383" s="20"/>
      <c r="O383" s="20"/>
      <c r="P383" s="20"/>
    </row>
    <row r="384" spans="1:16" ht="30" x14ac:dyDescent="0.25">
      <c r="A384" s="20">
        <v>265</v>
      </c>
      <c r="B384" s="20" t="s">
        <v>956</v>
      </c>
      <c r="C384" s="20" t="s">
        <v>25</v>
      </c>
      <c r="D384" s="20" t="s">
        <v>2227</v>
      </c>
      <c r="E384" s="20" t="s">
        <v>958</v>
      </c>
      <c r="F384" s="20" t="s">
        <v>2228</v>
      </c>
      <c r="G384" s="20" t="s">
        <v>2229</v>
      </c>
      <c r="H384" s="20">
        <v>265</v>
      </c>
      <c r="I384" s="20"/>
      <c r="J384" s="20"/>
      <c r="K384" s="20"/>
      <c r="L384" s="20"/>
      <c r="M384" s="20"/>
      <c r="N384" s="20"/>
      <c r="O384" s="20"/>
      <c r="P384" s="20"/>
    </row>
    <row r="385" spans="1:16" ht="45" x14ac:dyDescent="0.25">
      <c r="A385" s="20">
        <v>266</v>
      </c>
      <c r="B385" s="20" t="s">
        <v>959</v>
      </c>
      <c r="C385" s="20" t="s">
        <v>30</v>
      </c>
      <c r="D385" s="20" t="s">
        <v>2195</v>
      </c>
      <c r="E385" s="20">
        <v>45995</v>
      </c>
      <c r="F385" s="20" t="s">
        <v>2285</v>
      </c>
      <c r="G385" s="20" t="s">
        <v>2197</v>
      </c>
      <c r="H385" s="20">
        <v>266</v>
      </c>
      <c r="I385" s="20"/>
      <c r="J385" s="20"/>
      <c r="K385" s="20"/>
      <c r="L385" s="20"/>
      <c r="M385" s="20"/>
      <c r="N385" s="20"/>
      <c r="O385" s="20"/>
      <c r="P385" s="20"/>
    </row>
    <row r="386" spans="1:16" ht="30" x14ac:dyDescent="0.25">
      <c r="A386" s="20">
        <v>267</v>
      </c>
      <c r="B386" s="20" t="s">
        <v>962</v>
      </c>
      <c r="C386" s="20" t="s">
        <v>36</v>
      </c>
      <c r="D386" s="20" t="s">
        <v>2192</v>
      </c>
      <c r="E386" s="20"/>
      <c r="F386" s="20" t="s">
        <v>2193</v>
      </c>
      <c r="G386" s="20" t="s">
        <v>2194</v>
      </c>
      <c r="H386" s="20">
        <v>267</v>
      </c>
      <c r="I386" s="20"/>
      <c r="J386" s="20"/>
      <c r="K386" s="20"/>
      <c r="L386" s="20"/>
      <c r="M386" s="20"/>
      <c r="N386" s="20"/>
      <c r="O386" s="20"/>
      <c r="P386" s="20"/>
    </row>
    <row r="387" spans="1:16" ht="30" x14ac:dyDescent="0.25">
      <c r="A387" s="20">
        <v>268</v>
      </c>
      <c r="B387" s="20" t="s">
        <v>963</v>
      </c>
      <c r="C387" s="20" t="s">
        <v>36</v>
      </c>
      <c r="D387" s="20" t="s">
        <v>2192</v>
      </c>
      <c r="E387" s="20"/>
      <c r="F387" s="20" t="s">
        <v>2193</v>
      </c>
      <c r="G387" s="20" t="s">
        <v>2194</v>
      </c>
      <c r="H387" s="20">
        <v>268</v>
      </c>
      <c r="I387" s="20"/>
      <c r="J387" s="20"/>
      <c r="K387" s="20"/>
      <c r="L387" s="20"/>
      <c r="M387" s="20"/>
      <c r="N387" s="20"/>
      <c r="O387" s="20"/>
      <c r="P387" s="20"/>
    </row>
    <row r="388" spans="1:16" ht="45" x14ac:dyDescent="0.25">
      <c r="A388" s="20">
        <v>269</v>
      </c>
      <c r="B388" s="20" t="s">
        <v>966</v>
      </c>
      <c r="C388" s="20" t="s">
        <v>30</v>
      </c>
      <c r="D388" s="20" t="s">
        <v>2195</v>
      </c>
      <c r="E388" s="20">
        <v>45055</v>
      </c>
      <c r="F388" s="20" t="s">
        <v>2286</v>
      </c>
      <c r="G388" s="20" t="s">
        <v>2197</v>
      </c>
      <c r="H388" s="20">
        <v>269</v>
      </c>
      <c r="I388" s="20"/>
      <c r="J388" s="20"/>
      <c r="K388" s="20"/>
      <c r="L388" s="20"/>
      <c r="M388" s="20"/>
      <c r="N388" s="20"/>
      <c r="O388" s="20"/>
      <c r="P388" s="20"/>
    </row>
    <row r="389" spans="1:16" ht="30" x14ac:dyDescent="0.25">
      <c r="A389" s="20">
        <v>270</v>
      </c>
      <c r="B389" s="20" t="s">
        <v>969</v>
      </c>
      <c r="C389" s="20" t="s">
        <v>36</v>
      </c>
      <c r="D389" s="20" t="s">
        <v>2192</v>
      </c>
      <c r="E389" s="20"/>
      <c r="F389" s="20" t="s">
        <v>2193</v>
      </c>
      <c r="G389" s="20" t="s">
        <v>2194</v>
      </c>
      <c r="H389" s="20">
        <v>270</v>
      </c>
      <c r="I389" s="20"/>
      <c r="J389" s="20"/>
      <c r="K389" s="20"/>
      <c r="L389" s="20"/>
      <c r="M389" s="20"/>
      <c r="N389" s="20"/>
      <c r="O389" s="20"/>
      <c r="P389" s="20"/>
    </row>
    <row r="390" spans="1:16" ht="45" x14ac:dyDescent="0.25">
      <c r="A390" s="20">
        <v>271</v>
      </c>
      <c r="B390" s="20" t="s">
        <v>971</v>
      </c>
      <c r="C390" s="20" t="s">
        <v>30</v>
      </c>
      <c r="D390" s="20" t="s">
        <v>2195</v>
      </c>
      <c r="E390" s="20">
        <v>45848</v>
      </c>
      <c r="F390" s="20" t="s">
        <v>2287</v>
      </c>
      <c r="G390" s="20" t="s">
        <v>2197</v>
      </c>
      <c r="H390" s="20">
        <v>271</v>
      </c>
      <c r="I390" s="20"/>
      <c r="J390" s="20"/>
      <c r="K390" s="20"/>
      <c r="L390" s="20"/>
      <c r="M390" s="20"/>
      <c r="N390" s="20"/>
      <c r="O390" s="20"/>
      <c r="P390" s="20"/>
    </row>
    <row r="391" spans="1:16" ht="45" x14ac:dyDescent="0.25">
      <c r="A391" s="20">
        <v>272</v>
      </c>
      <c r="B391" s="20" t="s">
        <v>974</v>
      </c>
      <c r="C391" s="20" t="s">
        <v>30</v>
      </c>
      <c r="D391" s="20" t="s">
        <v>2195</v>
      </c>
      <c r="E391" s="20">
        <v>45240</v>
      </c>
      <c r="F391" s="20" t="s">
        <v>2288</v>
      </c>
      <c r="G391" s="20" t="s">
        <v>2197</v>
      </c>
      <c r="H391" s="20">
        <v>272</v>
      </c>
      <c r="I391" s="20"/>
      <c r="J391" s="20"/>
      <c r="K391" s="20"/>
      <c r="L391" s="20"/>
      <c r="M391" s="20"/>
      <c r="N391" s="20"/>
      <c r="O391" s="20"/>
      <c r="P391" s="20"/>
    </row>
    <row r="392" spans="1:16" ht="45" x14ac:dyDescent="0.25">
      <c r="A392" s="20">
        <v>273</v>
      </c>
      <c r="B392" s="20" t="s">
        <v>976</v>
      </c>
      <c r="C392" s="20" t="s">
        <v>30</v>
      </c>
      <c r="D392" s="20" t="s">
        <v>2195</v>
      </c>
      <c r="E392" s="20">
        <v>45879</v>
      </c>
      <c r="F392" s="20" t="s">
        <v>2289</v>
      </c>
      <c r="G392" s="20" t="s">
        <v>2197</v>
      </c>
      <c r="H392" s="20">
        <v>273</v>
      </c>
      <c r="I392" s="20"/>
      <c r="J392" s="20"/>
      <c r="K392" s="20"/>
      <c r="L392" s="20"/>
      <c r="M392" s="20"/>
      <c r="N392" s="20"/>
      <c r="O392" s="20"/>
      <c r="P392" s="20"/>
    </row>
    <row r="393" spans="1:16" ht="45" x14ac:dyDescent="0.25">
      <c r="A393" s="20">
        <v>275</v>
      </c>
      <c r="B393" s="20" t="s">
        <v>982</v>
      </c>
      <c r="C393" s="20" t="s">
        <v>30</v>
      </c>
      <c r="D393" s="20" t="s">
        <v>2195</v>
      </c>
      <c r="E393" s="20">
        <v>45210</v>
      </c>
      <c r="F393" s="20" t="s">
        <v>2290</v>
      </c>
      <c r="G393" s="20" t="s">
        <v>2197</v>
      </c>
      <c r="H393" s="20">
        <v>275</v>
      </c>
      <c r="I393" s="20"/>
      <c r="J393" s="20"/>
      <c r="K393" s="20"/>
      <c r="L393" s="20"/>
      <c r="M393" s="20"/>
      <c r="N393" s="20"/>
      <c r="O393" s="20"/>
      <c r="P393" s="20"/>
    </row>
    <row r="394" spans="1:16" ht="30" x14ac:dyDescent="0.25">
      <c r="A394" s="20">
        <v>277</v>
      </c>
      <c r="B394" s="20" t="s">
        <v>988</v>
      </c>
      <c r="C394" s="20" t="s">
        <v>36</v>
      </c>
      <c r="D394" s="20" t="s">
        <v>2192</v>
      </c>
      <c r="E394" s="20"/>
      <c r="F394" s="20" t="s">
        <v>2193</v>
      </c>
      <c r="G394" s="20" t="s">
        <v>2194</v>
      </c>
      <c r="H394" s="20">
        <v>277</v>
      </c>
      <c r="I394" s="20"/>
      <c r="J394" s="20"/>
      <c r="K394" s="20"/>
      <c r="L394" s="20"/>
      <c r="M394" s="20"/>
      <c r="N394" s="20"/>
      <c r="O394" s="20"/>
      <c r="P394" s="20"/>
    </row>
    <row r="395" spans="1:16" ht="30" x14ac:dyDescent="0.25">
      <c r="A395" s="20">
        <v>278</v>
      </c>
      <c r="B395" s="20" t="s">
        <v>991</v>
      </c>
      <c r="C395" s="20" t="s">
        <v>36</v>
      </c>
      <c r="D395" s="20" t="s">
        <v>2192</v>
      </c>
      <c r="E395" s="20"/>
      <c r="F395" s="20" t="s">
        <v>2193</v>
      </c>
      <c r="G395" s="20" t="s">
        <v>2194</v>
      </c>
      <c r="H395" s="20">
        <v>278</v>
      </c>
      <c r="I395" s="20"/>
      <c r="J395" s="20"/>
      <c r="K395" s="20"/>
      <c r="L395" s="20"/>
      <c r="M395" s="20"/>
      <c r="N395" s="20"/>
      <c r="O395" s="20"/>
      <c r="P395" s="20"/>
    </row>
    <row r="396" spans="1:16" ht="30" x14ac:dyDescent="0.25">
      <c r="A396" s="20">
        <v>279</v>
      </c>
      <c r="B396" s="20" t="s">
        <v>994</v>
      </c>
      <c r="C396" s="20" t="s">
        <v>36</v>
      </c>
      <c r="D396" s="20" t="s">
        <v>2192</v>
      </c>
      <c r="E396" s="20"/>
      <c r="F396" s="20" t="s">
        <v>2193</v>
      </c>
      <c r="G396" s="20" t="s">
        <v>2194</v>
      </c>
      <c r="H396" s="20">
        <v>279</v>
      </c>
      <c r="I396" s="20"/>
      <c r="J396" s="20"/>
      <c r="K396" s="20"/>
      <c r="L396" s="20"/>
      <c r="M396" s="20"/>
      <c r="N396" s="20"/>
      <c r="O396" s="20"/>
      <c r="P396" s="20"/>
    </row>
    <row r="397" spans="1:16" ht="45" x14ac:dyDescent="0.25">
      <c r="A397" s="20">
        <v>279</v>
      </c>
      <c r="B397" s="20" t="s">
        <v>994</v>
      </c>
      <c r="C397" s="20" t="s">
        <v>30</v>
      </c>
      <c r="D397" s="20" t="s">
        <v>2195</v>
      </c>
      <c r="E397" s="20">
        <v>45779</v>
      </c>
      <c r="F397" s="20" t="s">
        <v>2291</v>
      </c>
      <c r="G397" s="20" t="s">
        <v>2197</v>
      </c>
      <c r="H397" s="20">
        <v>279</v>
      </c>
      <c r="I397" s="20"/>
      <c r="J397" s="20"/>
      <c r="K397" s="20"/>
      <c r="L397" s="20"/>
      <c r="M397" s="20"/>
      <c r="N397" s="20"/>
      <c r="O397" s="20"/>
      <c r="P397" s="20"/>
    </row>
    <row r="398" spans="1:16" ht="45" x14ac:dyDescent="0.25">
      <c r="A398" s="20">
        <v>280</v>
      </c>
      <c r="B398" s="20" t="s">
        <v>997</v>
      </c>
      <c r="C398" s="20" t="s">
        <v>30</v>
      </c>
      <c r="D398" s="20" t="s">
        <v>2195</v>
      </c>
      <c r="E398" s="20">
        <v>45904</v>
      </c>
      <c r="F398" s="20" t="s">
        <v>2292</v>
      </c>
      <c r="G398" s="20" t="s">
        <v>2197</v>
      </c>
      <c r="H398" s="20">
        <v>280</v>
      </c>
      <c r="I398" s="20"/>
      <c r="J398" s="20"/>
      <c r="K398" s="20"/>
      <c r="L398" s="20"/>
      <c r="M398" s="20"/>
      <c r="N398" s="20"/>
      <c r="O398" s="20"/>
      <c r="P398" s="20"/>
    </row>
    <row r="399" spans="1:16" ht="45" x14ac:dyDescent="0.25">
      <c r="A399" s="20">
        <v>281</v>
      </c>
      <c r="B399" s="20" t="s">
        <v>1000</v>
      </c>
      <c r="C399" s="20" t="s">
        <v>30</v>
      </c>
      <c r="D399" s="20" t="s">
        <v>2195</v>
      </c>
      <c r="E399" s="20">
        <v>45142</v>
      </c>
      <c r="F399" s="20" t="s">
        <v>2293</v>
      </c>
      <c r="G399" s="20" t="s">
        <v>2197</v>
      </c>
      <c r="H399" s="20">
        <v>281</v>
      </c>
      <c r="I399" s="20"/>
      <c r="J399" s="20"/>
      <c r="K399" s="20"/>
      <c r="L399" s="20"/>
      <c r="M399" s="20"/>
      <c r="N399" s="20"/>
      <c r="O399" s="20"/>
      <c r="P399" s="20"/>
    </row>
    <row r="400" spans="1:16" ht="30" x14ac:dyDescent="0.25">
      <c r="A400" s="20">
        <v>282</v>
      </c>
      <c r="B400" s="20" t="s">
        <v>1003</v>
      </c>
      <c r="C400" s="20" t="s">
        <v>36</v>
      </c>
      <c r="D400" s="20" t="s">
        <v>2192</v>
      </c>
      <c r="E400" s="20"/>
      <c r="F400" s="20" t="s">
        <v>2193</v>
      </c>
      <c r="G400" s="20" t="s">
        <v>2194</v>
      </c>
      <c r="H400" s="20">
        <v>282</v>
      </c>
      <c r="I400" s="20"/>
      <c r="J400" s="20"/>
      <c r="K400" s="20"/>
      <c r="L400" s="20"/>
      <c r="M400" s="20"/>
      <c r="N400" s="20"/>
      <c r="O400" s="20"/>
      <c r="P400" s="20"/>
    </row>
    <row r="401" spans="1:16" ht="30" x14ac:dyDescent="0.25">
      <c r="A401" s="20">
        <v>284</v>
      </c>
      <c r="B401" s="20" t="s">
        <v>1009</v>
      </c>
      <c r="C401" s="20" t="s">
        <v>25</v>
      </c>
      <c r="D401" s="20" t="s">
        <v>2192</v>
      </c>
      <c r="E401" s="20"/>
      <c r="F401" s="20" t="s">
        <v>2193</v>
      </c>
      <c r="G401" s="20" t="s">
        <v>2224</v>
      </c>
      <c r="H401" s="20">
        <v>284</v>
      </c>
      <c r="I401" s="20"/>
      <c r="J401" s="20"/>
      <c r="K401" s="20"/>
      <c r="L401" s="20"/>
      <c r="M401" s="20"/>
      <c r="N401" s="20"/>
      <c r="O401" s="20"/>
      <c r="P401" s="20"/>
    </row>
    <row r="402" spans="1:16" ht="45" x14ac:dyDescent="0.25">
      <c r="A402" s="20">
        <v>285</v>
      </c>
      <c r="B402" s="20" t="s">
        <v>1011</v>
      </c>
      <c r="C402" s="20" t="s">
        <v>30</v>
      </c>
      <c r="D402" s="20" t="s">
        <v>2195</v>
      </c>
      <c r="E402" s="20">
        <v>44993</v>
      </c>
      <c r="F402" s="20" t="s">
        <v>2205</v>
      </c>
      <c r="G402" s="20" t="s">
        <v>2197</v>
      </c>
      <c r="H402" s="20">
        <v>285</v>
      </c>
      <c r="I402" s="20"/>
      <c r="J402" s="20"/>
      <c r="K402" s="20"/>
      <c r="L402" s="20"/>
      <c r="M402" s="20"/>
      <c r="N402" s="20"/>
      <c r="O402" s="20"/>
      <c r="P402" s="20"/>
    </row>
    <row r="403" spans="1:16" ht="30" x14ac:dyDescent="0.25">
      <c r="A403" s="20">
        <v>286</v>
      </c>
      <c r="B403" s="20" t="s">
        <v>1014</v>
      </c>
      <c r="C403" s="20" t="s">
        <v>36</v>
      </c>
      <c r="D403" s="20" t="s">
        <v>2192</v>
      </c>
      <c r="E403" s="20"/>
      <c r="F403" s="20" t="s">
        <v>2193</v>
      </c>
      <c r="G403" s="20" t="s">
        <v>2194</v>
      </c>
      <c r="H403" s="20">
        <v>286</v>
      </c>
      <c r="I403" s="20"/>
      <c r="J403" s="20"/>
      <c r="K403" s="20"/>
      <c r="L403" s="20"/>
      <c r="M403" s="20"/>
      <c r="N403" s="20"/>
      <c r="O403" s="20"/>
      <c r="P403" s="20"/>
    </row>
    <row r="404" spans="1:16" ht="30" x14ac:dyDescent="0.25">
      <c r="A404" s="20">
        <v>287</v>
      </c>
      <c r="B404" s="20" t="s">
        <v>1017</v>
      </c>
      <c r="C404" s="20" t="s">
        <v>25</v>
      </c>
      <c r="D404" s="20" t="s">
        <v>2192</v>
      </c>
      <c r="E404" s="20"/>
      <c r="F404" s="20" t="s">
        <v>2193</v>
      </c>
      <c r="G404" s="20" t="s">
        <v>2224</v>
      </c>
      <c r="H404" s="20">
        <v>287</v>
      </c>
      <c r="I404" s="20"/>
      <c r="J404" s="20"/>
      <c r="K404" s="20"/>
      <c r="L404" s="20"/>
      <c r="M404" s="20"/>
      <c r="N404" s="20"/>
      <c r="O404" s="20"/>
      <c r="P404" s="20"/>
    </row>
    <row r="405" spans="1:16" ht="30" x14ac:dyDescent="0.25">
      <c r="A405" s="20">
        <v>287</v>
      </c>
      <c r="B405" s="20" t="s">
        <v>1017</v>
      </c>
      <c r="C405" s="20" t="s">
        <v>36</v>
      </c>
      <c r="D405" s="20" t="s">
        <v>2192</v>
      </c>
      <c r="E405" s="20"/>
      <c r="F405" s="20" t="s">
        <v>2193</v>
      </c>
      <c r="G405" s="20" t="s">
        <v>2194</v>
      </c>
      <c r="H405" s="20">
        <v>287</v>
      </c>
      <c r="I405" s="20"/>
      <c r="J405" s="20"/>
      <c r="K405" s="20"/>
      <c r="L405" s="20"/>
      <c r="M405" s="20"/>
      <c r="N405" s="20"/>
      <c r="O405" s="20"/>
      <c r="P405" s="20"/>
    </row>
    <row r="406" spans="1:16" ht="45" x14ac:dyDescent="0.25">
      <c r="A406" s="20">
        <v>287</v>
      </c>
      <c r="B406" s="20" t="s">
        <v>1017</v>
      </c>
      <c r="C406" s="20" t="s">
        <v>30</v>
      </c>
      <c r="D406" s="20" t="s">
        <v>2195</v>
      </c>
      <c r="E406" s="20">
        <v>45116</v>
      </c>
      <c r="F406" s="20" t="s">
        <v>2263</v>
      </c>
      <c r="G406" s="20" t="s">
        <v>2197</v>
      </c>
      <c r="H406" s="20">
        <v>287</v>
      </c>
      <c r="I406" s="20"/>
      <c r="J406" s="20"/>
      <c r="K406" s="20"/>
      <c r="L406" s="20"/>
      <c r="M406" s="20"/>
      <c r="N406" s="20"/>
      <c r="O406" s="20"/>
      <c r="P406" s="20"/>
    </row>
    <row r="407" spans="1:16" ht="30" x14ac:dyDescent="0.25">
      <c r="A407" s="20">
        <v>288</v>
      </c>
      <c r="B407" s="20" t="s">
        <v>1019</v>
      </c>
      <c r="C407" s="20" t="s">
        <v>36</v>
      </c>
      <c r="D407" s="20" t="s">
        <v>2192</v>
      </c>
      <c r="E407" s="20"/>
      <c r="F407" s="20" t="s">
        <v>2193</v>
      </c>
      <c r="G407" s="20" t="s">
        <v>2194</v>
      </c>
      <c r="H407" s="20">
        <v>288</v>
      </c>
      <c r="I407" s="20"/>
      <c r="J407" s="20"/>
      <c r="K407" s="20"/>
      <c r="L407" s="20"/>
      <c r="M407" s="20"/>
      <c r="N407" s="20"/>
      <c r="O407" s="20"/>
      <c r="P407" s="20"/>
    </row>
    <row r="408" spans="1:16" ht="45" x14ac:dyDescent="0.25">
      <c r="A408" s="20">
        <v>293</v>
      </c>
      <c r="B408" s="20" t="s">
        <v>1030</v>
      </c>
      <c r="C408" s="20" t="s">
        <v>30</v>
      </c>
      <c r="D408" s="20" t="s">
        <v>2195</v>
      </c>
      <c r="E408" s="20">
        <v>45110</v>
      </c>
      <c r="F408" s="20" t="s">
        <v>2294</v>
      </c>
      <c r="G408" s="20" t="s">
        <v>2197</v>
      </c>
      <c r="H408" s="20">
        <v>292</v>
      </c>
      <c r="I408" s="20"/>
      <c r="J408" s="20"/>
      <c r="K408" s="20"/>
      <c r="L408" s="20"/>
      <c r="M408" s="20"/>
      <c r="N408" s="20"/>
      <c r="O408" s="20"/>
      <c r="P408" s="20"/>
    </row>
    <row r="409" spans="1:16" ht="45" x14ac:dyDescent="0.25">
      <c r="A409" s="20">
        <v>294</v>
      </c>
      <c r="B409" s="20" t="s">
        <v>1033</v>
      </c>
      <c r="C409" s="20" t="s">
        <v>30</v>
      </c>
      <c r="D409" s="20" t="s">
        <v>2189</v>
      </c>
      <c r="E409" s="20">
        <v>45568</v>
      </c>
      <c r="F409" s="20" t="s">
        <v>2295</v>
      </c>
      <c r="G409" s="20" t="s">
        <v>2191</v>
      </c>
      <c r="H409" s="20">
        <v>293</v>
      </c>
      <c r="I409" s="20"/>
      <c r="J409" s="20"/>
      <c r="K409" s="20"/>
      <c r="L409" s="20"/>
      <c r="M409" s="20"/>
      <c r="N409" s="20"/>
      <c r="O409" s="20"/>
      <c r="P409" s="20"/>
    </row>
    <row r="410" spans="1:16" ht="45" x14ac:dyDescent="0.25">
      <c r="A410" s="20">
        <v>295</v>
      </c>
      <c r="B410" s="20" t="s">
        <v>1036</v>
      </c>
      <c r="C410" s="20" t="s">
        <v>30</v>
      </c>
      <c r="D410" s="20" t="s">
        <v>2195</v>
      </c>
      <c r="E410" s="20">
        <v>45145</v>
      </c>
      <c r="F410" s="20" t="s">
        <v>2296</v>
      </c>
      <c r="G410" s="20" t="s">
        <v>2197</v>
      </c>
      <c r="H410" s="20">
        <v>294</v>
      </c>
      <c r="I410" s="20"/>
      <c r="J410" s="20"/>
      <c r="K410" s="20"/>
      <c r="L410" s="20"/>
      <c r="M410" s="20"/>
      <c r="N410" s="20"/>
      <c r="O410" s="20"/>
      <c r="P410" s="20"/>
    </row>
    <row r="411" spans="1:16" ht="30" x14ac:dyDescent="0.25">
      <c r="A411" s="20">
        <v>298</v>
      </c>
      <c r="B411" s="20" t="s">
        <v>1044</v>
      </c>
      <c r="C411" s="20" t="s">
        <v>36</v>
      </c>
      <c r="D411" s="20" t="s">
        <v>2192</v>
      </c>
      <c r="E411" s="20"/>
      <c r="F411" s="20" t="s">
        <v>2193</v>
      </c>
      <c r="G411" s="20" t="s">
        <v>2194</v>
      </c>
      <c r="H411" s="20">
        <v>297</v>
      </c>
      <c r="I411" s="20"/>
      <c r="J411" s="20"/>
      <c r="K411" s="20"/>
      <c r="L411" s="20"/>
      <c r="M411" s="20"/>
      <c r="N411" s="20"/>
      <c r="O411" s="20"/>
      <c r="P411" s="20"/>
    </row>
    <row r="412" spans="1:16" ht="45" x14ac:dyDescent="0.25">
      <c r="A412" s="20">
        <v>299</v>
      </c>
      <c r="B412" s="20" t="s">
        <v>1047</v>
      </c>
      <c r="C412" s="20" t="s">
        <v>30</v>
      </c>
      <c r="D412" s="20" t="s">
        <v>2195</v>
      </c>
      <c r="E412" s="20">
        <v>45726</v>
      </c>
      <c r="F412" s="20" t="s">
        <v>2272</v>
      </c>
      <c r="G412" s="20" t="s">
        <v>2197</v>
      </c>
      <c r="H412" s="20">
        <v>298</v>
      </c>
      <c r="I412" s="20"/>
      <c r="J412" s="20"/>
      <c r="K412" s="20"/>
      <c r="L412" s="20"/>
      <c r="M412" s="20"/>
      <c r="N412" s="20"/>
      <c r="O412" s="20"/>
      <c r="P412" s="20"/>
    </row>
    <row r="413" spans="1:16" ht="45" x14ac:dyDescent="0.25">
      <c r="A413" s="20">
        <v>300</v>
      </c>
      <c r="B413" s="20" t="s">
        <v>1050</v>
      </c>
      <c r="C413" s="20" t="s">
        <v>30</v>
      </c>
      <c r="D413" s="20" t="s">
        <v>2195</v>
      </c>
      <c r="E413" s="20">
        <v>45180</v>
      </c>
      <c r="F413" s="20" t="s">
        <v>2297</v>
      </c>
      <c r="G413" s="20" t="s">
        <v>2197</v>
      </c>
      <c r="H413" s="20">
        <v>299</v>
      </c>
      <c r="I413" s="20"/>
      <c r="J413" s="20"/>
      <c r="K413" s="20"/>
      <c r="L413" s="20"/>
      <c r="M413" s="20"/>
      <c r="N413" s="20"/>
      <c r="O413" s="20"/>
      <c r="P413" s="20"/>
    </row>
    <row r="414" spans="1:16" ht="30" x14ac:dyDescent="0.25">
      <c r="A414" s="20">
        <v>301</v>
      </c>
      <c r="B414" s="20" t="s">
        <v>1053</v>
      </c>
      <c r="C414" s="20" t="s">
        <v>36</v>
      </c>
      <c r="D414" s="20" t="s">
        <v>2192</v>
      </c>
      <c r="E414" s="20"/>
      <c r="F414" s="20" t="s">
        <v>2193</v>
      </c>
      <c r="G414" s="20" t="s">
        <v>2194</v>
      </c>
      <c r="H414" s="20">
        <v>300</v>
      </c>
      <c r="I414" s="20"/>
      <c r="J414" s="20"/>
      <c r="K414" s="20"/>
      <c r="L414" s="20"/>
      <c r="M414" s="20"/>
      <c r="N414" s="20"/>
      <c r="O414" s="20"/>
      <c r="P414" s="20"/>
    </row>
    <row r="415" spans="1:16" ht="30" x14ac:dyDescent="0.25">
      <c r="A415" s="20">
        <v>302</v>
      </c>
      <c r="B415" s="20" t="s">
        <v>1055</v>
      </c>
      <c r="C415" s="20" t="s">
        <v>36</v>
      </c>
      <c r="D415" s="20" t="s">
        <v>2192</v>
      </c>
      <c r="E415" s="20"/>
      <c r="F415" s="20" t="s">
        <v>2193</v>
      </c>
      <c r="G415" s="20" t="s">
        <v>2194</v>
      </c>
      <c r="H415" s="20">
        <v>301</v>
      </c>
      <c r="I415" s="20"/>
      <c r="J415" s="20"/>
      <c r="K415" s="20"/>
      <c r="L415" s="20"/>
      <c r="M415" s="20"/>
      <c r="N415" s="20"/>
      <c r="O415" s="20"/>
      <c r="P415" s="20"/>
    </row>
    <row r="416" spans="1:16" ht="30" x14ac:dyDescent="0.25">
      <c r="A416" s="20">
        <v>305</v>
      </c>
      <c r="B416" s="20" t="s">
        <v>1063</v>
      </c>
      <c r="C416" s="20" t="s">
        <v>36</v>
      </c>
      <c r="D416" s="20" t="s">
        <v>2192</v>
      </c>
      <c r="E416" s="20"/>
      <c r="F416" s="20" t="s">
        <v>2193</v>
      </c>
      <c r="G416" s="20" t="s">
        <v>2194</v>
      </c>
      <c r="H416" s="20">
        <v>304</v>
      </c>
      <c r="I416" s="20"/>
      <c r="J416" s="20"/>
      <c r="K416" s="20"/>
      <c r="L416" s="20"/>
      <c r="M416" s="20"/>
      <c r="N416" s="20"/>
      <c r="O416" s="20"/>
      <c r="P416" s="20"/>
    </row>
    <row r="417" spans="1:16" ht="60" x14ac:dyDescent="0.25">
      <c r="A417" s="20">
        <v>306</v>
      </c>
      <c r="B417" s="20" t="s">
        <v>1066</v>
      </c>
      <c r="C417" s="20" t="s">
        <v>29</v>
      </c>
      <c r="D417" s="20" t="s">
        <v>2208</v>
      </c>
      <c r="E417" s="20">
        <v>376186.39</v>
      </c>
      <c r="F417" s="20" t="s">
        <v>2298</v>
      </c>
      <c r="G417" s="20" t="s">
        <v>2210</v>
      </c>
      <c r="H417" s="20">
        <v>305</v>
      </c>
      <c r="I417" s="20"/>
      <c r="J417" s="20"/>
      <c r="K417" s="20"/>
      <c r="L417" s="20"/>
      <c r="M417" s="20"/>
      <c r="N417" s="20"/>
      <c r="O417" s="20"/>
      <c r="P417" s="20"/>
    </row>
    <row r="418" spans="1:16" ht="30" x14ac:dyDescent="0.25">
      <c r="A418" s="20">
        <v>309</v>
      </c>
      <c r="B418" s="20" t="s">
        <v>1076</v>
      </c>
      <c r="C418" s="20" t="s">
        <v>36</v>
      </c>
      <c r="D418" s="20" t="s">
        <v>2192</v>
      </c>
      <c r="E418" s="20"/>
      <c r="F418" s="20" t="s">
        <v>2193</v>
      </c>
      <c r="G418" s="20" t="s">
        <v>2194</v>
      </c>
      <c r="H418" s="20">
        <v>308</v>
      </c>
      <c r="I418" s="20"/>
      <c r="J418" s="20"/>
      <c r="K418" s="20"/>
      <c r="L418" s="20"/>
      <c r="M418" s="20"/>
      <c r="N418" s="20"/>
      <c r="O418" s="20"/>
      <c r="P418" s="20"/>
    </row>
    <row r="419" spans="1:16" ht="30" x14ac:dyDescent="0.25">
      <c r="A419" s="20">
        <v>310</v>
      </c>
      <c r="B419" s="20" t="s">
        <v>1079</v>
      </c>
      <c r="C419" s="20" t="s">
        <v>36</v>
      </c>
      <c r="D419" s="20" t="s">
        <v>2192</v>
      </c>
      <c r="E419" s="20"/>
      <c r="F419" s="20" t="s">
        <v>2193</v>
      </c>
      <c r="G419" s="20" t="s">
        <v>2194</v>
      </c>
      <c r="H419" s="20">
        <v>309</v>
      </c>
      <c r="I419" s="20"/>
      <c r="J419" s="20"/>
      <c r="K419" s="20"/>
      <c r="L419" s="20"/>
      <c r="M419" s="20"/>
      <c r="N419" s="20"/>
      <c r="O419" s="20"/>
      <c r="P419" s="20"/>
    </row>
    <row r="420" spans="1:16" ht="45" x14ac:dyDescent="0.25">
      <c r="A420" s="20">
        <v>310</v>
      </c>
      <c r="B420" s="20" t="s">
        <v>1079</v>
      </c>
      <c r="C420" s="20" t="s">
        <v>30</v>
      </c>
      <c r="D420" s="20" t="s">
        <v>2195</v>
      </c>
      <c r="E420" s="20">
        <v>45843</v>
      </c>
      <c r="F420" s="20" t="s">
        <v>2225</v>
      </c>
      <c r="G420" s="20" t="s">
        <v>2197</v>
      </c>
      <c r="H420" s="20">
        <v>309</v>
      </c>
      <c r="I420" s="20"/>
      <c r="J420" s="20"/>
      <c r="K420" s="20"/>
      <c r="L420" s="20"/>
      <c r="M420" s="20"/>
      <c r="N420" s="20"/>
      <c r="O420" s="20"/>
      <c r="P420" s="20"/>
    </row>
    <row r="421" spans="1:16" ht="30" x14ac:dyDescent="0.25">
      <c r="A421" s="20">
        <v>314</v>
      </c>
      <c r="B421" s="20" t="s">
        <v>1091</v>
      </c>
      <c r="C421" s="20" t="s">
        <v>25</v>
      </c>
      <c r="D421" s="20" t="s">
        <v>2192</v>
      </c>
      <c r="E421" s="20"/>
      <c r="F421" s="20" t="s">
        <v>2193</v>
      </c>
      <c r="G421" s="20" t="s">
        <v>2224</v>
      </c>
      <c r="H421" s="20">
        <v>313</v>
      </c>
      <c r="I421" s="20"/>
      <c r="J421" s="20"/>
      <c r="K421" s="20"/>
      <c r="L421" s="20"/>
      <c r="M421" s="20"/>
      <c r="N421" s="20"/>
      <c r="O421" s="20"/>
      <c r="P421" s="20"/>
    </row>
    <row r="422" spans="1:16" ht="45" x14ac:dyDescent="0.25">
      <c r="A422" s="20">
        <v>314</v>
      </c>
      <c r="B422" s="20" t="s">
        <v>1091</v>
      </c>
      <c r="C422" s="20" t="s">
        <v>30</v>
      </c>
      <c r="D422" s="20" t="s">
        <v>2195</v>
      </c>
      <c r="E422" s="20">
        <v>45420</v>
      </c>
      <c r="F422" s="20" t="s">
        <v>2299</v>
      </c>
      <c r="G422" s="20" t="s">
        <v>2197</v>
      </c>
      <c r="H422" s="20">
        <v>313</v>
      </c>
      <c r="I422" s="20"/>
      <c r="J422" s="20"/>
      <c r="K422" s="20"/>
      <c r="L422" s="20"/>
      <c r="M422" s="20"/>
      <c r="N422" s="20"/>
      <c r="O422" s="20"/>
      <c r="P422" s="20"/>
    </row>
    <row r="423" spans="1:16" ht="30" x14ac:dyDescent="0.25">
      <c r="A423" s="20">
        <v>316</v>
      </c>
      <c r="B423" s="20" t="s">
        <v>1096</v>
      </c>
      <c r="C423" s="20" t="s">
        <v>36</v>
      </c>
      <c r="D423" s="20" t="s">
        <v>2192</v>
      </c>
      <c r="E423" s="20"/>
      <c r="F423" s="20" t="s">
        <v>2193</v>
      </c>
      <c r="G423" s="20" t="s">
        <v>2194</v>
      </c>
      <c r="H423" s="20">
        <v>315</v>
      </c>
      <c r="I423" s="20"/>
      <c r="J423" s="20"/>
      <c r="K423" s="20"/>
      <c r="L423" s="20"/>
      <c r="M423" s="20"/>
      <c r="N423" s="20"/>
      <c r="O423" s="20"/>
      <c r="P423" s="20"/>
    </row>
    <row r="424" spans="1:16" ht="30" x14ac:dyDescent="0.25">
      <c r="A424" s="20">
        <v>317</v>
      </c>
      <c r="B424" s="20" t="s">
        <v>1099</v>
      </c>
      <c r="C424" s="20" t="s">
        <v>36</v>
      </c>
      <c r="D424" s="20" t="s">
        <v>2192</v>
      </c>
      <c r="E424" s="20"/>
      <c r="F424" s="20" t="s">
        <v>2193</v>
      </c>
      <c r="G424" s="20" t="s">
        <v>2194</v>
      </c>
      <c r="H424" s="20">
        <v>316</v>
      </c>
      <c r="I424" s="20"/>
      <c r="J424" s="20"/>
      <c r="K424" s="20"/>
      <c r="L424" s="20"/>
      <c r="M424" s="20"/>
      <c r="N424" s="20"/>
      <c r="O424" s="20"/>
      <c r="P424" s="20"/>
    </row>
    <row r="425" spans="1:16" ht="45" x14ac:dyDescent="0.25">
      <c r="A425" s="20">
        <v>319</v>
      </c>
      <c r="B425" s="20" t="s">
        <v>1105</v>
      </c>
      <c r="C425" s="20" t="s">
        <v>30</v>
      </c>
      <c r="D425" s="20" t="s">
        <v>2195</v>
      </c>
      <c r="E425" s="20">
        <v>45414</v>
      </c>
      <c r="F425" s="20" t="s">
        <v>2251</v>
      </c>
      <c r="G425" s="20" t="s">
        <v>2197</v>
      </c>
      <c r="H425" s="20">
        <v>318</v>
      </c>
      <c r="I425" s="20"/>
      <c r="J425" s="20"/>
      <c r="K425" s="20"/>
      <c r="L425" s="20"/>
      <c r="M425" s="20"/>
      <c r="N425" s="20"/>
      <c r="O425" s="20"/>
      <c r="P425" s="20"/>
    </row>
    <row r="426" spans="1:16" ht="60" x14ac:dyDescent="0.25">
      <c r="A426" s="20">
        <v>319</v>
      </c>
      <c r="B426" s="20" t="s">
        <v>1105</v>
      </c>
      <c r="C426" s="20" t="s">
        <v>29</v>
      </c>
      <c r="D426" s="20" t="s">
        <v>2208</v>
      </c>
      <c r="E426" s="20">
        <v>6239037.25</v>
      </c>
      <c r="F426" s="20" t="s">
        <v>2300</v>
      </c>
      <c r="G426" s="20" t="s">
        <v>2210</v>
      </c>
      <c r="H426" s="20">
        <v>318</v>
      </c>
      <c r="I426" s="20"/>
      <c r="J426" s="20"/>
      <c r="K426" s="20"/>
      <c r="L426" s="20"/>
      <c r="M426" s="20"/>
      <c r="N426" s="20"/>
      <c r="O426" s="20"/>
      <c r="P426" s="20"/>
    </row>
    <row r="427" spans="1:16" ht="30" x14ac:dyDescent="0.25">
      <c r="A427" s="20">
        <v>321</v>
      </c>
      <c r="B427" s="20" t="s">
        <v>1110</v>
      </c>
      <c r="C427" s="20" t="s">
        <v>36</v>
      </c>
      <c r="D427" s="20" t="s">
        <v>2192</v>
      </c>
      <c r="E427" s="20"/>
      <c r="F427" s="20" t="s">
        <v>2193</v>
      </c>
      <c r="G427" s="20" t="s">
        <v>2194</v>
      </c>
      <c r="H427" s="20">
        <v>320</v>
      </c>
      <c r="I427" s="20"/>
      <c r="J427" s="20"/>
      <c r="K427" s="20"/>
      <c r="L427" s="20"/>
      <c r="M427" s="20"/>
      <c r="N427" s="20"/>
      <c r="O427" s="20"/>
      <c r="P427" s="20"/>
    </row>
    <row r="428" spans="1:16" ht="45" x14ac:dyDescent="0.25">
      <c r="A428" s="20">
        <v>321</v>
      </c>
      <c r="B428" s="20" t="s">
        <v>1110</v>
      </c>
      <c r="C428" s="20" t="s">
        <v>30</v>
      </c>
      <c r="D428" s="20" t="s">
        <v>2195</v>
      </c>
      <c r="E428" s="20">
        <v>45819</v>
      </c>
      <c r="F428" s="20" t="s">
        <v>2301</v>
      </c>
      <c r="G428" s="20" t="s">
        <v>2197</v>
      </c>
      <c r="H428" s="20">
        <v>320</v>
      </c>
      <c r="I428" s="20"/>
      <c r="J428" s="20"/>
      <c r="K428" s="20"/>
      <c r="L428" s="20"/>
      <c r="M428" s="20"/>
      <c r="N428" s="20"/>
      <c r="O428" s="20"/>
      <c r="P428" s="20"/>
    </row>
    <row r="429" spans="1:16" ht="30" x14ac:dyDescent="0.25">
      <c r="A429" s="20">
        <v>322</v>
      </c>
      <c r="B429" s="20" t="s">
        <v>1113</v>
      </c>
      <c r="C429" s="20" t="s">
        <v>36</v>
      </c>
      <c r="D429" s="20" t="s">
        <v>2192</v>
      </c>
      <c r="E429" s="20"/>
      <c r="F429" s="20" t="s">
        <v>2193</v>
      </c>
      <c r="G429" s="20" t="s">
        <v>2194</v>
      </c>
      <c r="H429" s="20">
        <v>321</v>
      </c>
      <c r="I429" s="20"/>
      <c r="J429" s="20"/>
      <c r="K429" s="20"/>
      <c r="L429" s="20"/>
      <c r="M429" s="20"/>
      <c r="N429" s="20"/>
      <c r="O429" s="20"/>
      <c r="P429" s="20"/>
    </row>
    <row r="430" spans="1:16" ht="30" x14ac:dyDescent="0.25">
      <c r="A430" s="20">
        <v>329</v>
      </c>
      <c r="B430" s="20" t="s">
        <v>1132</v>
      </c>
      <c r="C430" s="20" t="s">
        <v>36</v>
      </c>
      <c r="D430" s="20" t="s">
        <v>2192</v>
      </c>
      <c r="E430" s="20"/>
      <c r="F430" s="20" t="s">
        <v>2193</v>
      </c>
      <c r="G430" s="20" t="s">
        <v>2194</v>
      </c>
      <c r="H430" s="20">
        <v>328</v>
      </c>
      <c r="I430" s="20"/>
      <c r="J430" s="20"/>
      <c r="K430" s="20"/>
      <c r="L430" s="20"/>
      <c r="M430" s="20"/>
      <c r="N430" s="20"/>
      <c r="O430" s="20"/>
      <c r="P430" s="20"/>
    </row>
    <row r="431" spans="1:16" ht="45" x14ac:dyDescent="0.25">
      <c r="A431" s="20">
        <v>331</v>
      </c>
      <c r="B431" s="20" t="s">
        <v>1138</v>
      </c>
      <c r="C431" s="20" t="s">
        <v>30</v>
      </c>
      <c r="D431" s="20" t="s">
        <v>2195</v>
      </c>
      <c r="E431" s="20">
        <v>45874</v>
      </c>
      <c r="F431" s="20" t="s">
        <v>2302</v>
      </c>
      <c r="G431" s="20" t="s">
        <v>2197</v>
      </c>
      <c r="H431" s="20">
        <v>330</v>
      </c>
      <c r="I431" s="20"/>
      <c r="J431" s="20"/>
      <c r="K431" s="20"/>
      <c r="L431" s="20"/>
      <c r="M431" s="20"/>
      <c r="N431" s="20"/>
      <c r="O431" s="20"/>
      <c r="P431" s="20"/>
    </row>
    <row r="432" spans="1:16" ht="30" x14ac:dyDescent="0.25">
      <c r="A432" s="20">
        <v>333</v>
      </c>
      <c r="B432" s="20" t="s">
        <v>1144</v>
      </c>
      <c r="C432" s="20" t="s">
        <v>36</v>
      </c>
      <c r="D432" s="20" t="s">
        <v>2192</v>
      </c>
      <c r="E432" s="20"/>
      <c r="F432" s="20" t="s">
        <v>2193</v>
      </c>
      <c r="G432" s="20" t="s">
        <v>2194</v>
      </c>
      <c r="H432" s="20">
        <v>332</v>
      </c>
      <c r="I432" s="20"/>
      <c r="J432" s="20"/>
      <c r="K432" s="20"/>
      <c r="L432" s="20"/>
      <c r="M432" s="20"/>
      <c r="N432" s="20"/>
      <c r="O432" s="20"/>
      <c r="P432" s="20"/>
    </row>
    <row r="433" spans="1:16" ht="45" x14ac:dyDescent="0.25">
      <c r="A433" s="20">
        <v>333</v>
      </c>
      <c r="B433" s="20" t="s">
        <v>1144</v>
      </c>
      <c r="C433" s="20" t="s">
        <v>30</v>
      </c>
      <c r="D433" s="20" t="s">
        <v>2195</v>
      </c>
      <c r="E433" s="20">
        <v>45384</v>
      </c>
      <c r="F433" s="20" t="s">
        <v>2303</v>
      </c>
      <c r="G433" s="20" t="s">
        <v>2197</v>
      </c>
      <c r="H433" s="20">
        <v>332</v>
      </c>
      <c r="I433" s="20"/>
      <c r="J433" s="20"/>
      <c r="K433" s="20"/>
      <c r="L433" s="20"/>
      <c r="M433" s="20"/>
      <c r="N433" s="20"/>
      <c r="O433" s="20"/>
      <c r="P433" s="20"/>
    </row>
    <row r="434" spans="1:16" ht="30" x14ac:dyDescent="0.25">
      <c r="A434" s="20">
        <v>334</v>
      </c>
      <c r="B434" s="20" t="s">
        <v>1146</v>
      </c>
      <c r="C434" s="20" t="s">
        <v>36</v>
      </c>
      <c r="D434" s="20" t="s">
        <v>2192</v>
      </c>
      <c r="E434" s="20"/>
      <c r="F434" s="20" t="s">
        <v>2193</v>
      </c>
      <c r="G434" s="20" t="s">
        <v>2194</v>
      </c>
      <c r="H434" s="20">
        <v>333</v>
      </c>
      <c r="I434" s="20"/>
      <c r="J434" s="20"/>
      <c r="K434" s="20"/>
      <c r="L434" s="20"/>
      <c r="M434" s="20"/>
      <c r="N434" s="20"/>
      <c r="O434" s="20"/>
      <c r="P434" s="20"/>
    </row>
    <row r="435" spans="1:16" ht="45" x14ac:dyDescent="0.25">
      <c r="A435" s="20">
        <v>336</v>
      </c>
      <c r="B435" s="20" t="s">
        <v>1151</v>
      </c>
      <c r="C435" s="20" t="s">
        <v>30</v>
      </c>
      <c r="D435" s="20" t="s">
        <v>2195</v>
      </c>
      <c r="E435" s="20">
        <v>45200</v>
      </c>
      <c r="F435" s="20" t="s">
        <v>2304</v>
      </c>
      <c r="G435" s="20" t="s">
        <v>2197</v>
      </c>
      <c r="H435" s="20">
        <v>335</v>
      </c>
      <c r="I435" s="20"/>
      <c r="J435" s="20"/>
      <c r="K435" s="20"/>
      <c r="L435" s="20"/>
      <c r="M435" s="20"/>
      <c r="N435" s="20"/>
      <c r="O435" s="20"/>
      <c r="P435" s="20"/>
    </row>
    <row r="436" spans="1:16" ht="30" x14ac:dyDescent="0.25">
      <c r="A436" s="20">
        <v>337</v>
      </c>
      <c r="B436" s="20" t="s">
        <v>1154</v>
      </c>
      <c r="C436" s="20" t="s">
        <v>36</v>
      </c>
      <c r="D436" s="20" t="s">
        <v>2192</v>
      </c>
      <c r="E436" s="20"/>
      <c r="F436" s="20" t="s">
        <v>2193</v>
      </c>
      <c r="G436" s="20" t="s">
        <v>2194</v>
      </c>
      <c r="H436" s="20">
        <v>336</v>
      </c>
      <c r="I436" s="20"/>
      <c r="J436" s="20"/>
      <c r="K436" s="20"/>
      <c r="L436" s="20"/>
      <c r="M436" s="20"/>
      <c r="N436" s="20"/>
      <c r="O436" s="20"/>
      <c r="P436" s="20"/>
    </row>
    <row r="437" spans="1:16" ht="45" x14ac:dyDescent="0.25">
      <c r="A437" s="20">
        <v>337</v>
      </c>
      <c r="B437" s="20" t="s">
        <v>1154</v>
      </c>
      <c r="C437" s="20" t="s">
        <v>30</v>
      </c>
      <c r="D437" s="20" t="s">
        <v>2189</v>
      </c>
      <c r="E437" s="20">
        <v>45939</v>
      </c>
      <c r="F437" s="20" t="s">
        <v>2305</v>
      </c>
      <c r="G437" s="20" t="s">
        <v>2191</v>
      </c>
      <c r="H437" s="20">
        <v>336</v>
      </c>
      <c r="I437" s="20"/>
      <c r="J437" s="20"/>
      <c r="K437" s="20"/>
      <c r="L437" s="20"/>
      <c r="M437" s="20"/>
      <c r="N437" s="20"/>
      <c r="O437" s="20"/>
      <c r="P437" s="20"/>
    </row>
    <row r="438" spans="1:16" ht="30" x14ac:dyDescent="0.25">
      <c r="A438" s="20">
        <v>338</v>
      </c>
      <c r="B438" s="20" t="s">
        <v>1157</v>
      </c>
      <c r="C438" s="20" t="s">
        <v>36</v>
      </c>
      <c r="D438" s="20" t="s">
        <v>2192</v>
      </c>
      <c r="E438" s="20"/>
      <c r="F438" s="20" t="s">
        <v>2193</v>
      </c>
      <c r="G438" s="20" t="s">
        <v>2194</v>
      </c>
      <c r="H438" s="20">
        <v>337</v>
      </c>
      <c r="I438" s="20"/>
      <c r="J438" s="20"/>
      <c r="K438" s="20"/>
      <c r="L438" s="20"/>
      <c r="M438" s="20"/>
      <c r="N438" s="20"/>
      <c r="O438" s="20"/>
      <c r="P438" s="20"/>
    </row>
    <row r="439" spans="1:16" ht="30" x14ac:dyDescent="0.25">
      <c r="A439" s="20">
        <v>339</v>
      </c>
      <c r="B439" s="20" t="s">
        <v>1160</v>
      </c>
      <c r="C439" s="20" t="s">
        <v>25</v>
      </c>
      <c r="D439" s="20" t="s">
        <v>2192</v>
      </c>
      <c r="E439" s="20"/>
      <c r="F439" s="20" t="s">
        <v>2193</v>
      </c>
      <c r="G439" s="20" t="s">
        <v>2224</v>
      </c>
      <c r="H439" s="20">
        <v>338</v>
      </c>
      <c r="I439" s="20"/>
      <c r="J439" s="20"/>
      <c r="K439" s="20"/>
      <c r="L439" s="20"/>
      <c r="M439" s="20"/>
      <c r="N439" s="20"/>
      <c r="O439" s="20"/>
      <c r="P439" s="20"/>
    </row>
    <row r="440" spans="1:16" ht="45" x14ac:dyDescent="0.25">
      <c r="A440" s="20">
        <v>340</v>
      </c>
      <c r="B440" s="20" t="s">
        <v>1162</v>
      </c>
      <c r="C440" s="20" t="s">
        <v>30</v>
      </c>
      <c r="D440" s="20" t="s">
        <v>2195</v>
      </c>
      <c r="E440" s="20">
        <v>45635</v>
      </c>
      <c r="F440" s="20" t="s">
        <v>2306</v>
      </c>
      <c r="G440" s="20" t="s">
        <v>2197</v>
      </c>
      <c r="H440" s="20">
        <v>339</v>
      </c>
      <c r="I440" s="20"/>
      <c r="J440" s="20"/>
      <c r="K440" s="20"/>
      <c r="L440" s="20"/>
      <c r="M440" s="20"/>
      <c r="N440" s="20"/>
      <c r="O440" s="20"/>
      <c r="P440" s="20"/>
    </row>
    <row r="441" spans="1:16" ht="45" x14ac:dyDescent="0.25">
      <c r="A441" s="20">
        <v>341</v>
      </c>
      <c r="B441" s="20" t="s">
        <v>1165</v>
      </c>
      <c r="C441" s="20" t="s">
        <v>30</v>
      </c>
      <c r="D441" s="20" t="s">
        <v>2195</v>
      </c>
      <c r="E441" s="20">
        <v>45444</v>
      </c>
      <c r="F441" s="20" t="s">
        <v>2307</v>
      </c>
      <c r="G441" s="20" t="s">
        <v>2197</v>
      </c>
      <c r="H441" s="20">
        <v>340</v>
      </c>
      <c r="I441" s="20"/>
      <c r="J441" s="20"/>
      <c r="K441" s="20"/>
      <c r="L441" s="20"/>
      <c r="M441" s="20"/>
      <c r="N441" s="20"/>
      <c r="O441" s="20"/>
      <c r="P441" s="20"/>
    </row>
    <row r="442" spans="1:16" ht="60" x14ac:dyDescent="0.25">
      <c r="A442" s="20">
        <v>344</v>
      </c>
      <c r="B442" s="20" t="s">
        <v>1172</v>
      </c>
      <c r="C442" s="20" t="s">
        <v>29</v>
      </c>
      <c r="D442" s="20" t="s">
        <v>2208</v>
      </c>
      <c r="E442" s="20">
        <v>10772253.75</v>
      </c>
      <c r="F442" s="20" t="s">
        <v>2308</v>
      </c>
      <c r="G442" s="20" t="s">
        <v>2210</v>
      </c>
      <c r="H442" s="20">
        <v>343</v>
      </c>
      <c r="I442" s="20"/>
      <c r="J442" s="20"/>
      <c r="K442" s="20"/>
      <c r="L442" s="20"/>
      <c r="M442" s="20"/>
      <c r="N442" s="20"/>
      <c r="O442" s="20"/>
      <c r="P442" s="20"/>
    </row>
    <row r="443" spans="1:16" ht="45" x14ac:dyDescent="0.25">
      <c r="A443" s="20">
        <v>345</v>
      </c>
      <c r="B443" s="20" t="s">
        <v>1175</v>
      </c>
      <c r="C443" s="20" t="s">
        <v>30</v>
      </c>
      <c r="D443" s="20" t="s">
        <v>2195</v>
      </c>
      <c r="E443" s="20">
        <v>45023</v>
      </c>
      <c r="F443" s="20" t="s">
        <v>2283</v>
      </c>
      <c r="G443" s="20" t="s">
        <v>2197</v>
      </c>
      <c r="H443" s="20">
        <v>344</v>
      </c>
      <c r="I443" s="20"/>
      <c r="J443" s="20"/>
      <c r="K443" s="20"/>
      <c r="L443" s="20"/>
      <c r="M443" s="20"/>
      <c r="N443" s="20"/>
      <c r="O443" s="20"/>
      <c r="P443" s="20"/>
    </row>
    <row r="444" spans="1:16" ht="30" x14ac:dyDescent="0.25">
      <c r="A444" s="20">
        <v>347</v>
      </c>
      <c r="B444" s="20" t="s">
        <v>1182</v>
      </c>
      <c r="C444" s="20" t="s">
        <v>25</v>
      </c>
      <c r="D444" s="20" t="s">
        <v>2227</v>
      </c>
      <c r="E444" s="20" t="s">
        <v>1183</v>
      </c>
      <c r="F444" s="20" t="s">
        <v>2228</v>
      </c>
      <c r="G444" s="20" t="s">
        <v>2229</v>
      </c>
      <c r="H444" s="20">
        <v>346</v>
      </c>
      <c r="I444" s="20"/>
      <c r="J444" s="20"/>
      <c r="K444" s="20"/>
      <c r="L444" s="20"/>
      <c r="M444" s="20"/>
      <c r="N444" s="20"/>
      <c r="O444" s="20"/>
      <c r="P444" s="20"/>
    </row>
    <row r="445" spans="1:16" ht="30" x14ac:dyDescent="0.25">
      <c r="A445" s="20">
        <v>347</v>
      </c>
      <c r="B445" s="20" t="s">
        <v>1182</v>
      </c>
      <c r="C445" s="20" t="s">
        <v>36</v>
      </c>
      <c r="D445" s="20" t="s">
        <v>2192</v>
      </c>
      <c r="E445" s="20"/>
      <c r="F445" s="20" t="s">
        <v>2193</v>
      </c>
      <c r="G445" s="20" t="s">
        <v>2194</v>
      </c>
      <c r="H445" s="20">
        <v>346</v>
      </c>
      <c r="I445" s="20"/>
      <c r="J445" s="20"/>
      <c r="K445" s="20"/>
      <c r="L445" s="20"/>
      <c r="M445" s="20"/>
      <c r="N445" s="20"/>
      <c r="O445" s="20"/>
      <c r="P445" s="20"/>
    </row>
    <row r="446" spans="1:16" ht="45" x14ac:dyDescent="0.25">
      <c r="A446" s="20">
        <v>349</v>
      </c>
      <c r="B446" s="20" t="s">
        <v>1186</v>
      </c>
      <c r="C446" s="20" t="s">
        <v>30</v>
      </c>
      <c r="D446" s="20" t="s">
        <v>2195</v>
      </c>
      <c r="E446" s="20">
        <v>45360</v>
      </c>
      <c r="F446" s="20" t="s">
        <v>2200</v>
      </c>
      <c r="G446" s="20" t="s">
        <v>2197</v>
      </c>
      <c r="H446" s="20">
        <v>348</v>
      </c>
      <c r="I446" s="20"/>
      <c r="J446" s="20"/>
      <c r="K446" s="20"/>
      <c r="L446" s="20"/>
      <c r="M446" s="20"/>
      <c r="N446" s="20"/>
      <c r="O446" s="20"/>
      <c r="P446" s="20"/>
    </row>
    <row r="447" spans="1:16" ht="30" x14ac:dyDescent="0.25">
      <c r="A447" s="20">
        <v>350</v>
      </c>
      <c r="B447" s="20" t="s">
        <v>1189</v>
      </c>
      <c r="C447" s="20" t="s">
        <v>36</v>
      </c>
      <c r="D447" s="20" t="s">
        <v>2192</v>
      </c>
      <c r="E447" s="20"/>
      <c r="F447" s="20" t="s">
        <v>2193</v>
      </c>
      <c r="G447" s="20" t="s">
        <v>2194</v>
      </c>
      <c r="H447" s="20">
        <v>349</v>
      </c>
      <c r="I447" s="20"/>
      <c r="J447" s="20"/>
      <c r="K447" s="20"/>
      <c r="L447" s="20"/>
      <c r="M447" s="20"/>
      <c r="N447" s="20"/>
      <c r="O447" s="20"/>
      <c r="P447" s="20"/>
    </row>
    <row r="448" spans="1:16" ht="30" x14ac:dyDescent="0.25">
      <c r="A448" s="20">
        <v>353</v>
      </c>
      <c r="B448" s="20" t="s">
        <v>1198</v>
      </c>
      <c r="C448" s="20" t="s">
        <v>36</v>
      </c>
      <c r="D448" s="20" t="s">
        <v>2192</v>
      </c>
      <c r="E448" s="20"/>
      <c r="F448" s="20" t="s">
        <v>2193</v>
      </c>
      <c r="G448" s="20" t="s">
        <v>2194</v>
      </c>
      <c r="H448" s="20">
        <v>352</v>
      </c>
      <c r="I448" s="20"/>
      <c r="J448" s="20"/>
      <c r="K448" s="20"/>
      <c r="L448" s="20"/>
      <c r="M448" s="20"/>
      <c r="N448" s="20"/>
      <c r="O448" s="20"/>
      <c r="P448" s="20"/>
    </row>
    <row r="449" spans="1:16" ht="30" x14ac:dyDescent="0.25">
      <c r="A449" s="20">
        <v>355</v>
      </c>
      <c r="B449" s="20" t="s">
        <v>1204</v>
      </c>
      <c r="C449" s="20" t="s">
        <v>25</v>
      </c>
      <c r="D449" s="20" t="s">
        <v>2227</v>
      </c>
      <c r="E449" s="20" t="s">
        <v>1206</v>
      </c>
      <c r="F449" s="20" t="s">
        <v>2228</v>
      </c>
      <c r="G449" s="20" t="s">
        <v>2229</v>
      </c>
      <c r="H449" s="20">
        <v>354</v>
      </c>
      <c r="I449" s="20"/>
      <c r="J449" s="20"/>
      <c r="K449" s="20"/>
      <c r="L449" s="20"/>
      <c r="M449" s="20"/>
      <c r="N449" s="20"/>
      <c r="O449" s="20"/>
      <c r="P449" s="20"/>
    </row>
    <row r="450" spans="1:16" ht="30" x14ac:dyDescent="0.25">
      <c r="A450" s="20">
        <v>355</v>
      </c>
      <c r="B450" s="20" t="s">
        <v>1204</v>
      </c>
      <c r="C450" s="20" t="s">
        <v>36</v>
      </c>
      <c r="D450" s="20" t="s">
        <v>2192</v>
      </c>
      <c r="E450" s="20"/>
      <c r="F450" s="20" t="s">
        <v>2193</v>
      </c>
      <c r="G450" s="20" t="s">
        <v>2194</v>
      </c>
      <c r="H450" s="20">
        <v>354</v>
      </c>
      <c r="I450" s="20"/>
      <c r="J450" s="20"/>
      <c r="K450" s="20"/>
      <c r="L450" s="20"/>
      <c r="M450" s="20"/>
      <c r="N450" s="20"/>
      <c r="O450" s="20"/>
      <c r="P450" s="20"/>
    </row>
    <row r="451" spans="1:16" ht="30" x14ac:dyDescent="0.25">
      <c r="A451" s="20">
        <v>358</v>
      </c>
      <c r="B451" s="20" t="s">
        <v>1213</v>
      </c>
      <c r="C451" s="20" t="s">
        <v>36</v>
      </c>
      <c r="D451" s="20" t="s">
        <v>2192</v>
      </c>
      <c r="E451" s="20"/>
      <c r="F451" s="20" t="s">
        <v>2193</v>
      </c>
      <c r="G451" s="20" t="s">
        <v>2194</v>
      </c>
      <c r="H451" s="20">
        <v>357</v>
      </c>
      <c r="I451" s="20"/>
      <c r="J451" s="20"/>
      <c r="K451" s="20"/>
      <c r="L451" s="20"/>
      <c r="M451" s="20"/>
      <c r="N451" s="20"/>
      <c r="O451" s="20"/>
      <c r="P451" s="20"/>
    </row>
    <row r="452" spans="1:16" ht="45" x14ac:dyDescent="0.25">
      <c r="A452" s="20">
        <v>358</v>
      </c>
      <c r="B452" s="20" t="s">
        <v>1213</v>
      </c>
      <c r="C452" s="20" t="s">
        <v>30</v>
      </c>
      <c r="D452" s="20" t="s">
        <v>2195</v>
      </c>
      <c r="E452" s="20">
        <v>45415</v>
      </c>
      <c r="F452" s="20" t="s">
        <v>2309</v>
      </c>
      <c r="G452" s="20" t="s">
        <v>2197</v>
      </c>
      <c r="H452" s="20">
        <v>357</v>
      </c>
      <c r="I452" s="20"/>
      <c r="J452" s="20"/>
      <c r="K452" s="20"/>
      <c r="L452" s="20"/>
      <c r="M452" s="20"/>
      <c r="N452" s="20"/>
      <c r="O452" s="20"/>
      <c r="P452" s="20"/>
    </row>
    <row r="453" spans="1:16" ht="45" x14ac:dyDescent="0.25">
      <c r="A453" s="20">
        <v>361</v>
      </c>
      <c r="B453" s="20" t="s">
        <v>1219</v>
      </c>
      <c r="C453" s="20" t="s">
        <v>30</v>
      </c>
      <c r="D453" s="20" t="s">
        <v>2195</v>
      </c>
      <c r="E453" s="20">
        <v>45388</v>
      </c>
      <c r="F453" s="20" t="s">
        <v>2310</v>
      </c>
      <c r="G453" s="20" t="s">
        <v>2197</v>
      </c>
      <c r="H453" s="20">
        <v>360</v>
      </c>
      <c r="I453" s="20"/>
      <c r="J453" s="20"/>
      <c r="K453" s="20"/>
      <c r="L453" s="20"/>
      <c r="M453" s="20"/>
      <c r="N453" s="20"/>
      <c r="O453" s="20"/>
      <c r="P453" s="20"/>
    </row>
    <row r="454" spans="1:16" ht="45" x14ac:dyDescent="0.25">
      <c r="A454" s="20">
        <v>363</v>
      </c>
      <c r="B454" s="20" t="s">
        <v>1224</v>
      </c>
      <c r="C454" s="20" t="s">
        <v>30</v>
      </c>
      <c r="D454" s="20" t="s">
        <v>2195</v>
      </c>
      <c r="E454" s="20">
        <v>45881</v>
      </c>
      <c r="F454" s="20" t="s">
        <v>2265</v>
      </c>
      <c r="G454" s="20" t="s">
        <v>2197</v>
      </c>
      <c r="H454" s="20">
        <v>362</v>
      </c>
      <c r="I454" s="20"/>
      <c r="J454" s="20"/>
      <c r="K454" s="20"/>
      <c r="L454" s="20"/>
      <c r="M454" s="20"/>
      <c r="N454" s="20"/>
      <c r="O454" s="20"/>
      <c r="P454" s="20"/>
    </row>
    <row r="455" spans="1:16" ht="30" x14ac:dyDescent="0.25">
      <c r="A455" s="20">
        <v>365</v>
      </c>
      <c r="B455" s="20" t="s">
        <v>1230</v>
      </c>
      <c r="C455" s="20" t="s">
        <v>25</v>
      </c>
      <c r="D455" s="20" t="s">
        <v>2227</v>
      </c>
      <c r="E455" s="20" t="s">
        <v>1231</v>
      </c>
      <c r="F455" s="20" t="s">
        <v>2228</v>
      </c>
      <c r="G455" s="20" t="s">
        <v>2229</v>
      </c>
      <c r="H455" s="20">
        <v>364</v>
      </c>
      <c r="I455" s="20"/>
      <c r="J455" s="20"/>
      <c r="K455" s="20"/>
      <c r="L455" s="20"/>
      <c r="M455" s="20"/>
      <c r="N455" s="20"/>
      <c r="O455" s="20"/>
      <c r="P455" s="20"/>
    </row>
    <row r="456" spans="1:16" ht="45" x14ac:dyDescent="0.25">
      <c r="A456" s="20">
        <v>365</v>
      </c>
      <c r="B456" s="20" t="s">
        <v>1230</v>
      </c>
      <c r="C456" s="20" t="s">
        <v>30</v>
      </c>
      <c r="D456" s="20" t="s">
        <v>2195</v>
      </c>
      <c r="E456" s="20">
        <v>45481</v>
      </c>
      <c r="F456" s="20" t="s">
        <v>2311</v>
      </c>
      <c r="G456" s="20" t="s">
        <v>2197</v>
      </c>
      <c r="H456" s="20">
        <v>364</v>
      </c>
      <c r="I456" s="20"/>
      <c r="J456" s="20"/>
      <c r="K456" s="20"/>
      <c r="L456" s="20"/>
      <c r="M456" s="20"/>
      <c r="N456" s="20"/>
      <c r="O456" s="20"/>
      <c r="P456" s="20"/>
    </row>
    <row r="457" spans="1:16" ht="30" x14ac:dyDescent="0.25">
      <c r="A457" s="20">
        <v>367</v>
      </c>
      <c r="B457" s="20" t="s">
        <v>1234</v>
      </c>
      <c r="C457" s="20" t="s">
        <v>36</v>
      </c>
      <c r="D457" s="20" t="s">
        <v>2192</v>
      </c>
      <c r="E457" s="20"/>
      <c r="F457" s="20" t="s">
        <v>2193</v>
      </c>
      <c r="G457" s="20" t="s">
        <v>2194</v>
      </c>
      <c r="H457" s="20">
        <v>366</v>
      </c>
      <c r="I457" s="20"/>
      <c r="J457" s="20"/>
      <c r="K457" s="20"/>
      <c r="L457" s="20"/>
      <c r="M457" s="20"/>
      <c r="N457" s="20"/>
      <c r="O457" s="20"/>
      <c r="P457" s="20"/>
    </row>
    <row r="458" spans="1:16" ht="30" x14ac:dyDescent="0.25">
      <c r="A458" s="20">
        <v>369</v>
      </c>
      <c r="B458" s="20" t="s">
        <v>1240</v>
      </c>
      <c r="C458" s="20" t="s">
        <v>36</v>
      </c>
      <c r="D458" s="20" t="s">
        <v>2192</v>
      </c>
      <c r="E458" s="20"/>
      <c r="F458" s="20" t="s">
        <v>2193</v>
      </c>
      <c r="G458" s="20" t="s">
        <v>2194</v>
      </c>
      <c r="H458" s="20">
        <v>368</v>
      </c>
      <c r="I458" s="20"/>
      <c r="J458" s="20"/>
      <c r="K458" s="20"/>
      <c r="L458" s="20"/>
      <c r="M458" s="20"/>
      <c r="N458" s="20"/>
      <c r="O458" s="20"/>
      <c r="P458" s="20"/>
    </row>
    <row r="459" spans="1:16" ht="45" x14ac:dyDescent="0.25">
      <c r="A459" s="20">
        <v>369</v>
      </c>
      <c r="B459" s="20" t="s">
        <v>1240</v>
      </c>
      <c r="C459" s="20" t="s">
        <v>30</v>
      </c>
      <c r="D459" s="20" t="s">
        <v>2195</v>
      </c>
      <c r="E459" s="20">
        <v>45455</v>
      </c>
      <c r="F459" s="20" t="s">
        <v>2312</v>
      </c>
      <c r="G459" s="20" t="s">
        <v>2197</v>
      </c>
      <c r="H459" s="20">
        <v>368</v>
      </c>
      <c r="I459" s="20"/>
      <c r="J459" s="20"/>
      <c r="K459" s="20"/>
      <c r="L459" s="20"/>
      <c r="M459" s="20"/>
      <c r="N459" s="20"/>
      <c r="O459" s="20"/>
      <c r="P459" s="20"/>
    </row>
    <row r="460" spans="1:16" ht="45" x14ac:dyDescent="0.25">
      <c r="A460" s="20">
        <v>373</v>
      </c>
      <c r="B460" s="20" t="s">
        <v>1252</v>
      </c>
      <c r="C460" s="20" t="s">
        <v>30</v>
      </c>
      <c r="D460" s="20" t="s">
        <v>2195</v>
      </c>
      <c r="E460" s="20">
        <v>45233</v>
      </c>
      <c r="F460" s="20" t="s">
        <v>2219</v>
      </c>
      <c r="G460" s="20" t="s">
        <v>2197</v>
      </c>
      <c r="H460" s="20">
        <v>372</v>
      </c>
      <c r="I460" s="20"/>
      <c r="J460" s="20"/>
      <c r="K460" s="20"/>
      <c r="L460" s="20"/>
      <c r="M460" s="20"/>
      <c r="N460" s="20"/>
      <c r="O460" s="20"/>
      <c r="P460" s="20"/>
    </row>
    <row r="461" spans="1:16" ht="45" x14ac:dyDescent="0.25">
      <c r="A461" s="20">
        <v>374</v>
      </c>
      <c r="B461" s="20" t="s">
        <v>1255</v>
      </c>
      <c r="C461" s="20" t="s">
        <v>30</v>
      </c>
      <c r="D461" s="20" t="s">
        <v>2195</v>
      </c>
      <c r="E461" s="20">
        <v>45110</v>
      </c>
      <c r="F461" s="20" t="s">
        <v>2294</v>
      </c>
      <c r="G461" s="20" t="s">
        <v>2197</v>
      </c>
      <c r="H461" s="20">
        <v>373</v>
      </c>
      <c r="I461" s="20"/>
      <c r="J461" s="20"/>
      <c r="K461" s="20"/>
      <c r="L461" s="20"/>
      <c r="M461" s="20"/>
      <c r="N461" s="20"/>
      <c r="O461" s="20"/>
      <c r="P461" s="20"/>
    </row>
    <row r="462" spans="1:16" ht="45" x14ac:dyDescent="0.25">
      <c r="A462" s="20">
        <v>375</v>
      </c>
      <c r="B462" s="20" t="s">
        <v>1258</v>
      </c>
      <c r="C462" s="20" t="s">
        <v>30</v>
      </c>
      <c r="D462" s="20" t="s">
        <v>2195</v>
      </c>
      <c r="E462" s="20">
        <v>45631</v>
      </c>
      <c r="F462" s="20" t="s">
        <v>2313</v>
      </c>
      <c r="G462" s="20" t="s">
        <v>2197</v>
      </c>
      <c r="H462" s="20">
        <v>374</v>
      </c>
      <c r="I462" s="20"/>
      <c r="J462" s="20"/>
      <c r="K462" s="20"/>
      <c r="L462" s="20"/>
      <c r="M462" s="20"/>
      <c r="N462" s="20"/>
      <c r="O462" s="20"/>
      <c r="P462" s="20"/>
    </row>
    <row r="463" spans="1:16" ht="45" x14ac:dyDescent="0.25">
      <c r="A463" s="20">
        <v>378</v>
      </c>
      <c r="B463" s="20" t="s">
        <v>1267</v>
      </c>
      <c r="C463" s="20" t="s">
        <v>30</v>
      </c>
      <c r="D463" s="20" t="s">
        <v>2195</v>
      </c>
      <c r="E463" s="20">
        <v>44968</v>
      </c>
      <c r="F463" s="20" t="s">
        <v>2314</v>
      </c>
      <c r="G463" s="20" t="s">
        <v>2197</v>
      </c>
      <c r="H463" s="20">
        <v>377</v>
      </c>
      <c r="I463" s="20"/>
      <c r="J463" s="20"/>
      <c r="K463" s="20"/>
      <c r="L463" s="20"/>
      <c r="M463" s="20"/>
      <c r="N463" s="20"/>
      <c r="O463" s="20"/>
      <c r="P463" s="20"/>
    </row>
    <row r="464" spans="1:16" ht="30" x14ac:dyDescent="0.25">
      <c r="A464" s="20">
        <v>380</v>
      </c>
      <c r="B464" s="20" t="s">
        <v>1273</v>
      </c>
      <c r="C464" s="20" t="s">
        <v>36</v>
      </c>
      <c r="D464" s="20" t="s">
        <v>2192</v>
      </c>
      <c r="E464" s="20"/>
      <c r="F464" s="20" t="s">
        <v>2193</v>
      </c>
      <c r="G464" s="20" t="s">
        <v>2194</v>
      </c>
      <c r="H464" s="20">
        <v>379</v>
      </c>
      <c r="I464" s="20"/>
      <c r="J464" s="20"/>
      <c r="K464" s="20"/>
      <c r="L464" s="20"/>
      <c r="M464" s="20"/>
      <c r="N464" s="20"/>
      <c r="O464" s="20"/>
      <c r="P464" s="20"/>
    </row>
    <row r="465" spans="1:16" ht="45" x14ac:dyDescent="0.25">
      <c r="A465" s="20">
        <v>382</v>
      </c>
      <c r="B465" s="20" t="s">
        <v>1280</v>
      </c>
      <c r="C465" s="20" t="s">
        <v>30</v>
      </c>
      <c r="D465" s="20" t="s">
        <v>2195</v>
      </c>
      <c r="E465" s="20">
        <v>45269</v>
      </c>
      <c r="F465" s="20" t="s">
        <v>2315</v>
      </c>
      <c r="G465" s="20" t="s">
        <v>2197</v>
      </c>
      <c r="H465" s="20">
        <v>381</v>
      </c>
      <c r="I465" s="20"/>
      <c r="J465" s="20"/>
      <c r="K465" s="20"/>
      <c r="L465" s="20"/>
      <c r="M465" s="20"/>
      <c r="N465" s="20"/>
      <c r="O465" s="20"/>
      <c r="P465" s="20"/>
    </row>
    <row r="466" spans="1:16" ht="45" x14ac:dyDescent="0.25">
      <c r="A466" s="20">
        <v>383</v>
      </c>
      <c r="B466" s="20" t="s">
        <v>1283</v>
      </c>
      <c r="C466" s="20" t="s">
        <v>30</v>
      </c>
      <c r="D466" s="20" t="s">
        <v>2195</v>
      </c>
      <c r="E466" s="20">
        <v>45231</v>
      </c>
      <c r="F466" s="20" t="s">
        <v>2234</v>
      </c>
      <c r="G466" s="20" t="s">
        <v>2197</v>
      </c>
      <c r="H466" s="20">
        <v>382</v>
      </c>
      <c r="I466" s="20"/>
      <c r="J466" s="20"/>
      <c r="K466" s="20"/>
      <c r="L466" s="20"/>
      <c r="M466" s="20"/>
      <c r="N466" s="20"/>
      <c r="O466" s="20"/>
      <c r="P466" s="20"/>
    </row>
    <row r="467" spans="1:16" ht="45" x14ac:dyDescent="0.25">
      <c r="A467" s="20">
        <v>385</v>
      </c>
      <c r="B467" s="20" t="s">
        <v>1289</v>
      </c>
      <c r="C467" s="20" t="s">
        <v>30</v>
      </c>
      <c r="D467" s="20" t="s">
        <v>2189</v>
      </c>
      <c r="E467" s="20">
        <v>45334</v>
      </c>
      <c r="F467" s="20" t="s">
        <v>2316</v>
      </c>
      <c r="G467" s="20" t="s">
        <v>2191</v>
      </c>
      <c r="H467" s="20">
        <v>384</v>
      </c>
      <c r="I467" s="20"/>
      <c r="J467" s="20"/>
      <c r="K467" s="20"/>
      <c r="L467" s="20"/>
      <c r="M467" s="20"/>
      <c r="N467" s="20"/>
      <c r="O467" s="20"/>
      <c r="P467" s="20"/>
    </row>
    <row r="468" spans="1:16" ht="30" x14ac:dyDescent="0.25">
      <c r="A468" s="20">
        <v>386</v>
      </c>
      <c r="B468" s="20" t="s">
        <v>1292</v>
      </c>
      <c r="C468" s="20" t="s">
        <v>36</v>
      </c>
      <c r="D468" s="20" t="s">
        <v>2192</v>
      </c>
      <c r="E468" s="20"/>
      <c r="F468" s="20" t="s">
        <v>2193</v>
      </c>
      <c r="G468" s="20" t="s">
        <v>2194</v>
      </c>
      <c r="H468" s="20">
        <v>385</v>
      </c>
      <c r="I468" s="20"/>
      <c r="J468" s="20"/>
      <c r="K468" s="20"/>
      <c r="L468" s="20"/>
      <c r="M468" s="20"/>
      <c r="N468" s="20"/>
      <c r="O468" s="20"/>
      <c r="P468" s="20"/>
    </row>
    <row r="469" spans="1:16" ht="45" x14ac:dyDescent="0.25">
      <c r="A469" s="20">
        <v>392</v>
      </c>
      <c r="B469" s="20" t="s">
        <v>1307</v>
      </c>
      <c r="C469" s="20" t="s">
        <v>30</v>
      </c>
      <c r="D469" s="20" t="s">
        <v>2195</v>
      </c>
      <c r="E469" s="20">
        <v>45202</v>
      </c>
      <c r="F469" s="20" t="s">
        <v>2317</v>
      </c>
      <c r="G469" s="20" t="s">
        <v>2197</v>
      </c>
      <c r="H469" s="20">
        <v>391</v>
      </c>
      <c r="I469" s="20"/>
      <c r="J469" s="20"/>
      <c r="K469" s="20"/>
      <c r="L469" s="20"/>
      <c r="M469" s="20"/>
      <c r="N469" s="20"/>
      <c r="O469" s="20"/>
      <c r="P469" s="20"/>
    </row>
    <row r="470" spans="1:16" ht="45" x14ac:dyDescent="0.25">
      <c r="A470" s="20">
        <v>393</v>
      </c>
      <c r="B470" s="20" t="s">
        <v>1308</v>
      </c>
      <c r="C470" s="20" t="s">
        <v>30</v>
      </c>
      <c r="D470" s="20" t="s">
        <v>2195</v>
      </c>
      <c r="E470" s="20">
        <v>45661</v>
      </c>
      <c r="F470" s="20" t="s">
        <v>2318</v>
      </c>
      <c r="G470" s="20" t="s">
        <v>2197</v>
      </c>
      <c r="H470" s="20">
        <v>392</v>
      </c>
      <c r="I470" s="20"/>
      <c r="J470" s="20"/>
      <c r="K470" s="20"/>
      <c r="L470" s="20"/>
      <c r="M470" s="20"/>
      <c r="N470" s="20"/>
      <c r="O470" s="20"/>
      <c r="P470" s="20"/>
    </row>
    <row r="471" spans="1:16" ht="30" x14ac:dyDescent="0.25">
      <c r="A471" s="20">
        <v>395</v>
      </c>
      <c r="B471" s="20" t="s">
        <v>1313</v>
      </c>
      <c r="C471" s="20" t="s">
        <v>36</v>
      </c>
      <c r="D471" s="20" t="s">
        <v>2192</v>
      </c>
      <c r="E471" s="20"/>
      <c r="F471" s="20" t="s">
        <v>2193</v>
      </c>
      <c r="G471" s="20" t="s">
        <v>2194</v>
      </c>
      <c r="H471" s="20">
        <v>394</v>
      </c>
      <c r="I471" s="20"/>
      <c r="J471" s="20"/>
      <c r="K471" s="20"/>
      <c r="L471" s="20"/>
      <c r="M471" s="20"/>
      <c r="N471" s="20"/>
      <c r="O471" s="20"/>
      <c r="P471" s="20"/>
    </row>
    <row r="472" spans="1:16" ht="45" x14ac:dyDescent="0.25">
      <c r="A472" s="20">
        <v>395</v>
      </c>
      <c r="B472" s="20" t="s">
        <v>1313</v>
      </c>
      <c r="C472" s="20" t="s">
        <v>30</v>
      </c>
      <c r="D472" s="20" t="s">
        <v>2195</v>
      </c>
      <c r="E472" s="20">
        <v>45632</v>
      </c>
      <c r="F472" s="20" t="s">
        <v>2319</v>
      </c>
      <c r="G472" s="20" t="s">
        <v>2197</v>
      </c>
      <c r="H472" s="20">
        <v>394</v>
      </c>
      <c r="I472" s="20"/>
      <c r="J472" s="20"/>
      <c r="K472" s="20"/>
      <c r="L472" s="20"/>
      <c r="M472" s="20"/>
      <c r="N472" s="20"/>
      <c r="O472" s="20"/>
      <c r="P472" s="20"/>
    </row>
    <row r="473" spans="1:16" ht="45" x14ac:dyDescent="0.25">
      <c r="A473" s="20">
        <v>397</v>
      </c>
      <c r="B473" s="20" t="s">
        <v>1319</v>
      </c>
      <c r="C473" s="20" t="s">
        <v>30</v>
      </c>
      <c r="D473" s="20" t="s">
        <v>2189</v>
      </c>
      <c r="E473" s="20">
        <v>45025</v>
      </c>
      <c r="F473" s="20" t="s">
        <v>2320</v>
      </c>
      <c r="G473" s="20" t="s">
        <v>2191</v>
      </c>
      <c r="H473" s="20">
        <v>396</v>
      </c>
      <c r="I473" s="20"/>
      <c r="J473" s="20"/>
      <c r="K473" s="20"/>
      <c r="L473" s="20"/>
      <c r="M473" s="20"/>
      <c r="N473" s="20"/>
      <c r="O473" s="20"/>
      <c r="P473" s="20"/>
    </row>
    <row r="474" spans="1:16" ht="45" x14ac:dyDescent="0.25">
      <c r="A474" s="20">
        <v>398</v>
      </c>
      <c r="B474" s="20" t="s">
        <v>1322</v>
      </c>
      <c r="C474" s="20" t="s">
        <v>30</v>
      </c>
      <c r="D474" s="20" t="s">
        <v>2195</v>
      </c>
      <c r="E474" s="20">
        <v>45141</v>
      </c>
      <c r="F474" s="20" t="s">
        <v>2239</v>
      </c>
      <c r="G474" s="20" t="s">
        <v>2197</v>
      </c>
      <c r="H474" s="20">
        <v>397</v>
      </c>
      <c r="I474" s="20"/>
      <c r="J474" s="20"/>
      <c r="K474" s="20"/>
      <c r="L474" s="20"/>
      <c r="M474" s="20"/>
      <c r="N474" s="20"/>
      <c r="O474" s="20"/>
      <c r="P474" s="20"/>
    </row>
    <row r="475" spans="1:16" ht="45" x14ac:dyDescent="0.25">
      <c r="A475" s="20">
        <v>400</v>
      </c>
      <c r="B475" s="20" t="s">
        <v>1327</v>
      </c>
      <c r="C475" s="20" t="s">
        <v>30</v>
      </c>
      <c r="D475" s="20" t="s">
        <v>2195</v>
      </c>
      <c r="E475" s="20">
        <v>46001</v>
      </c>
      <c r="F475" s="20" t="s">
        <v>2244</v>
      </c>
      <c r="G475" s="20" t="s">
        <v>2197</v>
      </c>
      <c r="H475" s="20">
        <v>399</v>
      </c>
      <c r="I475" s="20"/>
      <c r="J475" s="20"/>
      <c r="K475" s="20"/>
      <c r="L475" s="20"/>
      <c r="M475" s="20"/>
      <c r="N475" s="20"/>
      <c r="O475" s="20"/>
      <c r="P475" s="20"/>
    </row>
    <row r="476" spans="1:16" ht="45" x14ac:dyDescent="0.25">
      <c r="A476" s="20">
        <v>403</v>
      </c>
      <c r="B476" s="20" t="s">
        <v>1336</v>
      </c>
      <c r="C476" s="20" t="s">
        <v>30</v>
      </c>
      <c r="D476" s="20" t="s">
        <v>2195</v>
      </c>
      <c r="E476" s="20">
        <v>45181</v>
      </c>
      <c r="F476" s="20" t="s">
        <v>2321</v>
      </c>
      <c r="G476" s="20" t="s">
        <v>2197</v>
      </c>
      <c r="H476" s="20">
        <v>402</v>
      </c>
      <c r="I476" s="20"/>
      <c r="J476" s="20"/>
      <c r="K476" s="20"/>
      <c r="L476" s="20"/>
      <c r="M476" s="20"/>
      <c r="N476" s="20"/>
      <c r="O476" s="20"/>
      <c r="P476" s="20"/>
    </row>
    <row r="477" spans="1:16" ht="60" x14ac:dyDescent="0.25">
      <c r="A477" s="20">
        <v>405</v>
      </c>
      <c r="B477" s="20" t="s">
        <v>1342</v>
      </c>
      <c r="C477" s="20" t="s">
        <v>29</v>
      </c>
      <c r="D477" s="20" t="s">
        <v>2208</v>
      </c>
      <c r="E477" s="20">
        <v>1292319</v>
      </c>
      <c r="F477" s="20" t="s">
        <v>2322</v>
      </c>
      <c r="G477" s="20" t="s">
        <v>2210</v>
      </c>
      <c r="H477" s="20">
        <v>404</v>
      </c>
      <c r="I477" s="20"/>
      <c r="J477" s="20"/>
      <c r="K477" s="20"/>
      <c r="L477" s="20"/>
      <c r="M477" s="20"/>
      <c r="N477" s="20"/>
      <c r="O477" s="20"/>
      <c r="P477" s="20"/>
    </row>
    <row r="478" spans="1:16" ht="30" x14ac:dyDescent="0.25">
      <c r="A478" s="20">
        <v>409</v>
      </c>
      <c r="B478" s="20" t="s">
        <v>1353</v>
      </c>
      <c r="C478" s="20" t="s">
        <v>36</v>
      </c>
      <c r="D478" s="20" t="s">
        <v>2192</v>
      </c>
      <c r="E478" s="20"/>
      <c r="F478" s="20" t="s">
        <v>2193</v>
      </c>
      <c r="G478" s="20" t="s">
        <v>2194</v>
      </c>
      <c r="H478" s="20">
        <v>408</v>
      </c>
      <c r="I478" s="20"/>
      <c r="J478" s="20"/>
      <c r="K478" s="20"/>
      <c r="L478" s="20"/>
      <c r="M478" s="20"/>
      <c r="N478" s="20"/>
      <c r="O478" s="20"/>
      <c r="P478" s="20"/>
    </row>
    <row r="479" spans="1:16" ht="30" x14ac:dyDescent="0.25">
      <c r="A479" s="20">
        <v>410</v>
      </c>
      <c r="B479" s="20" t="s">
        <v>1356</v>
      </c>
      <c r="C479" s="20" t="s">
        <v>36</v>
      </c>
      <c r="D479" s="20" t="s">
        <v>2192</v>
      </c>
      <c r="E479" s="20"/>
      <c r="F479" s="20" t="s">
        <v>2193</v>
      </c>
      <c r="G479" s="20" t="s">
        <v>2194</v>
      </c>
      <c r="H479" s="20">
        <v>409</v>
      </c>
      <c r="I479" s="20"/>
      <c r="J479" s="20"/>
      <c r="K479" s="20"/>
      <c r="L479" s="20"/>
      <c r="M479" s="20"/>
      <c r="N479" s="20"/>
      <c r="O479" s="20"/>
      <c r="P479" s="20"/>
    </row>
    <row r="480" spans="1:16" ht="45" x14ac:dyDescent="0.25">
      <c r="A480" s="20">
        <v>410</v>
      </c>
      <c r="B480" s="20" t="s">
        <v>1356</v>
      </c>
      <c r="C480" s="20" t="s">
        <v>30</v>
      </c>
      <c r="D480" s="20" t="s">
        <v>2195</v>
      </c>
      <c r="E480" s="20">
        <v>45816</v>
      </c>
      <c r="F480" s="20" t="s">
        <v>2323</v>
      </c>
      <c r="G480" s="20" t="s">
        <v>2197</v>
      </c>
      <c r="H480" s="20">
        <v>409</v>
      </c>
      <c r="I480" s="20"/>
      <c r="J480" s="20"/>
      <c r="K480" s="20"/>
      <c r="L480" s="20"/>
      <c r="M480" s="20"/>
      <c r="N480" s="20"/>
      <c r="O480" s="20"/>
      <c r="P480" s="20"/>
    </row>
    <row r="481" spans="1:16" ht="45" x14ac:dyDescent="0.25">
      <c r="A481" s="20">
        <v>411</v>
      </c>
      <c r="B481" s="20" t="s">
        <v>1359</v>
      </c>
      <c r="C481" s="20" t="s">
        <v>30</v>
      </c>
      <c r="D481" s="20" t="s">
        <v>2195</v>
      </c>
      <c r="E481" s="20">
        <v>45567</v>
      </c>
      <c r="F481" s="20" t="s">
        <v>2324</v>
      </c>
      <c r="G481" s="20" t="s">
        <v>2197</v>
      </c>
      <c r="H481" s="20">
        <v>410</v>
      </c>
      <c r="I481" s="20"/>
      <c r="J481" s="20"/>
      <c r="K481" s="20"/>
      <c r="L481" s="20"/>
      <c r="M481" s="20"/>
      <c r="N481" s="20"/>
      <c r="O481" s="20"/>
      <c r="P481" s="20"/>
    </row>
    <row r="482" spans="1:16" ht="45" x14ac:dyDescent="0.25">
      <c r="A482" s="20">
        <v>413</v>
      </c>
      <c r="B482" s="20" t="s">
        <v>1365</v>
      </c>
      <c r="C482" s="20" t="s">
        <v>30</v>
      </c>
      <c r="D482" s="20" t="s">
        <v>2195</v>
      </c>
      <c r="E482" s="20">
        <v>45452</v>
      </c>
      <c r="F482" s="20" t="s">
        <v>2325</v>
      </c>
      <c r="G482" s="20" t="s">
        <v>2197</v>
      </c>
      <c r="H482" s="20">
        <v>412</v>
      </c>
      <c r="I482" s="20"/>
      <c r="J482" s="20"/>
      <c r="K482" s="20"/>
      <c r="L482" s="20"/>
      <c r="M482" s="20"/>
      <c r="N482" s="20"/>
      <c r="O482" s="20"/>
      <c r="P482" s="20"/>
    </row>
    <row r="483" spans="1:16" ht="30" x14ac:dyDescent="0.25">
      <c r="A483" s="20">
        <v>417</v>
      </c>
      <c r="B483" s="20" t="s">
        <v>1377</v>
      </c>
      <c r="C483" s="20" t="s">
        <v>36</v>
      </c>
      <c r="D483" s="20" t="s">
        <v>2192</v>
      </c>
      <c r="E483" s="20"/>
      <c r="F483" s="20" t="s">
        <v>2193</v>
      </c>
      <c r="G483" s="20" t="s">
        <v>2194</v>
      </c>
      <c r="H483" s="20">
        <v>416</v>
      </c>
      <c r="I483" s="20"/>
      <c r="J483" s="20"/>
      <c r="K483" s="20"/>
      <c r="L483" s="20"/>
      <c r="M483" s="20"/>
      <c r="N483" s="20"/>
      <c r="O483" s="20"/>
      <c r="P483" s="20"/>
    </row>
    <row r="484" spans="1:16" ht="30" x14ac:dyDescent="0.25">
      <c r="A484" s="20">
        <v>418</v>
      </c>
      <c r="B484" s="20" t="s">
        <v>1380</v>
      </c>
      <c r="C484" s="20" t="s">
        <v>36</v>
      </c>
      <c r="D484" s="20" t="s">
        <v>2192</v>
      </c>
      <c r="E484" s="20"/>
      <c r="F484" s="20" t="s">
        <v>2193</v>
      </c>
      <c r="G484" s="20" t="s">
        <v>2194</v>
      </c>
      <c r="H484" s="20">
        <v>417</v>
      </c>
      <c r="I484" s="20"/>
      <c r="J484" s="20"/>
      <c r="K484" s="20"/>
      <c r="L484" s="20"/>
      <c r="M484" s="20"/>
      <c r="N484" s="20"/>
      <c r="O484" s="20"/>
      <c r="P484" s="20"/>
    </row>
    <row r="485" spans="1:16" ht="45" x14ac:dyDescent="0.25">
      <c r="A485" s="20">
        <v>418</v>
      </c>
      <c r="B485" s="20" t="s">
        <v>1380</v>
      </c>
      <c r="C485" s="20" t="s">
        <v>30</v>
      </c>
      <c r="D485" s="20" t="s">
        <v>2195</v>
      </c>
      <c r="E485" s="20">
        <v>45847</v>
      </c>
      <c r="F485" s="20" t="s">
        <v>2326</v>
      </c>
      <c r="G485" s="20" t="s">
        <v>2197</v>
      </c>
      <c r="H485" s="20">
        <v>417</v>
      </c>
      <c r="I485" s="20"/>
      <c r="J485" s="20"/>
      <c r="K485" s="20"/>
      <c r="L485" s="20"/>
      <c r="M485" s="20"/>
      <c r="N485" s="20"/>
      <c r="O485" s="20"/>
      <c r="P485" s="20"/>
    </row>
    <row r="486" spans="1:16" ht="45" x14ac:dyDescent="0.25">
      <c r="A486" s="20">
        <v>420</v>
      </c>
      <c r="B486" s="20" t="s">
        <v>1386</v>
      </c>
      <c r="C486" s="20" t="s">
        <v>30</v>
      </c>
      <c r="D486" s="20" t="s">
        <v>2195</v>
      </c>
      <c r="E486" s="20">
        <v>45902</v>
      </c>
      <c r="F486" s="20" t="s">
        <v>2327</v>
      </c>
      <c r="G486" s="20" t="s">
        <v>2197</v>
      </c>
      <c r="H486" s="20">
        <v>419</v>
      </c>
      <c r="I486" s="20"/>
      <c r="J486" s="20"/>
      <c r="K486" s="20"/>
      <c r="L486" s="20"/>
      <c r="M486" s="20"/>
      <c r="N486" s="20"/>
      <c r="O486" s="20"/>
      <c r="P486" s="20"/>
    </row>
    <row r="487" spans="1:16" ht="45" x14ac:dyDescent="0.25">
      <c r="A487" s="20">
        <v>425</v>
      </c>
      <c r="B487" s="20" t="s">
        <v>1395</v>
      </c>
      <c r="C487" s="20" t="s">
        <v>30</v>
      </c>
      <c r="D487" s="20" t="s">
        <v>2195</v>
      </c>
      <c r="E487" s="20">
        <v>45420</v>
      </c>
      <c r="F487" s="20" t="s">
        <v>2299</v>
      </c>
      <c r="G487" s="20" t="s">
        <v>2197</v>
      </c>
      <c r="H487" s="20">
        <v>423</v>
      </c>
      <c r="I487" s="20"/>
      <c r="J487" s="20"/>
      <c r="K487" s="20"/>
      <c r="L487" s="20"/>
      <c r="M487" s="20"/>
      <c r="N487" s="20"/>
      <c r="O487" s="20"/>
      <c r="P487" s="20"/>
    </row>
    <row r="488" spans="1:16" ht="30" x14ac:dyDescent="0.25">
      <c r="A488" s="20">
        <v>426</v>
      </c>
      <c r="B488" s="20" t="s">
        <v>1398</v>
      </c>
      <c r="C488" s="20" t="s">
        <v>36</v>
      </c>
      <c r="D488" s="20" t="s">
        <v>2192</v>
      </c>
      <c r="E488" s="20"/>
      <c r="F488" s="20" t="s">
        <v>2193</v>
      </c>
      <c r="G488" s="20" t="s">
        <v>2194</v>
      </c>
      <c r="H488" s="20">
        <v>424</v>
      </c>
      <c r="I488" s="20"/>
      <c r="J488" s="20"/>
      <c r="K488" s="20"/>
      <c r="L488" s="20"/>
      <c r="M488" s="20"/>
      <c r="N488" s="20"/>
      <c r="O488" s="20"/>
      <c r="P488" s="20"/>
    </row>
    <row r="489" spans="1:16" ht="45" x14ac:dyDescent="0.25">
      <c r="A489" s="20">
        <v>429</v>
      </c>
      <c r="B489" s="20" t="s">
        <v>1407</v>
      </c>
      <c r="C489" s="20" t="s">
        <v>30</v>
      </c>
      <c r="D489" s="20" t="s">
        <v>2195</v>
      </c>
      <c r="E489" s="20">
        <v>45361</v>
      </c>
      <c r="F489" s="20" t="s">
        <v>2328</v>
      </c>
      <c r="G489" s="20" t="s">
        <v>2197</v>
      </c>
      <c r="H489" s="20">
        <v>427</v>
      </c>
      <c r="I489" s="20"/>
      <c r="J489" s="20"/>
      <c r="K489" s="20"/>
      <c r="L489" s="20"/>
      <c r="M489" s="20"/>
      <c r="N489" s="20"/>
      <c r="O489" s="20"/>
      <c r="P489" s="20"/>
    </row>
    <row r="490" spans="1:16" ht="45" x14ac:dyDescent="0.25">
      <c r="A490" s="20">
        <v>430</v>
      </c>
      <c r="B490" s="20" t="s">
        <v>1410</v>
      </c>
      <c r="C490" s="20" t="s">
        <v>30</v>
      </c>
      <c r="D490" s="20" t="s">
        <v>2195</v>
      </c>
      <c r="E490" s="20">
        <v>45721</v>
      </c>
      <c r="F490" s="20" t="s">
        <v>2329</v>
      </c>
      <c r="G490" s="20" t="s">
        <v>2197</v>
      </c>
      <c r="H490" s="20">
        <v>428</v>
      </c>
      <c r="I490" s="20"/>
      <c r="J490" s="20"/>
      <c r="K490" s="20"/>
      <c r="L490" s="20"/>
      <c r="M490" s="20"/>
      <c r="N490" s="20"/>
      <c r="O490" s="20"/>
      <c r="P490" s="20"/>
    </row>
    <row r="491" spans="1:16" ht="45" x14ac:dyDescent="0.25">
      <c r="A491" s="20">
        <v>432</v>
      </c>
      <c r="B491" s="20" t="s">
        <v>1415</v>
      </c>
      <c r="C491" s="20" t="s">
        <v>30</v>
      </c>
      <c r="D491" s="20" t="s">
        <v>2195</v>
      </c>
      <c r="E491" s="20">
        <v>45998</v>
      </c>
      <c r="F491" s="20" t="s">
        <v>2330</v>
      </c>
      <c r="G491" s="20" t="s">
        <v>2197</v>
      </c>
      <c r="H491" s="20">
        <v>430</v>
      </c>
      <c r="I491" s="20"/>
      <c r="J491" s="20"/>
      <c r="K491" s="20"/>
      <c r="L491" s="20"/>
      <c r="M491" s="20"/>
      <c r="N491" s="20"/>
      <c r="O491" s="20"/>
      <c r="P491" s="20"/>
    </row>
    <row r="492" spans="1:16" ht="30" x14ac:dyDescent="0.25">
      <c r="A492" s="20">
        <v>433</v>
      </c>
      <c r="B492" s="20" t="s">
        <v>1418</v>
      </c>
      <c r="C492" s="20" t="s">
        <v>36</v>
      </c>
      <c r="D492" s="20" t="s">
        <v>2192</v>
      </c>
      <c r="E492" s="20"/>
      <c r="F492" s="20" t="s">
        <v>2193</v>
      </c>
      <c r="G492" s="20" t="s">
        <v>2194</v>
      </c>
      <c r="H492" s="20">
        <v>431</v>
      </c>
      <c r="I492" s="20"/>
      <c r="J492" s="20"/>
      <c r="K492" s="20"/>
      <c r="L492" s="20"/>
      <c r="M492" s="20"/>
      <c r="N492" s="20"/>
      <c r="O492" s="20"/>
      <c r="P492" s="20"/>
    </row>
    <row r="493" spans="1:16" ht="30" x14ac:dyDescent="0.25">
      <c r="A493" s="20">
        <v>435</v>
      </c>
      <c r="B493" s="20" t="s">
        <v>1424</v>
      </c>
      <c r="C493" s="20" t="s">
        <v>36</v>
      </c>
      <c r="D493" s="20" t="s">
        <v>2192</v>
      </c>
      <c r="E493" s="20"/>
      <c r="F493" s="20" t="s">
        <v>2193</v>
      </c>
      <c r="G493" s="20" t="s">
        <v>2194</v>
      </c>
      <c r="H493" s="20">
        <v>433</v>
      </c>
      <c r="I493" s="20"/>
      <c r="J493" s="20"/>
      <c r="K493" s="20"/>
      <c r="L493" s="20"/>
      <c r="M493" s="20"/>
      <c r="N493" s="20"/>
      <c r="O493" s="20"/>
      <c r="P493" s="20"/>
    </row>
    <row r="494" spans="1:16" ht="30" x14ac:dyDescent="0.25">
      <c r="A494" s="20">
        <v>436</v>
      </c>
      <c r="B494" s="20" t="s">
        <v>1426</v>
      </c>
      <c r="C494" s="20" t="s">
        <v>36</v>
      </c>
      <c r="D494" s="20" t="s">
        <v>2192</v>
      </c>
      <c r="E494" s="20"/>
      <c r="F494" s="20" t="s">
        <v>2193</v>
      </c>
      <c r="G494" s="20" t="s">
        <v>2194</v>
      </c>
      <c r="H494" s="20">
        <v>434</v>
      </c>
      <c r="I494" s="20"/>
      <c r="J494" s="20"/>
      <c r="K494" s="20"/>
      <c r="L494" s="20"/>
      <c r="M494" s="20"/>
      <c r="N494" s="20"/>
      <c r="O494" s="20"/>
      <c r="P494" s="20"/>
    </row>
    <row r="495" spans="1:16" ht="45" x14ac:dyDescent="0.25">
      <c r="A495" s="20">
        <v>437</v>
      </c>
      <c r="B495" s="20" t="s">
        <v>1429</v>
      </c>
      <c r="C495" s="20" t="s">
        <v>30</v>
      </c>
      <c r="D495" s="20" t="s">
        <v>2195</v>
      </c>
      <c r="E495" s="20">
        <v>45392</v>
      </c>
      <c r="F495" s="20" t="s">
        <v>2201</v>
      </c>
      <c r="G495" s="20" t="s">
        <v>2197</v>
      </c>
      <c r="H495" s="20">
        <v>435</v>
      </c>
      <c r="I495" s="20"/>
      <c r="J495" s="20"/>
      <c r="K495" s="20"/>
      <c r="L495" s="20"/>
      <c r="M495" s="20"/>
      <c r="N495" s="20"/>
      <c r="O495" s="20"/>
      <c r="P495" s="20"/>
    </row>
    <row r="496" spans="1:16" ht="30" x14ac:dyDescent="0.25">
      <c r="A496" s="20">
        <v>438</v>
      </c>
      <c r="B496" s="20" t="s">
        <v>1431</v>
      </c>
      <c r="C496" s="20" t="s">
        <v>36</v>
      </c>
      <c r="D496" s="20" t="s">
        <v>2192</v>
      </c>
      <c r="E496" s="20"/>
      <c r="F496" s="20" t="s">
        <v>2193</v>
      </c>
      <c r="G496" s="20" t="s">
        <v>2194</v>
      </c>
      <c r="H496" s="20">
        <v>436</v>
      </c>
      <c r="I496" s="20"/>
      <c r="J496" s="20"/>
      <c r="K496" s="20"/>
      <c r="L496" s="20"/>
      <c r="M496" s="20"/>
      <c r="N496" s="20"/>
      <c r="O496" s="20"/>
      <c r="P496" s="20"/>
    </row>
    <row r="497" spans="1:16" ht="30" x14ac:dyDescent="0.25">
      <c r="A497" s="20">
        <v>439</v>
      </c>
      <c r="B497" s="20" t="s">
        <v>1434</v>
      </c>
      <c r="C497" s="20" t="s">
        <v>25</v>
      </c>
      <c r="D497" s="20" t="s">
        <v>2227</v>
      </c>
      <c r="E497" s="20" t="s">
        <v>1436</v>
      </c>
      <c r="F497" s="20" t="s">
        <v>2228</v>
      </c>
      <c r="G497" s="20" t="s">
        <v>2229</v>
      </c>
      <c r="H497" s="20">
        <v>437</v>
      </c>
      <c r="I497" s="20"/>
      <c r="J497" s="20"/>
      <c r="K497" s="20"/>
      <c r="L497" s="20"/>
      <c r="M497" s="20"/>
      <c r="N497" s="20"/>
      <c r="O497" s="20"/>
      <c r="P497" s="20"/>
    </row>
    <row r="498" spans="1:16" ht="30" x14ac:dyDescent="0.25">
      <c r="A498" s="20">
        <v>439</v>
      </c>
      <c r="B498" s="20" t="s">
        <v>1434</v>
      </c>
      <c r="C498" s="20" t="s">
        <v>36</v>
      </c>
      <c r="D498" s="20" t="s">
        <v>2192</v>
      </c>
      <c r="E498" s="20"/>
      <c r="F498" s="20" t="s">
        <v>2193</v>
      </c>
      <c r="G498" s="20" t="s">
        <v>2194</v>
      </c>
      <c r="H498" s="20">
        <v>437</v>
      </c>
      <c r="I498" s="20"/>
      <c r="J498" s="20"/>
      <c r="K498" s="20"/>
      <c r="L498" s="20"/>
      <c r="M498" s="20"/>
      <c r="N498" s="20"/>
      <c r="O498" s="20"/>
      <c r="P498" s="20"/>
    </row>
    <row r="499" spans="1:16" ht="30" x14ac:dyDescent="0.25">
      <c r="A499" s="20">
        <v>441</v>
      </c>
      <c r="B499" s="20" t="s">
        <v>1441</v>
      </c>
      <c r="C499" s="20" t="s">
        <v>36</v>
      </c>
      <c r="D499" s="20" t="s">
        <v>2192</v>
      </c>
      <c r="E499" s="20"/>
      <c r="F499" s="20" t="s">
        <v>2193</v>
      </c>
      <c r="G499" s="20" t="s">
        <v>2194</v>
      </c>
      <c r="H499" s="20">
        <v>439</v>
      </c>
      <c r="I499" s="20"/>
      <c r="J499" s="20"/>
      <c r="K499" s="20"/>
      <c r="L499" s="20"/>
      <c r="M499" s="20"/>
      <c r="N499" s="20"/>
      <c r="O499" s="20"/>
      <c r="P499" s="20"/>
    </row>
    <row r="500" spans="1:16" ht="45" x14ac:dyDescent="0.25">
      <c r="A500" s="20">
        <v>443</v>
      </c>
      <c r="B500" s="20" t="s">
        <v>1446</v>
      </c>
      <c r="C500" s="20" t="s">
        <v>30</v>
      </c>
      <c r="D500" s="20" t="s">
        <v>2195</v>
      </c>
      <c r="E500" s="20">
        <v>45601</v>
      </c>
      <c r="F500" s="20" t="s">
        <v>2331</v>
      </c>
      <c r="G500" s="20" t="s">
        <v>2197</v>
      </c>
      <c r="H500" s="20">
        <v>441</v>
      </c>
      <c r="I500" s="20"/>
      <c r="J500" s="20"/>
      <c r="K500" s="20"/>
      <c r="L500" s="20"/>
      <c r="M500" s="20"/>
      <c r="N500" s="20"/>
      <c r="O500" s="20"/>
      <c r="P500" s="20"/>
    </row>
    <row r="501" spans="1:16" ht="60" x14ac:dyDescent="0.25">
      <c r="A501" s="20">
        <v>443</v>
      </c>
      <c r="B501" s="20" t="s">
        <v>1446</v>
      </c>
      <c r="C501" s="20" t="s">
        <v>29</v>
      </c>
      <c r="D501" s="20" t="s">
        <v>2208</v>
      </c>
      <c r="E501" s="20">
        <v>4485211</v>
      </c>
      <c r="F501" s="20" t="s">
        <v>2332</v>
      </c>
      <c r="G501" s="20" t="s">
        <v>2210</v>
      </c>
      <c r="H501" s="20">
        <v>441</v>
      </c>
      <c r="I501" s="20"/>
      <c r="J501" s="20"/>
      <c r="K501" s="20"/>
      <c r="L501" s="20"/>
      <c r="M501" s="20"/>
      <c r="N501" s="20"/>
      <c r="O501" s="20"/>
      <c r="P501" s="20"/>
    </row>
    <row r="502" spans="1:16" ht="45" x14ac:dyDescent="0.25">
      <c r="A502" s="20">
        <v>445</v>
      </c>
      <c r="B502" s="20" t="s">
        <v>1452</v>
      </c>
      <c r="C502" s="20" t="s">
        <v>30</v>
      </c>
      <c r="D502" s="20" t="s">
        <v>2195</v>
      </c>
      <c r="E502" s="20">
        <v>44932</v>
      </c>
      <c r="F502" s="20" t="s">
        <v>2333</v>
      </c>
      <c r="G502" s="20" t="s">
        <v>2197</v>
      </c>
      <c r="H502" s="20">
        <v>443</v>
      </c>
      <c r="I502" s="20"/>
      <c r="J502" s="20"/>
      <c r="K502" s="20"/>
      <c r="L502" s="20"/>
      <c r="M502" s="20"/>
      <c r="N502" s="20"/>
      <c r="O502" s="20"/>
      <c r="P502" s="20"/>
    </row>
    <row r="503" spans="1:16" ht="30" x14ac:dyDescent="0.25">
      <c r="A503" s="20">
        <v>447</v>
      </c>
      <c r="B503" s="20" t="s">
        <v>1455</v>
      </c>
      <c r="C503" s="20" t="s">
        <v>25</v>
      </c>
      <c r="D503" s="20" t="s">
        <v>2192</v>
      </c>
      <c r="E503" s="20"/>
      <c r="F503" s="20" t="s">
        <v>2193</v>
      </c>
      <c r="G503" s="20" t="s">
        <v>2224</v>
      </c>
      <c r="H503" s="20">
        <v>444</v>
      </c>
      <c r="I503" s="20"/>
      <c r="J503" s="20"/>
      <c r="K503" s="20"/>
      <c r="L503" s="20"/>
      <c r="M503" s="20"/>
      <c r="N503" s="20"/>
      <c r="O503" s="20"/>
      <c r="P503" s="20"/>
    </row>
    <row r="504" spans="1:16" ht="45" x14ac:dyDescent="0.25">
      <c r="A504" s="20">
        <v>449</v>
      </c>
      <c r="B504" s="20" t="s">
        <v>1460</v>
      </c>
      <c r="C504" s="20" t="s">
        <v>30</v>
      </c>
      <c r="D504" s="20" t="s">
        <v>2195</v>
      </c>
      <c r="E504" s="20">
        <v>45206</v>
      </c>
      <c r="F504" s="20" t="s">
        <v>2334</v>
      </c>
      <c r="G504" s="20" t="s">
        <v>2197</v>
      </c>
      <c r="H504" s="20">
        <v>446</v>
      </c>
      <c r="I504" s="20"/>
      <c r="J504" s="20"/>
      <c r="K504" s="20"/>
      <c r="L504" s="20"/>
      <c r="M504" s="20"/>
      <c r="N504" s="20"/>
      <c r="O504" s="20"/>
      <c r="P504" s="20"/>
    </row>
    <row r="505" spans="1:16" ht="45" x14ac:dyDescent="0.25">
      <c r="A505" s="20">
        <v>452</v>
      </c>
      <c r="B505" s="20" t="s">
        <v>1468</v>
      </c>
      <c r="C505" s="20" t="s">
        <v>30</v>
      </c>
      <c r="D505" s="20" t="s">
        <v>2195</v>
      </c>
      <c r="E505" s="20">
        <v>45598</v>
      </c>
      <c r="F505" s="20" t="s">
        <v>2335</v>
      </c>
      <c r="G505" s="20" t="s">
        <v>2197</v>
      </c>
      <c r="H505" s="20">
        <v>449</v>
      </c>
      <c r="I505" s="20"/>
      <c r="J505" s="20"/>
      <c r="K505" s="20"/>
      <c r="L505" s="20"/>
      <c r="M505" s="20"/>
      <c r="N505" s="20"/>
      <c r="O505" s="20"/>
      <c r="P505" s="20"/>
    </row>
    <row r="506" spans="1:16" ht="30" x14ac:dyDescent="0.25">
      <c r="A506" s="20">
        <v>453</v>
      </c>
      <c r="B506" s="20" t="s">
        <v>1471</v>
      </c>
      <c r="C506" s="20" t="s">
        <v>36</v>
      </c>
      <c r="D506" s="20" t="s">
        <v>2192</v>
      </c>
      <c r="E506" s="20"/>
      <c r="F506" s="20" t="s">
        <v>2193</v>
      </c>
      <c r="G506" s="20" t="s">
        <v>2194</v>
      </c>
      <c r="H506" s="20">
        <v>450</v>
      </c>
      <c r="I506" s="20"/>
      <c r="J506" s="20"/>
      <c r="K506" s="20"/>
      <c r="L506" s="20"/>
      <c r="M506" s="20"/>
      <c r="N506" s="20"/>
      <c r="O506" s="20"/>
      <c r="P506" s="20"/>
    </row>
    <row r="507" spans="1:16" ht="45" x14ac:dyDescent="0.25">
      <c r="A507" s="20">
        <v>454</v>
      </c>
      <c r="B507" s="20" t="s">
        <v>1474</v>
      </c>
      <c r="C507" s="20" t="s">
        <v>30</v>
      </c>
      <c r="D507" s="20" t="s">
        <v>2195</v>
      </c>
      <c r="E507" s="20">
        <v>45054</v>
      </c>
      <c r="F507" s="20" t="s">
        <v>2336</v>
      </c>
      <c r="G507" s="20" t="s">
        <v>2197</v>
      </c>
      <c r="H507" s="20">
        <v>451</v>
      </c>
      <c r="I507" s="20"/>
      <c r="J507" s="20"/>
      <c r="K507" s="20"/>
      <c r="L507" s="20"/>
      <c r="M507" s="20"/>
      <c r="N507" s="20"/>
      <c r="O507" s="20"/>
      <c r="P507" s="20"/>
    </row>
    <row r="508" spans="1:16" ht="45" x14ac:dyDescent="0.25">
      <c r="A508" s="20">
        <v>455</v>
      </c>
      <c r="B508" s="20" t="s">
        <v>1477</v>
      </c>
      <c r="C508" s="20" t="s">
        <v>30</v>
      </c>
      <c r="D508" s="20" t="s">
        <v>2195</v>
      </c>
      <c r="E508" s="20">
        <v>45485</v>
      </c>
      <c r="F508" s="20" t="s">
        <v>2337</v>
      </c>
      <c r="G508" s="20" t="s">
        <v>2197</v>
      </c>
      <c r="H508" s="20">
        <v>452</v>
      </c>
      <c r="I508" s="20"/>
      <c r="J508" s="20"/>
      <c r="K508" s="20"/>
      <c r="L508" s="20"/>
      <c r="M508" s="20"/>
      <c r="N508" s="20"/>
      <c r="O508" s="20"/>
      <c r="P508" s="20"/>
    </row>
    <row r="509" spans="1:16" ht="30" x14ac:dyDescent="0.25">
      <c r="A509" s="20">
        <v>457</v>
      </c>
      <c r="B509" s="20" t="s">
        <v>1482</v>
      </c>
      <c r="C509" s="20" t="s">
        <v>36</v>
      </c>
      <c r="D509" s="20" t="s">
        <v>2192</v>
      </c>
      <c r="E509" s="20"/>
      <c r="F509" s="20" t="s">
        <v>2193</v>
      </c>
      <c r="G509" s="20" t="s">
        <v>2194</v>
      </c>
      <c r="H509" s="20">
        <v>454</v>
      </c>
      <c r="I509" s="20"/>
      <c r="J509" s="20"/>
      <c r="K509" s="20"/>
      <c r="L509" s="20"/>
      <c r="M509" s="20"/>
      <c r="N509" s="20"/>
      <c r="O509" s="20"/>
      <c r="P509" s="20"/>
    </row>
    <row r="510" spans="1:16" ht="30" x14ac:dyDescent="0.25">
      <c r="A510" s="20">
        <v>458</v>
      </c>
      <c r="B510" s="20" t="s">
        <v>1485</v>
      </c>
      <c r="C510" s="20" t="s">
        <v>36</v>
      </c>
      <c r="D510" s="20" t="s">
        <v>2192</v>
      </c>
      <c r="E510" s="20"/>
      <c r="F510" s="20" t="s">
        <v>2193</v>
      </c>
      <c r="G510" s="20" t="s">
        <v>2194</v>
      </c>
      <c r="H510" s="20">
        <v>455</v>
      </c>
      <c r="I510" s="20"/>
      <c r="J510" s="20"/>
      <c r="K510" s="20"/>
      <c r="L510" s="20"/>
      <c r="M510" s="20"/>
      <c r="N510" s="20"/>
      <c r="O510" s="20"/>
      <c r="P510" s="20"/>
    </row>
    <row r="511" spans="1:16" ht="30" x14ac:dyDescent="0.25">
      <c r="A511" s="20">
        <v>459</v>
      </c>
      <c r="B511" s="20" t="s">
        <v>1488</v>
      </c>
      <c r="C511" s="20" t="s">
        <v>36</v>
      </c>
      <c r="D511" s="20" t="s">
        <v>2192</v>
      </c>
      <c r="E511" s="20"/>
      <c r="F511" s="20" t="s">
        <v>2193</v>
      </c>
      <c r="G511" s="20" t="s">
        <v>2194</v>
      </c>
      <c r="H511" s="20">
        <v>456</v>
      </c>
      <c r="I511" s="20"/>
      <c r="J511" s="20"/>
      <c r="K511" s="20"/>
      <c r="L511" s="20"/>
      <c r="M511" s="20"/>
      <c r="N511" s="20"/>
      <c r="O511" s="20"/>
      <c r="P511" s="20"/>
    </row>
    <row r="512" spans="1:16" ht="30" x14ac:dyDescent="0.25">
      <c r="A512" s="20">
        <v>460</v>
      </c>
      <c r="B512" s="20" t="s">
        <v>1490</v>
      </c>
      <c r="C512" s="20" t="s">
        <v>36</v>
      </c>
      <c r="D512" s="20" t="s">
        <v>2192</v>
      </c>
      <c r="E512" s="20"/>
      <c r="F512" s="20" t="s">
        <v>2193</v>
      </c>
      <c r="G512" s="20" t="s">
        <v>2194</v>
      </c>
      <c r="H512" s="20">
        <v>457</v>
      </c>
      <c r="I512" s="20"/>
      <c r="J512" s="20"/>
      <c r="K512" s="20"/>
      <c r="L512" s="20"/>
      <c r="M512" s="20"/>
      <c r="N512" s="20"/>
      <c r="O512" s="20"/>
      <c r="P512" s="20"/>
    </row>
    <row r="513" spans="1:16" ht="45" x14ac:dyDescent="0.25">
      <c r="A513" s="20">
        <v>462</v>
      </c>
      <c r="B513" s="20" t="s">
        <v>1494</v>
      </c>
      <c r="C513" s="20" t="s">
        <v>30</v>
      </c>
      <c r="D513" s="20" t="s">
        <v>2195</v>
      </c>
      <c r="E513" s="20">
        <v>45604</v>
      </c>
      <c r="F513" s="20" t="s">
        <v>2338</v>
      </c>
      <c r="G513" s="20" t="s">
        <v>2197</v>
      </c>
      <c r="H513" s="20">
        <v>459</v>
      </c>
      <c r="I513" s="20"/>
      <c r="J513" s="20"/>
      <c r="K513" s="20"/>
      <c r="L513" s="20"/>
      <c r="M513" s="20"/>
      <c r="N513" s="20"/>
      <c r="O513" s="20"/>
      <c r="P513" s="20"/>
    </row>
    <row r="514" spans="1:16" ht="30" x14ac:dyDescent="0.25">
      <c r="A514" s="20">
        <v>463</v>
      </c>
      <c r="B514" s="20" t="s">
        <v>1497</v>
      </c>
      <c r="C514" s="20" t="s">
        <v>36</v>
      </c>
      <c r="D514" s="20" t="s">
        <v>2192</v>
      </c>
      <c r="E514" s="20"/>
      <c r="F514" s="20" t="s">
        <v>2193</v>
      </c>
      <c r="G514" s="20" t="s">
        <v>2194</v>
      </c>
      <c r="H514" s="20">
        <v>460</v>
      </c>
      <c r="I514" s="20"/>
      <c r="J514" s="20"/>
      <c r="K514" s="20"/>
      <c r="L514" s="20"/>
      <c r="M514" s="20"/>
      <c r="N514" s="20"/>
      <c r="O514" s="20"/>
      <c r="P514" s="20"/>
    </row>
    <row r="515" spans="1:16" ht="30" x14ac:dyDescent="0.25">
      <c r="A515" s="20">
        <v>464</v>
      </c>
      <c r="B515" s="20" t="s">
        <v>1500</v>
      </c>
      <c r="C515" s="20" t="s">
        <v>36</v>
      </c>
      <c r="D515" s="20" t="s">
        <v>2192</v>
      </c>
      <c r="E515" s="20"/>
      <c r="F515" s="20" t="s">
        <v>2193</v>
      </c>
      <c r="G515" s="20" t="s">
        <v>2194</v>
      </c>
      <c r="H515" s="20">
        <v>461</v>
      </c>
      <c r="I515" s="20"/>
      <c r="J515" s="20"/>
      <c r="K515" s="20"/>
      <c r="L515" s="20"/>
      <c r="M515" s="20"/>
      <c r="N515" s="20"/>
      <c r="O515" s="20"/>
      <c r="P515" s="20"/>
    </row>
    <row r="516" spans="1:16" ht="45" x14ac:dyDescent="0.25">
      <c r="A516" s="20">
        <v>464</v>
      </c>
      <c r="B516" s="20" t="s">
        <v>1500</v>
      </c>
      <c r="C516" s="20" t="s">
        <v>30</v>
      </c>
      <c r="D516" s="20" t="s">
        <v>2195</v>
      </c>
      <c r="E516" s="20">
        <v>44964</v>
      </c>
      <c r="F516" s="20" t="s">
        <v>2339</v>
      </c>
      <c r="G516" s="20" t="s">
        <v>2197</v>
      </c>
      <c r="H516" s="20">
        <v>461</v>
      </c>
      <c r="I516" s="20"/>
      <c r="J516" s="20"/>
      <c r="K516" s="20"/>
      <c r="L516" s="20"/>
      <c r="M516" s="20"/>
      <c r="N516" s="20"/>
      <c r="O516" s="20"/>
      <c r="P516" s="20"/>
    </row>
    <row r="517" spans="1:16" ht="30" x14ac:dyDescent="0.25">
      <c r="A517" s="20">
        <v>466</v>
      </c>
      <c r="B517" s="20" t="s">
        <v>1506</v>
      </c>
      <c r="C517" s="20" t="s">
        <v>36</v>
      </c>
      <c r="D517" s="20" t="s">
        <v>2192</v>
      </c>
      <c r="E517" s="20"/>
      <c r="F517" s="20" t="s">
        <v>2193</v>
      </c>
      <c r="G517" s="20" t="s">
        <v>2194</v>
      </c>
      <c r="H517" s="20">
        <v>463</v>
      </c>
      <c r="I517" s="20"/>
      <c r="J517" s="20"/>
      <c r="K517" s="20"/>
      <c r="L517" s="20"/>
      <c r="M517" s="20"/>
      <c r="N517" s="20"/>
      <c r="O517" s="20"/>
      <c r="P517" s="20"/>
    </row>
    <row r="518" spans="1:16" ht="30" x14ac:dyDescent="0.25">
      <c r="A518" s="20">
        <v>467</v>
      </c>
      <c r="B518" s="20" t="s">
        <v>1507</v>
      </c>
      <c r="C518" s="20" t="s">
        <v>36</v>
      </c>
      <c r="D518" s="20" t="s">
        <v>2192</v>
      </c>
      <c r="E518" s="20"/>
      <c r="F518" s="20" t="s">
        <v>2193</v>
      </c>
      <c r="G518" s="20" t="s">
        <v>2194</v>
      </c>
      <c r="H518" s="20">
        <v>464</v>
      </c>
      <c r="I518" s="20"/>
      <c r="J518" s="20"/>
      <c r="K518" s="20"/>
      <c r="L518" s="20"/>
      <c r="M518" s="20"/>
      <c r="N518" s="20"/>
      <c r="O518" s="20"/>
      <c r="P518" s="20"/>
    </row>
    <row r="519" spans="1:16" ht="30" x14ac:dyDescent="0.25">
      <c r="A519" s="20">
        <v>468</v>
      </c>
      <c r="B519" s="20" t="s">
        <v>1510</v>
      </c>
      <c r="C519" s="20" t="s">
        <v>36</v>
      </c>
      <c r="D519" s="20" t="s">
        <v>2192</v>
      </c>
      <c r="E519" s="20"/>
      <c r="F519" s="20" t="s">
        <v>2193</v>
      </c>
      <c r="G519" s="20" t="s">
        <v>2194</v>
      </c>
      <c r="H519" s="20">
        <v>465</v>
      </c>
      <c r="I519" s="20"/>
      <c r="J519" s="20"/>
      <c r="K519" s="20"/>
      <c r="L519" s="20"/>
      <c r="M519" s="20"/>
      <c r="N519" s="20"/>
      <c r="O519" s="20"/>
      <c r="P519" s="20"/>
    </row>
    <row r="520" spans="1:16" ht="45" x14ac:dyDescent="0.25">
      <c r="A520" s="20">
        <v>468</v>
      </c>
      <c r="B520" s="20" t="s">
        <v>1510</v>
      </c>
      <c r="C520" s="20" t="s">
        <v>30</v>
      </c>
      <c r="D520" s="20" t="s">
        <v>2195</v>
      </c>
      <c r="E520" s="20">
        <v>45726</v>
      </c>
      <c r="F520" s="20" t="s">
        <v>2272</v>
      </c>
      <c r="G520" s="20" t="s">
        <v>2197</v>
      </c>
      <c r="H520" s="20">
        <v>465</v>
      </c>
      <c r="I520" s="20"/>
      <c r="J520" s="20"/>
      <c r="K520" s="20"/>
      <c r="L520" s="20"/>
      <c r="M520" s="20"/>
      <c r="N520" s="20"/>
      <c r="O520" s="20"/>
      <c r="P520" s="20"/>
    </row>
    <row r="521" spans="1:16" ht="30" x14ac:dyDescent="0.25">
      <c r="A521" s="20">
        <v>471</v>
      </c>
      <c r="B521" s="20" t="s">
        <v>1518</v>
      </c>
      <c r="C521" s="20" t="s">
        <v>25</v>
      </c>
      <c r="D521" s="20" t="s">
        <v>2192</v>
      </c>
      <c r="E521" s="20"/>
      <c r="F521" s="20" t="s">
        <v>2193</v>
      </c>
      <c r="G521" s="20" t="s">
        <v>2224</v>
      </c>
      <c r="H521" s="20">
        <v>468</v>
      </c>
      <c r="I521" s="20"/>
      <c r="J521" s="20"/>
      <c r="K521" s="20"/>
      <c r="L521" s="20"/>
      <c r="M521" s="20"/>
      <c r="N521" s="20"/>
      <c r="O521" s="20"/>
      <c r="P521" s="20"/>
    </row>
    <row r="522" spans="1:16" ht="45" x14ac:dyDescent="0.25">
      <c r="A522" s="20">
        <v>473</v>
      </c>
      <c r="B522" s="20" t="s">
        <v>1523</v>
      </c>
      <c r="C522" s="20" t="s">
        <v>30</v>
      </c>
      <c r="D522" s="20" t="s">
        <v>2195</v>
      </c>
      <c r="E522" s="20">
        <v>45597</v>
      </c>
      <c r="F522" s="20" t="s">
        <v>2340</v>
      </c>
      <c r="G522" s="20" t="s">
        <v>2197</v>
      </c>
      <c r="H522" s="20">
        <v>470</v>
      </c>
      <c r="I522" s="20"/>
      <c r="J522" s="20"/>
      <c r="K522" s="20"/>
      <c r="L522" s="20"/>
      <c r="M522" s="20"/>
      <c r="N522" s="20"/>
      <c r="O522" s="20"/>
      <c r="P522" s="20"/>
    </row>
    <row r="523" spans="1:16" ht="30" x14ac:dyDescent="0.25">
      <c r="A523" s="20">
        <v>475</v>
      </c>
      <c r="B523" s="20" t="s">
        <v>1529</v>
      </c>
      <c r="C523" s="20" t="s">
        <v>25</v>
      </c>
      <c r="D523" s="20" t="s">
        <v>2227</v>
      </c>
      <c r="E523" s="20" t="s">
        <v>1531</v>
      </c>
      <c r="F523" s="20" t="s">
        <v>2228</v>
      </c>
      <c r="G523" s="20" t="s">
        <v>2229</v>
      </c>
      <c r="H523" s="20">
        <v>472</v>
      </c>
      <c r="I523" s="20"/>
      <c r="J523" s="20"/>
      <c r="K523" s="20"/>
      <c r="L523" s="20"/>
      <c r="M523" s="20"/>
      <c r="N523" s="20"/>
      <c r="O523" s="20"/>
      <c r="P523" s="20"/>
    </row>
    <row r="524" spans="1:16" ht="30" x14ac:dyDescent="0.25">
      <c r="A524" s="20">
        <v>475</v>
      </c>
      <c r="B524" s="20" t="s">
        <v>1529</v>
      </c>
      <c r="C524" s="20" t="s">
        <v>36</v>
      </c>
      <c r="D524" s="20" t="s">
        <v>2192</v>
      </c>
      <c r="E524" s="20"/>
      <c r="F524" s="20" t="s">
        <v>2193</v>
      </c>
      <c r="G524" s="20" t="s">
        <v>2194</v>
      </c>
      <c r="H524" s="20">
        <v>472</v>
      </c>
      <c r="I524" s="20"/>
      <c r="J524" s="20"/>
      <c r="K524" s="20"/>
      <c r="L524" s="20"/>
      <c r="M524" s="20"/>
      <c r="N524" s="20"/>
      <c r="O524" s="20"/>
      <c r="P524" s="20"/>
    </row>
    <row r="525" spans="1:16" ht="45" x14ac:dyDescent="0.25">
      <c r="A525" s="20">
        <v>475</v>
      </c>
      <c r="B525" s="20" t="s">
        <v>1529</v>
      </c>
      <c r="C525" s="20" t="s">
        <v>30</v>
      </c>
      <c r="D525" s="20" t="s">
        <v>2195</v>
      </c>
      <c r="E525" s="20">
        <v>45842</v>
      </c>
      <c r="F525" s="20" t="s">
        <v>2341</v>
      </c>
      <c r="G525" s="20" t="s">
        <v>2197</v>
      </c>
      <c r="H525" s="20">
        <v>472</v>
      </c>
      <c r="I525" s="20"/>
      <c r="J525" s="20"/>
      <c r="K525" s="20"/>
      <c r="L525" s="20"/>
      <c r="M525" s="20"/>
      <c r="N525" s="20"/>
      <c r="O525" s="20"/>
      <c r="P525" s="20"/>
    </row>
    <row r="526" spans="1:16" ht="30" x14ac:dyDescent="0.25">
      <c r="A526" s="20">
        <v>477</v>
      </c>
      <c r="B526" s="20" t="s">
        <v>1533</v>
      </c>
      <c r="C526" s="20" t="s">
        <v>36</v>
      </c>
      <c r="D526" s="20" t="s">
        <v>2192</v>
      </c>
      <c r="E526" s="20"/>
      <c r="F526" s="20" t="s">
        <v>2193</v>
      </c>
      <c r="G526" s="20" t="s">
        <v>2194</v>
      </c>
      <c r="H526" s="20">
        <v>474</v>
      </c>
      <c r="I526" s="20"/>
      <c r="J526" s="20"/>
      <c r="K526" s="20"/>
      <c r="L526" s="20"/>
      <c r="M526" s="20"/>
      <c r="N526" s="20"/>
      <c r="O526" s="20"/>
      <c r="P526" s="20"/>
    </row>
    <row r="527" spans="1:16" ht="30" x14ac:dyDescent="0.25">
      <c r="A527" s="20">
        <v>478</v>
      </c>
      <c r="B527" s="20" t="s">
        <v>1534</v>
      </c>
      <c r="C527" s="20" t="s">
        <v>36</v>
      </c>
      <c r="D527" s="20" t="s">
        <v>2192</v>
      </c>
      <c r="E527" s="20"/>
      <c r="F527" s="20" t="s">
        <v>2193</v>
      </c>
      <c r="G527" s="20" t="s">
        <v>2194</v>
      </c>
      <c r="H527" s="20">
        <v>475</v>
      </c>
      <c r="I527" s="20"/>
      <c r="J527" s="20"/>
      <c r="K527" s="20"/>
      <c r="L527" s="20"/>
      <c r="M527" s="20"/>
      <c r="N527" s="20"/>
      <c r="O527" s="20"/>
      <c r="P527" s="20"/>
    </row>
    <row r="528" spans="1:16" ht="45" x14ac:dyDescent="0.25">
      <c r="A528" s="20">
        <v>479</v>
      </c>
      <c r="B528" s="20" t="s">
        <v>1535</v>
      </c>
      <c r="C528" s="20" t="s">
        <v>30</v>
      </c>
      <c r="D528" s="20" t="s">
        <v>2195</v>
      </c>
      <c r="E528" s="20">
        <v>45942</v>
      </c>
      <c r="F528" s="20" t="s">
        <v>2342</v>
      </c>
      <c r="G528" s="20" t="s">
        <v>2197</v>
      </c>
      <c r="H528" s="20">
        <v>476</v>
      </c>
      <c r="I528" s="20"/>
      <c r="J528" s="20"/>
      <c r="K528" s="20"/>
      <c r="L528" s="20"/>
      <c r="M528" s="20"/>
      <c r="N528" s="20"/>
      <c r="O528" s="20"/>
      <c r="P528" s="20"/>
    </row>
    <row r="529" spans="1:16" ht="45" x14ac:dyDescent="0.25">
      <c r="A529" s="20">
        <v>481</v>
      </c>
      <c r="B529" s="20" t="s">
        <v>1541</v>
      </c>
      <c r="C529" s="20" t="s">
        <v>30</v>
      </c>
      <c r="D529" s="20" t="s">
        <v>2195</v>
      </c>
      <c r="E529" s="20">
        <v>45969</v>
      </c>
      <c r="F529" s="20" t="s">
        <v>2343</v>
      </c>
      <c r="G529" s="20" t="s">
        <v>2197</v>
      </c>
      <c r="H529" s="20">
        <v>478</v>
      </c>
      <c r="I529" s="20"/>
      <c r="J529" s="20"/>
      <c r="K529" s="20"/>
      <c r="L529" s="20"/>
      <c r="M529" s="20"/>
      <c r="N529" s="20"/>
      <c r="O529" s="20"/>
      <c r="P529" s="20"/>
    </row>
    <row r="530" spans="1:16" ht="45" x14ac:dyDescent="0.25">
      <c r="A530" s="20">
        <v>482</v>
      </c>
      <c r="B530" s="20" t="s">
        <v>1542</v>
      </c>
      <c r="C530" s="20" t="s">
        <v>30</v>
      </c>
      <c r="D530" s="20" t="s">
        <v>2195</v>
      </c>
      <c r="E530" s="20">
        <v>45721</v>
      </c>
      <c r="F530" s="20" t="s">
        <v>2329</v>
      </c>
      <c r="G530" s="20" t="s">
        <v>2197</v>
      </c>
      <c r="H530" s="20">
        <v>479</v>
      </c>
      <c r="I530" s="20"/>
      <c r="J530" s="20"/>
      <c r="K530" s="20"/>
      <c r="L530" s="20"/>
      <c r="M530" s="20"/>
      <c r="N530" s="20"/>
      <c r="O530" s="20"/>
      <c r="P530" s="20"/>
    </row>
    <row r="531" spans="1:16" ht="45" x14ac:dyDescent="0.25">
      <c r="A531" s="20">
        <v>486</v>
      </c>
      <c r="B531" s="20" t="s">
        <v>1552</v>
      </c>
      <c r="C531" s="20" t="s">
        <v>30</v>
      </c>
      <c r="D531" s="20" t="s">
        <v>2195</v>
      </c>
      <c r="E531" s="20">
        <v>45150</v>
      </c>
      <c r="F531" s="20" t="s">
        <v>2280</v>
      </c>
      <c r="G531" s="20" t="s">
        <v>2197</v>
      </c>
      <c r="H531" s="20">
        <v>483</v>
      </c>
      <c r="I531" s="20"/>
      <c r="J531" s="20"/>
      <c r="K531" s="20"/>
      <c r="L531" s="20"/>
      <c r="M531" s="20"/>
      <c r="N531" s="20"/>
      <c r="O531" s="20"/>
      <c r="P531" s="20"/>
    </row>
    <row r="532" spans="1:16" ht="30" x14ac:dyDescent="0.25">
      <c r="A532" s="20">
        <v>487</v>
      </c>
      <c r="B532" s="20" t="s">
        <v>1553</v>
      </c>
      <c r="C532" s="20" t="s">
        <v>36</v>
      </c>
      <c r="D532" s="20" t="s">
        <v>2192</v>
      </c>
      <c r="E532" s="20"/>
      <c r="F532" s="20" t="s">
        <v>2193</v>
      </c>
      <c r="G532" s="20" t="s">
        <v>2194</v>
      </c>
      <c r="H532" s="20">
        <v>484</v>
      </c>
      <c r="I532" s="20"/>
      <c r="J532" s="20"/>
      <c r="K532" s="20"/>
      <c r="L532" s="20"/>
      <c r="M532" s="20"/>
      <c r="N532" s="20"/>
      <c r="O532" s="20"/>
      <c r="P532" s="20"/>
    </row>
    <row r="533" spans="1:16" ht="45" x14ac:dyDescent="0.25">
      <c r="A533" s="20">
        <v>487</v>
      </c>
      <c r="B533" s="20" t="s">
        <v>1553</v>
      </c>
      <c r="C533" s="20" t="s">
        <v>30</v>
      </c>
      <c r="D533" s="20" t="s">
        <v>2195</v>
      </c>
      <c r="E533" s="20">
        <v>45963</v>
      </c>
      <c r="F533" s="20" t="s">
        <v>2344</v>
      </c>
      <c r="G533" s="20" t="s">
        <v>2197</v>
      </c>
      <c r="H533" s="20">
        <v>484</v>
      </c>
      <c r="I533" s="20"/>
      <c r="J533" s="20"/>
      <c r="K533" s="20"/>
      <c r="L533" s="20"/>
      <c r="M533" s="20"/>
      <c r="N533" s="20"/>
      <c r="O533" s="20"/>
      <c r="P533" s="20"/>
    </row>
    <row r="534" spans="1:16" ht="30" x14ac:dyDescent="0.25">
      <c r="A534" s="20">
        <v>490</v>
      </c>
      <c r="B534" s="20" t="s">
        <v>1562</v>
      </c>
      <c r="C534" s="20" t="s">
        <v>25</v>
      </c>
      <c r="D534" s="20" t="s">
        <v>2192</v>
      </c>
      <c r="E534" s="20"/>
      <c r="F534" s="20" t="s">
        <v>2193</v>
      </c>
      <c r="G534" s="20" t="s">
        <v>2224</v>
      </c>
      <c r="H534" s="20">
        <v>487</v>
      </c>
      <c r="I534" s="20"/>
      <c r="J534" s="20"/>
      <c r="K534" s="20"/>
      <c r="L534" s="20"/>
      <c r="M534" s="20"/>
      <c r="N534" s="20"/>
      <c r="O534" s="20"/>
      <c r="P534" s="20"/>
    </row>
    <row r="535" spans="1:16" ht="30" x14ac:dyDescent="0.25">
      <c r="A535" s="20">
        <v>490</v>
      </c>
      <c r="B535" s="20" t="s">
        <v>1562</v>
      </c>
      <c r="C535" s="20" t="s">
        <v>36</v>
      </c>
      <c r="D535" s="20" t="s">
        <v>2192</v>
      </c>
      <c r="E535" s="20"/>
      <c r="F535" s="20" t="s">
        <v>2193</v>
      </c>
      <c r="G535" s="20" t="s">
        <v>2194</v>
      </c>
      <c r="H535" s="20">
        <v>487</v>
      </c>
      <c r="I535" s="20"/>
      <c r="J535" s="20"/>
      <c r="K535" s="20"/>
      <c r="L535" s="20"/>
      <c r="M535" s="20"/>
      <c r="N535" s="20"/>
      <c r="O535" s="20"/>
      <c r="P535" s="20"/>
    </row>
    <row r="536" spans="1:16" ht="45" x14ac:dyDescent="0.25">
      <c r="A536" s="20">
        <v>491</v>
      </c>
      <c r="B536" s="20" t="s">
        <v>1564</v>
      </c>
      <c r="C536" s="20" t="s">
        <v>30</v>
      </c>
      <c r="D536" s="20" t="s">
        <v>2195</v>
      </c>
      <c r="E536" s="20">
        <v>45632</v>
      </c>
      <c r="F536" s="20" t="s">
        <v>2319</v>
      </c>
      <c r="G536" s="20" t="s">
        <v>2197</v>
      </c>
      <c r="H536" s="20">
        <v>488</v>
      </c>
      <c r="I536" s="20"/>
      <c r="J536" s="20"/>
      <c r="K536" s="20"/>
      <c r="L536" s="20"/>
      <c r="M536" s="20"/>
      <c r="N536" s="20"/>
      <c r="O536" s="20"/>
      <c r="P536" s="20"/>
    </row>
    <row r="537" spans="1:16" ht="30" x14ac:dyDescent="0.25">
      <c r="A537" s="20">
        <v>492</v>
      </c>
      <c r="B537" s="20" t="s">
        <v>1568</v>
      </c>
      <c r="C537" s="20" t="s">
        <v>36</v>
      </c>
      <c r="D537" s="20" t="s">
        <v>2192</v>
      </c>
      <c r="E537" s="20"/>
      <c r="F537" s="20" t="s">
        <v>2193</v>
      </c>
      <c r="G537" s="20" t="s">
        <v>2194</v>
      </c>
      <c r="H537" s="20">
        <v>489</v>
      </c>
      <c r="I537" s="20"/>
      <c r="J537" s="20"/>
      <c r="K537" s="20"/>
      <c r="L537" s="20"/>
      <c r="M537" s="20"/>
      <c r="N537" s="20"/>
      <c r="O537" s="20"/>
      <c r="P537" s="20"/>
    </row>
    <row r="538" spans="1:16" ht="30" x14ac:dyDescent="0.25">
      <c r="A538" s="20">
        <v>493</v>
      </c>
      <c r="B538" s="20" t="s">
        <v>1570</v>
      </c>
      <c r="C538" s="20" t="s">
        <v>36</v>
      </c>
      <c r="D538" s="20" t="s">
        <v>2192</v>
      </c>
      <c r="E538" s="20"/>
      <c r="F538" s="20" t="s">
        <v>2193</v>
      </c>
      <c r="G538" s="20" t="s">
        <v>2194</v>
      </c>
      <c r="H538" s="20">
        <v>490</v>
      </c>
      <c r="I538" s="20"/>
      <c r="J538" s="20"/>
      <c r="K538" s="20"/>
      <c r="L538" s="20"/>
      <c r="M538" s="20"/>
      <c r="N538" s="20"/>
      <c r="O538" s="20"/>
      <c r="P538" s="20"/>
    </row>
    <row r="539" spans="1:16" ht="30" x14ac:dyDescent="0.25">
      <c r="A539" s="20">
        <v>494</v>
      </c>
      <c r="B539" s="20" t="s">
        <v>1573</v>
      </c>
      <c r="C539" s="20" t="s">
        <v>36</v>
      </c>
      <c r="D539" s="20" t="s">
        <v>2192</v>
      </c>
      <c r="E539" s="20"/>
      <c r="F539" s="20" t="s">
        <v>2193</v>
      </c>
      <c r="G539" s="20" t="s">
        <v>2194</v>
      </c>
      <c r="H539" s="20">
        <v>491</v>
      </c>
      <c r="I539" s="20"/>
      <c r="J539" s="20"/>
      <c r="K539" s="20"/>
      <c r="L539" s="20"/>
      <c r="M539" s="20"/>
      <c r="N539" s="20"/>
      <c r="O539" s="20"/>
      <c r="P539" s="20"/>
    </row>
    <row r="540" spans="1:16" ht="30" x14ac:dyDescent="0.25">
      <c r="A540" s="20">
        <v>495</v>
      </c>
      <c r="B540" s="20" t="s">
        <v>1576</v>
      </c>
      <c r="C540" s="20" t="s">
        <v>36</v>
      </c>
      <c r="D540" s="20" t="s">
        <v>2192</v>
      </c>
      <c r="E540" s="20"/>
      <c r="F540" s="20" t="s">
        <v>2193</v>
      </c>
      <c r="G540" s="20" t="s">
        <v>2194</v>
      </c>
      <c r="H540" s="20">
        <v>492</v>
      </c>
      <c r="I540" s="20"/>
      <c r="J540" s="20"/>
      <c r="K540" s="20"/>
      <c r="L540" s="20"/>
      <c r="M540" s="20"/>
      <c r="N540" s="20"/>
      <c r="O540" s="20"/>
      <c r="P540" s="20"/>
    </row>
    <row r="541" spans="1:16" ht="30" x14ac:dyDescent="0.25">
      <c r="A541" s="20">
        <v>497</v>
      </c>
      <c r="B541" s="20" t="s">
        <v>1582</v>
      </c>
      <c r="C541" s="20" t="s">
        <v>36</v>
      </c>
      <c r="D541" s="20" t="s">
        <v>2192</v>
      </c>
      <c r="E541" s="20"/>
      <c r="F541" s="20" t="s">
        <v>2193</v>
      </c>
      <c r="G541" s="20" t="s">
        <v>2194</v>
      </c>
      <c r="H541" s="20">
        <v>494</v>
      </c>
      <c r="I541" s="20"/>
      <c r="J541" s="20"/>
      <c r="K541" s="20"/>
      <c r="L541" s="20"/>
      <c r="M541" s="20"/>
      <c r="N541" s="20"/>
      <c r="O541" s="20"/>
      <c r="P541" s="20"/>
    </row>
    <row r="542" spans="1:16" ht="45" x14ac:dyDescent="0.25">
      <c r="A542" s="20">
        <v>497</v>
      </c>
      <c r="B542" s="20" t="s">
        <v>1582</v>
      </c>
      <c r="C542" s="20" t="s">
        <v>30</v>
      </c>
      <c r="D542" s="20" t="s">
        <v>2195</v>
      </c>
      <c r="E542" s="20">
        <v>45752</v>
      </c>
      <c r="F542" s="20" t="s">
        <v>2345</v>
      </c>
      <c r="G542" s="20" t="s">
        <v>2197</v>
      </c>
      <c r="H542" s="20">
        <v>494</v>
      </c>
      <c r="I542" s="20"/>
      <c r="J542" s="20"/>
      <c r="K542" s="20"/>
      <c r="L542" s="20"/>
      <c r="M542" s="20"/>
      <c r="N542" s="20"/>
      <c r="O542" s="20"/>
      <c r="P542" s="20"/>
    </row>
    <row r="543" spans="1:16" ht="45" x14ac:dyDescent="0.25">
      <c r="A543" s="20">
        <v>499</v>
      </c>
      <c r="B543" s="20" t="s">
        <v>1587</v>
      </c>
      <c r="C543" s="20" t="s">
        <v>30</v>
      </c>
      <c r="D543" s="20" t="s">
        <v>2195</v>
      </c>
      <c r="E543" s="20">
        <v>45820</v>
      </c>
      <c r="F543" s="20" t="s">
        <v>2346</v>
      </c>
      <c r="G543" s="20" t="s">
        <v>2197</v>
      </c>
      <c r="H543" s="20">
        <v>496</v>
      </c>
      <c r="I543" s="20"/>
      <c r="J543" s="20"/>
      <c r="K543" s="20"/>
      <c r="L543" s="20"/>
      <c r="M543" s="20"/>
      <c r="N543" s="20"/>
      <c r="O543" s="20"/>
      <c r="P543" s="20"/>
    </row>
    <row r="544" spans="1:16" ht="45" x14ac:dyDescent="0.25">
      <c r="A544" s="20">
        <v>500</v>
      </c>
      <c r="B544" s="20" t="s">
        <v>1590</v>
      </c>
      <c r="C544" s="20" t="s">
        <v>30</v>
      </c>
      <c r="D544" s="20" t="s">
        <v>2195</v>
      </c>
      <c r="E544" s="20">
        <v>44969</v>
      </c>
      <c r="F544" s="20" t="s">
        <v>2347</v>
      </c>
      <c r="G544" s="20" t="s">
        <v>2197</v>
      </c>
      <c r="H544" s="20">
        <v>497</v>
      </c>
      <c r="I544" s="20"/>
      <c r="J544" s="20"/>
      <c r="K544" s="20"/>
      <c r="L544" s="20"/>
      <c r="M544" s="20"/>
      <c r="N544" s="20"/>
      <c r="O544" s="20"/>
      <c r="P544" s="20"/>
    </row>
    <row r="545" spans="1:16" ht="45" x14ac:dyDescent="0.25">
      <c r="A545" s="20">
        <v>501</v>
      </c>
      <c r="B545" s="20" t="s">
        <v>1593</v>
      </c>
      <c r="C545" s="20" t="s">
        <v>30</v>
      </c>
      <c r="D545" s="20" t="s">
        <v>2195</v>
      </c>
      <c r="E545" s="20">
        <v>45261</v>
      </c>
      <c r="F545" s="20" t="s">
        <v>2348</v>
      </c>
      <c r="G545" s="20" t="s">
        <v>2197</v>
      </c>
      <c r="H545" s="20">
        <v>498</v>
      </c>
      <c r="I545" s="20"/>
      <c r="J545" s="20"/>
      <c r="K545" s="20"/>
      <c r="L545" s="20"/>
      <c r="M545" s="20"/>
      <c r="N545" s="20"/>
      <c r="O545" s="20"/>
      <c r="P545" s="20"/>
    </row>
    <row r="546" spans="1:16" ht="45" x14ac:dyDescent="0.25">
      <c r="A546" s="20">
        <v>502</v>
      </c>
      <c r="B546" s="20" t="s">
        <v>1596</v>
      </c>
      <c r="C546" s="20" t="s">
        <v>30</v>
      </c>
      <c r="D546" s="20" t="s">
        <v>2189</v>
      </c>
      <c r="E546" s="20">
        <v>45391</v>
      </c>
      <c r="F546" s="20" t="s">
        <v>2349</v>
      </c>
      <c r="G546" s="20" t="s">
        <v>2191</v>
      </c>
      <c r="H546" s="20">
        <v>499</v>
      </c>
      <c r="I546" s="20"/>
      <c r="J546" s="20"/>
      <c r="K546" s="20"/>
      <c r="L546" s="20"/>
      <c r="M546" s="20"/>
      <c r="N546" s="20"/>
      <c r="O546" s="20"/>
      <c r="P546" s="20"/>
    </row>
    <row r="547" spans="1:16" ht="30" x14ac:dyDescent="0.25">
      <c r="A547" s="20">
        <v>503</v>
      </c>
      <c r="B547" s="20" t="s">
        <v>1599</v>
      </c>
      <c r="C547" s="20" t="s">
        <v>25</v>
      </c>
      <c r="D547" s="20" t="s">
        <v>2227</v>
      </c>
      <c r="E547" s="20" t="s">
        <v>1600</v>
      </c>
      <c r="F547" s="20" t="s">
        <v>2228</v>
      </c>
      <c r="G547" s="20" t="s">
        <v>2229</v>
      </c>
      <c r="H547" s="20">
        <v>500</v>
      </c>
      <c r="I547" s="20"/>
      <c r="J547" s="20"/>
      <c r="K547" s="20"/>
      <c r="L547" s="20"/>
      <c r="M547" s="20"/>
      <c r="N547" s="20"/>
      <c r="O547" s="20"/>
      <c r="P547" s="20"/>
    </row>
    <row r="548" spans="1:16" ht="45" x14ac:dyDescent="0.25">
      <c r="A548" s="20">
        <v>505</v>
      </c>
      <c r="B548" s="20" t="s">
        <v>1604</v>
      </c>
      <c r="C548" s="20" t="s">
        <v>30</v>
      </c>
      <c r="D548" s="20" t="s">
        <v>2195</v>
      </c>
      <c r="E548" s="20">
        <v>45664</v>
      </c>
      <c r="F548" s="20" t="s">
        <v>2350</v>
      </c>
      <c r="G548" s="20" t="s">
        <v>2197</v>
      </c>
      <c r="H548" s="20">
        <v>502</v>
      </c>
      <c r="I548" s="20"/>
      <c r="J548" s="20"/>
      <c r="K548" s="20"/>
      <c r="L548" s="20"/>
      <c r="M548" s="20"/>
      <c r="N548" s="20"/>
      <c r="O548" s="20"/>
      <c r="P548" s="20"/>
    </row>
    <row r="549" spans="1:16" ht="30" x14ac:dyDescent="0.25">
      <c r="A549" s="20">
        <v>507</v>
      </c>
      <c r="B549" s="20" t="s">
        <v>1609</v>
      </c>
      <c r="C549" s="20" t="s">
        <v>36</v>
      </c>
      <c r="D549" s="20" t="s">
        <v>2192</v>
      </c>
      <c r="E549" s="20"/>
      <c r="F549" s="20" t="s">
        <v>2193</v>
      </c>
      <c r="G549" s="20" t="s">
        <v>2194</v>
      </c>
      <c r="H549" s="20">
        <v>504</v>
      </c>
      <c r="I549" s="20"/>
      <c r="J549" s="20"/>
      <c r="K549" s="20"/>
      <c r="L549" s="20"/>
      <c r="M549" s="20"/>
      <c r="N549" s="20"/>
      <c r="O549" s="20"/>
      <c r="P549" s="20"/>
    </row>
    <row r="550" spans="1:16" ht="30" x14ac:dyDescent="0.25">
      <c r="A550" s="20">
        <v>508</v>
      </c>
      <c r="B550" s="20" t="s">
        <v>1612</v>
      </c>
      <c r="C550" s="20" t="s">
        <v>36</v>
      </c>
      <c r="D550" s="20" t="s">
        <v>2192</v>
      </c>
      <c r="E550" s="20"/>
      <c r="F550" s="20" t="s">
        <v>2193</v>
      </c>
      <c r="G550" s="20" t="s">
        <v>2194</v>
      </c>
      <c r="H550" s="20">
        <v>505</v>
      </c>
      <c r="I550" s="20"/>
      <c r="J550" s="20"/>
      <c r="K550" s="20"/>
      <c r="L550" s="20"/>
      <c r="M550" s="20"/>
      <c r="N550" s="20"/>
      <c r="O550" s="20"/>
      <c r="P550" s="20"/>
    </row>
    <row r="551" spans="1:16" ht="45" x14ac:dyDescent="0.25">
      <c r="A551" s="20">
        <v>508</v>
      </c>
      <c r="B551" s="20" t="s">
        <v>1612</v>
      </c>
      <c r="C551" s="20" t="s">
        <v>30</v>
      </c>
      <c r="D551" s="20" t="s">
        <v>2195</v>
      </c>
      <c r="E551" s="20">
        <v>44931</v>
      </c>
      <c r="F551" s="20" t="s">
        <v>2351</v>
      </c>
      <c r="G551" s="20" t="s">
        <v>2197</v>
      </c>
      <c r="H551" s="20">
        <v>505</v>
      </c>
      <c r="I551" s="20"/>
      <c r="J551" s="20"/>
      <c r="K551" s="20"/>
      <c r="L551" s="20"/>
      <c r="M551" s="20"/>
      <c r="N551" s="20"/>
      <c r="O551" s="20"/>
      <c r="P551" s="20"/>
    </row>
    <row r="552" spans="1:16" ht="45" x14ac:dyDescent="0.25">
      <c r="A552" s="20">
        <v>509</v>
      </c>
      <c r="B552" s="20" t="s">
        <v>1614</v>
      </c>
      <c r="C552" s="20" t="s">
        <v>30</v>
      </c>
      <c r="D552" s="20" t="s">
        <v>2195</v>
      </c>
      <c r="E552" s="20">
        <v>45753</v>
      </c>
      <c r="F552" s="20" t="s">
        <v>2352</v>
      </c>
      <c r="G552" s="20" t="s">
        <v>2197</v>
      </c>
      <c r="H552" s="20">
        <v>506</v>
      </c>
      <c r="I552" s="20"/>
      <c r="J552" s="20"/>
      <c r="K552" s="20"/>
      <c r="L552" s="20"/>
      <c r="M552" s="20"/>
      <c r="N552" s="20"/>
      <c r="O552" s="20"/>
      <c r="P552" s="20"/>
    </row>
    <row r="553" spans="1:16" ht="45" x14ac:dyDescent="0.25">
      <c r="A553" s="20">
        <v>510</v>
      </c>
      <c r="B553" s="20" t="s">
        <v>1618</v>
      </c>
      <c r="C553" s="20" t="s">
        <v>30</v>
      </c>
      <c r="D553" s="20" t="s">
        <v>2195</v>
      </c>
      <c r="E553" s="20">
        <v>45540</v>
      </c>
      <c r="F553" s="20" t="s">
        <v>2353</v>
      </c>
      <c r="G553" s="20" t="s">
        <v>2197</v>
      </c>
      <c r="H553" s="20">
        <v>507</v>
      </c>
      <c r="I553" s="20"/>
      <c r="J553" s="20"/>
      <c r="K553" s="20"/>
      <c r="L553" s="20"/>
      <c r="M553" s="20"/>
      <c r="N553" s="20"/>
      <c r="O553" s="20"/>
      <c r="P553" s="20"/>
    </row>
    <row r="554" spans="1:16" ht="45" x14ac:dyDescent="0.25">
      <c r="A554" s="20">
        <v>511</v>
      </c>
      <c r="B554" s="20" t="s">
        <v>1621</v>
      </c>
      <c r="C554" s="20" t="s">
        <v>30</v>
      </c>
      <c r="D554" s="20" t="s">
        <v>2195</v>
      </c>
      <c r="E554" s="20">
        <v>45415</v>
      </c>
      <c r="F554" s="20" t="s">
        <v>2309</v>
      </c>
      <c r="G554" s="20" t="s">
        <v>2197</v>
      </c>
      <c r="H554" s="20">
        <v>508</v>
      </c>
      <c r="I554" s="20"/>
      <c r="J554" s="20"/>
      <c r="K554" s="20"/>
      <c r="L554" s="20"/>
      <c r="M554" s="20"/>
      <c r="N554" s="20"/>
      <c r="O554" s="20"/>
      <c r="P554" s="20"/>
    </row>
    <row r="555" spans="1:16" ht="30" x14ac:dyDescent="0.25">
      <c r="A555" s="20">
        <v>512</v>
      </c>
      <c r="B555" s="20" t="s">
        <v>1624</v>
      </c>
      <c r="C555" s="20" t="s">
        <v>36</v>
      </c>
      <c r="D555" s="20" t="s">
        <v>2192</v>
      </c>
      <c r="E555" s="20"/>
      <c r="F555" s="20" t="s">
        <v>2193</v>
      </c>
      <c r="G555" s="20" t="s">
        <v>2194</v>
      </c>
      <c r="H555" s="20">
        <v>509</v>
      </c>
      <c r="I555" s="20"/>
      <c r="J555" s="20"/>
      <c r="K555" s="20"/>
      <c r="L555" s="20"/>
      <c r="M555" s="20"/>
      <c r="N555" s="20"/>
      <c r="O555" s="20"/>
      <c r="P555" s="20"/>
    </row>
    <row r="556" spans="1:16" ht="45" x14ac:dyDescent="0.25">
      <c r="A556" s="20">
        <v>512</v>
      </c>
      <c r="B556" s="20" t="s">
        <v>1624</v>
      </c>
      <c r="C556" s="20" t="s">
        <v>30</v>
      </c>
      <c r="D556" s="20" t="s">
        <v>2195</v>
      </c>
      <c r="E556" s="20">
        <v>45147</v>
      </c>
      <c r="F556" s="20" t="s">
        <v>2354</v>
      </c>
      <c r="G556" s="20" t="s">
        <v>2197</v>
      </c>
      <c r="H556" s="20">
        <v>509</v>
      </c>
      <c r="I556" s="20"/>
      <c r="J556" s="20"/>
      <c r="K556" s="20"/>
      <c r="L556" s="20"/>
      <c r="M556" s="20"/>
      <c r="N556" s="20"/>
      <c r="O556" s="20"/>
      <c r="P556" s="20"/>
    </row>
    <row r="557" spans="1:16" ht="45" x14ac:dyDescent="0.25">
      <c r="A557" s="20">
        <v>515</v>
      </c>
      <c r="B557" s="20" t="s">
        <v>1632</v>
      </c>
      <c r="C557" s="20" t="s">
        <v>30</v>
      </c>
      <c r="D557" s="20" t="s">
        <v>2195</v>
      </c>
      <c r="E557" s="20">
        <v>45541</v>
      </c>
      <c r="F557" s="20" t="s">
        <v>2355</v>
      </c>
      <c r="G557" s="20" t="s">
        <v>2197</v>
      </c>
      <c r="H557" s="20">
        <v>512</v>
      </c>
      <c r="I557" s="20"/>
      <c r="J557" s="20"/>
      <c r="K557" s="20"/>
      <c r="L557" s="20"/>
      <c r="M557" s="20"/>
      <c r="N557" s="20"/>
      <c r="O557" s="20"/>
      <c r="P557" s="20"/>
    </row>
    <row r="558" spans="1:16" ht="45" x14ac:dyDescent="0.25">
      <c r="A558" s="20">
        <v>518</v>
      </c>
      <c r="B558" s="20" t="s">
        <v>1639</v>
      </c>
      <c r="C558" s="20" t="s">
        <v>30</v>
      </c>
      <c r="D558" s="20" t="s">
        <v>2195</v>
      </c>
      <c r="E558" s="20">
        <v>45632</v>
      </c>
      <c r="F558" s="20" t="s">
        <v>2319</v>
      </c>
      <c r="G558" s="20" t="s">
        <v>2197</v>
      </c>
      <c r="H558" s="20">
        <v>515</v>
      </c>
      <c r="I558" s="20"/>
      <c r="J558" s="20"/>
      <c r="K558" s="20"/>
      <c r="L558" s="20"/>
      <c r="M558" s="20"/>
      <c r="N558" s="20"/>
      <c r="O558" s="20"/>
      <c r="P558" s="20"/>
    </row>
    <row r="559" spans="1:16" ht="30" x14ac:dyDescent="0.25">
      <c r="A559" s="20">
        <v>519</v>
      </c>
      <c r="B559" s="20" t="s">
        <v>1641</v>
      </c>
      <c r="C559" s="20" t="s">
        <v>36</v>
      </c>
      <c r="D559" s="20" t="s">
        <v>2192</v>
      </c>
      <c r="E559" s="20"/>
      <c r="F559" s="20" t="s">
        <v>2193</v>
      </c>
      <c r="G559" s="20" t="s">
        <v>2194</v>
      </c>
      <c r="H559" s="20">
        <v>516</v>
      </c>
      <c r="I559" s="20"/>
      <c r="J559" s="20"/>
      <c r="K559" s="20"/>
      <c r="L559" s="20"/>
      <c r="M559" s="20"/>
      <c r="N559" s="20"/>
      <c r="O559" s="20"/>
      <c r="P559" s="20"/>
    </row>
    <row r="560" spans="1:16" ht="30" x14ac:dyDescent="0.25">
      <c r="A560" s="20">
        <v>522</v>
      </c>
      <c r="B560" s="20" t="s">
        <v>1649</v>
      </c>
      <c r="C560" s="20" t="s">
        <v>36</v>
      </c>
      <c r="D560" s="20" t="s">
        <v>2192</v>
      </c>
      <c r="E560" s="20"/>
      <c r="F560" s="20" t="s">
        <v>2193</v>
      </c>
      <c r="G560" s="20" t="s">
        <v>2194</v>
      </c>
      <c r="H560" s="20">
        <v>519</v>
      </c>
      <c r="I560" s="20"/>
      <c r="J560" s="20"/>
      <c r="K560" s="20"/>
      <c r="L560" s="20"/>
      <c r="M560" s="20"/>
      <c r="N560" s="20"/>
      <c r="O560" s="20"/>
      <c r="P560" s="20"/>
    </row>
    <row r="561" spans="1:16" ht="45" x14ac:dyDescent="0.25">
      <c r="A561" s="20">
        <v>524</v>
      </c>
      <c r="B561" s="20" t="s">
        <v>1655</v>
      </c>
      <c r="C561" s="20" t="s">
        <v>30</v>
      </c>
      <c r="D561" s="20" t="s">
        <v>2195</v>
      </c>
      <c r="E561" s="20">
        <v>45723</v>
      </c>
      <c r="F561" s="20" t="s">
        <v>2356</v>
      </c>
      <c r="G561" s="20" t="s">
        <v>2197</v>
      </c>
      <c r="H561" s="20">
        <v>521</v>
      </c>
      <c r="I561" s="20"/>
      <c r="J561" s="20"/>
      <c r="K561" s="20"/>
      <c r="L561" s="20"/>
      <c r="M561" s="20"/>
      <c r="N561" s="20"/>
      <c r="O561" s="20"/>
      <c r="P561" s="20"/>
    </row>
    <row r="562" spans="1:16" ht="45" x14ac:dyDescent="0.25">
      <c r="A562" s="20">
        <v>525</v>
      </c>
      <c r="B562" s="20" t="s">
        <v>1657</v>
      </c>
      <c r="C562" s="20" t="s">
        <v>30</v>
      </c>
      <c r="D562" s="20" t="s">
        <v>2195</v>
      </c>
      <c r="E562" s="20">
        <v>45483</v>
      </c>
      <c r="F562" s="20" t="s">
        <v>2357</v>
      </c>
      <c r="G562" s="20" t="s">
        <v>2197</v>
      </c>
      <c r="H562" s="20">
        <v>522</v>
      </c>
      <c r="I562" s="20"/>
      <c r="J562" s="20"/>
      <c r="K562" s="20"/>
      <c r="L562" s="20"/>
      <c r="M562" s="20"/>
      <c r="N562" s="20"/>
      <c r="O562" s="20"/>
      <c r="P562" s="20"/>
    </row>
    <row r="563" spans="1:16" ht="30" x14ac:dyDescent="0.25">
      <c r="A563" s="20">
        <v>526</v>
      </c>
      <c r="B563" s="20" t="s">
        <v>1660</v>
      </c>
      <c r="C563" s="20" t="s">
        <v>25</v>
      </c>
      <c r="D563" s="20" t="s">
        <v>2192</v>
      </c>
      <c r="E563" s="20"/>
      <c r="F563" s="20" t="s">
        <v>2193</v>
      </c>
      <c r="G563" s="20" t="s">
        <v>2224</v>
      </c>
      <c r="H563" s="20">
        <v>523</v>
      </c>
      <c r="I563" s="20"/>
      <c r="J563" s="20"/>
      <c r="K563" s="20"/>
      <c r="L563" s="20"/>
      <c r="M563" s="20"/>
      <c r="N563" s="20"/>
      <c r="O563" s="20"/>
      <c r="P563" s="20"/>
    </row>
    <row r="564" spans="1:16" ht="45" x14ac:dyDescent="0.25">
      <c r="A564" s="20">
        <v>526</v>
      </c>
      <c r="B564" s="20" t="s">
        <v>1660</v>
      </c>
      <c r="C564" s="20" t="s">
        <v>30</v>
      </c>
      <c r="D564" s="20" t="s">
        <v>2195</v>
      </c>
      <c r="E564" s="20">
        <v>45692</v>
      </c>
      <c r="F564" s="20" t="s">
        <v>2358</v>
      </c>
      <c r="G564" s="20" t="s">
        <v>2197</v>
      </c>
      <c r="H564" s="20">
        <v>523</v>
      </c>
      <c r="I564" s="20"/>
      <c r="J564" s="20"/>
      <c r="K564" s="20"/>
      <c r="L564" s="20"/>
      <c r="M564" s="20"/>
      <c r="N564" s="20"/>
      <c r="O564" s="20"/>
      <c r="P564" s="20"/>
    </row>
    <row r="565" spans="1:16" ht="45" x14ac:dyDescent="0.25">
      <c r="A565" s="20">
        <v>530</v>
      </c>
      <c r="B565" s="20" t="s">
        <v>1671</v>
      </c>
      <c r="C565" s="20" t="s">
        <v>30</v>
      </c>
      <c r="D565" s="20" t="s">
        <v>2195</v>
      </c>
      <c r="E565" s="20">
        <v>45056</v>
      </c>
      <c r="F565" s="20" t="s">
        <v>2359</v>
      </c>
      <c r="G565" s="20" t="s">
        <v>2197</v>
      </c>
      <c r="H565" s="20">
        <v>527</v>
      </c>
      <c r="I565" s="20"/>
      <c r="J565" s="20"/>
      <c r="K565" s="20"/>
      <c r="L565" s="20"/>
      <c r="M565" s="20"/>
      <c r="N565" s="20"/>
      <c r="O565" s="20"/>
      <c r="P565" s="20"/>
    </row>
    <row r="566" spans="1:16" ht="30" x14ac:dyDescent="0.25">
      <c r="A566" s="20">
        <v>531</v>
      </c>
      <c r="B566" s="20" t="s">
        <v>1674</v>
      </c>
      <c r="C566" s="20" t="s">
        <v>36</v>
      </c>
      <c r="D566" s="20" t="s">
        <v>2192</v>
      </c>
      <c r="E566" s="20"/>
      <c r="F566" s="20" t="s">
        <v>2193</v>
      </c>
      <c r="G566" s="20" t="s">
        <v>2194</v>
      </c>
      <c r="H566" s="20">
        <v>528</v>
      </c>
      <c r="I566" s="20"/>
      <c r="J566" s="20"/>
      <c r="K566" s="20"/>
      <c r="L566" s="20"/>
      <c r="M566" s="20"/>
      <c r="N566" s="20"/>
      <c r="O566" s="20"/>
      <c r="P566" s="20"/>
    </row>
    <row r="567" spans="1:16" ht="30" x14ac:dyDescent="0.25">
      <c r="A567" s="20">
        <v>532</v>
      </c>
      <c r="B567" s="20" t="s">
        <v>1677</v>
      </c>
      <c r="C567" s="20" t="s">
        <v>25</v>
      </c>
      <c r="D567" s="20" t="s">
        <v>2227</v>
      </c>
      <c r="E567" s="20" t="s">
        <v>1679</v>
      </c>
      <c r="F567" s="20" t="s">
        <v>2228</v>
      </c>
      <c r="G567" s="20" t="s">
        <v>2229</v>
      </c>
      <c r="H567" s="20">
        <v>529</v>
      </c>
      <c r="I567" s="20"/>
      <c r="J567" s="20"/>
      <c r="K567" s="20"/>
      <c r="L567" s="20"/>
      <c r="M567" s="20"/>
      <c r="N567" s="20"/>
      <c r="O567" s="20"/>
      <c r="P567" s="20"/>
    </row>
    <row r="568" spans="1:16" ht="30" x14ac:dyDescent="0.25">
      <c r="A568" s="20">
        <v>532</v>
      </c>
      <c r="B568" s="20" t="s">
        <v>1677</v>
      </c>
      <c r="C568" s="20" t="s">
        <v>36</v>
      </c>
      <c r="D568" s="20" t="s">
        <v>2192</v>
      </c>
      <c r="E568" s="20"/>
      <c r="F568" s="20" t="s">
        <v>2193</v>
      </c>
      <c r="G568" s="20" t="s">
        <v>2194</v>
      </c>
      <c r="H568" s="20">
        <v>529</v>
      </c>
      <c r="I568" s="20"/>
      <c r="J568" s="20"/>
      <c r="K568" s="20"/>
      <c r="L568" s="20"/>
      <c r="M568" s="20"/>
      <c r="N568" s="20"/>
      <c r="O568" s="20"/>
      <c r="P568" s="20"/>
    </row>
    <row r="569" spans="1:16" ht="30" x14ac:dyDescent="0.25">
      <c r="A569" s="20">
        <v>534</v>
      </c>
      <c r="B569" s="20" t="s">
        <v>1683</v>
      </c>
      <c r="C569" s="20" t="s">
        <v>36</v>
      </c>
      <c r="D569" s="20" t="s">
        <v>2192</v>
      </c>
      <c r="E569" s="20"/>
      <c r="F569" s="20" t="s">
        <v>2193</v>
      </c>
      <c r="G569" s="20" t="s">
        <v>2194</v>
      </c>
      <c r="H569" s="20">
        <v>531</v>
      </c>
      <c r="I569" s="20"/>
      <c r="J569" s="20"/>
      <c r="K569" s="20"/>
      <c r="L569" s="20"/>
      <c r="M569" s="20"/>
      <c r="N569" s="20"/>
      <c r="O569" s="20"/>
      <c r="P569" s="20"/>
    </row>
    <row r="570" spans="1:16" ht="45" x14ac:dyDescent="0.25">
      <c r="A570" s="20">
        <v>534</v>
      </c>
      <c r="B570" s="20" t="s">
        <v>1683</v>
      </c>
      <c r="C570" s="20" t="s">
        <v>30</v>
      </c>
      <c r="D570" s="20" t="s">
        <v>2195</v>
      </c>
      <c r="E570" s="20">
        <v>45811</v>
      </c>
      <c r="F570" s="20" t="s">
        <v>2360</v>
      </c>
      <c r="G570" s="20" t="s">
        <v>2197</v>
      </c>
      <c r="H570" s="20">
        <v>531</v>
      </c>
      <c r="I570" s="20"/>
      <c r="J570" s="20"/>
      <c r="K570" s="20"/>
      <c r="L570" s="20"/>
      <c r="M570" s="20"/>
      <c r="N570" s="20"/>
      <c r="O570" s="20"/>
      <c r="P570" s="20"/>
    </row>
    <row r="571" spans="1:16" ht="45" x14ac:dyDescent="0.25">
      <c r="A571" s="20">
        <v>535</v>
      </c>
      <c r="B571" s="20" t="s">
        <v>1685</v>
      </c>
      <c r="C571" s="20" t="s">
        <v>30</v>
      </c>
      <c r="D571" s="20" t="s">
        <v>2195</v>
      </c>
      <c r="E571" s="20">
        <v>44932</v>
      </c>
      <c r="F571" s="20" t="s">
        <v>2333</v>
      </c>
      <c r="G571" s="20" t="s">
        <v>2197</v>
      </c>
      <c r="H571" s="20">
        <v>532</v>
      </c>
      <c r="I571" s="20"/>
      <c r="J571" s="20"/>
      <c r="K571" s="20"/>
      <c r="L571" s="20"/>
      <c r="M571" s="20"/>
      <c r="N571" s="20"/>
      <c r="O571" s="20"/>
      <c r="P571" s="20"/>
    </row>
    <row r="572" spans="1:16" ht="30" x14ac:dyDescent="0.25">
      <c r="A572" s="20">
        <v>536</v>
      </c>
      <c r="B572" s="20" t="s">
        <v>1688</v>
      </c>
      <c r="C572" s="20" t="s">
        <v>36</v>
      </c>
      <c r="D572" s="20" t="s">
        <v>2192</v>
      </c>
      <c r="E572" s="20"/>
      <c r="F572" s="20" t="s">
        <v>2193</v>
      </c>
      <c r="G572" s="20" t="s">
        <v>2194</v>
      </c>
      <c r="H572" s="20">
        <v>533</v>
      </c>
      <c r="I572" s="20"/>
      <c r="J572" s="20"/>
      <c r="K572" s="20"/>
      <c r="L572" s="20"/>
      <c r="M572" s="20"/>
      <c r="N572" s="20"/>
      <c r="O572" s="20"/>
      <c r="P572" s="20"/>
    </row>
    <row r="573" spans="1:16" ht="45" x14ac:dyDescent="0.25">
      <c r="A573" s="20">
        <v>536</v>
      </c>
      <c r="B573" s="20" t="s">
        <v>1688</v>
      </c>
      <c r="C573" s="20" t="s">
        <v>30</v>
      </c>
      <c r="D573" s="20" t="s">
        <v>2195</v>
      </c>
      <c r="E573" s="20">
        <v>45393</v>
      </c>
      <c r="F573" s="20" t="s">
        <v>2361</v>
      </c>
      <c r="G573" s="20" t="s">
        <v>2197</v>
      </c>
      <c r="H573" s="20">
        <v>533</v>
      </c>
      <c r="I573" s="20"/>
      <c r="J573" s="20"/>
      <c r="K573" s="20"/>
      <c r="L573" s="20"/>
      <c r="M573" s="20"/>
      <c r="N573" s="20"/>
      <c r="O573" s="20"/>
      <c r="P573" s="20"/>
    </row>
    <row r="574" spans="1:16" ht="30" x14ac:dyDescent="0.25">
      <c r="A574" s="20">
        <v>537</v>
      </c>
      <c r="B574" s="20" t="s">
        <v>1691</v>
      </c>
      <c r="C574" s="20" t="s">
        <v>36</v>
      </c>
      <c r="D574" s="20" t="s">
        <v>2192</v>
      </c>
      <c r="E574" s="20"/>
      <c r="F574" s="20" t="s">
        <v>2193</v>
      </c>
      <c r="G574" s="20" t="s">
        <v>2194</v>
      </c>
      <c r="H574" s="20">
        <v>534</v>
      </c>
      <c r="I574" s="20"/>
      <c r="J574" s="20"/>
      <c r="K574" s="20"/>
      <c r="L574" s="20"/>
      <c r="M574" s="20"/>
      <c r="N574" s="20"/>
      <c r="O574" s="20"/>
      <c r="P574" s="20"/>
    </row>
    <row r="575" spans="1:16" ht="30" x14ac:dyDescent="0.25">
      <c r="A575" s="20">
        <v>538</v>
      </c>
      <c r="B575" s="20" t="s">
        <v>1694</v>
      </c>
      <c r="C575" s="20" t="s">
        <v>25</v>
      </c>
      <c r="D575" s="20" t="s">
        <v>2192</v>
      </c>
      <c r="E575" s="20"/>
      <c r="F575" s="20" t="s">
        <v>2193</v>
      </c>
      <c r="G575" s="20" t="s">
        <v>2224</v>
      </c>
      <c r="H575" s="20">
        <v>535</v>
      </c>
      <c r="I575" s="20"/>
      <c r="J575" s="20"/>
      <c r="K575" s="20"/>
      <c r="L575" s="20"/>
      <c r="M575" s="20"/>
      <c r="N575" s="20"/>
      <c r="O575" s="20"/>
      <c r="P575" s="20"/>
    </row>
    <row r="576" spans="1:16" ht="45" x14ac:dyDescent="0.25">
      <c r="A576" s="20">
        <v>539</v>
      </c>
      <c r="B576" s="20" t="s">
        <v>1696</v>
      </c>
      <c r="C576" s="20" t="s">
        <v>30</v>
      </c>
      <c r="D576" s="20" t="s">
        <v>2195</v>
      </c>
      <c r="E576" s="20">
        <v>45359</v>
      </c>
      <c r="F576" s="20" t="s">
        <v>2362</v>
      </c>
      <c r="G576" s="20" t="s">
        <v>2197</v>
      </c>
      <c r="H576" s="20">
        <v>536</v>
      </c>
      <c r="I576" s="20"/>
      <c r="J576" s="20"/>
      <c r="K576" s="20"/>
      <c r="L576" s="20"/>
      <c r="M576" s="20"/>
      <c r="N576" s="20"/>
      <c r="O576" s="20"/>
      <c r="P576" s="20"/>
    </row>
    <row r="577" spans="1:16" ht="60" x14ac:dyDescent="0.25">
      <c r="A577" s="20">
        <v>539</v>
      </c>
      <c r="B577" s="20" t="s">
        <v>1696</v>
      </c>
      <c r="C577" s="20" t="s">
        <v>29</v>
      </c>
      <c r="D577" s="20" t="s">
        <v>2208</v>
      </c>
      <c r="E577" s="20">
        <v>3550038</v>
      </c>
      <c r="F577" s="20" t="s">
        <v>2363</v>
      </c>
      <c r="G577" s="20" t="s">
        <v>2210</v>
      </c>
      <c r="H577" s="20">
        <v>536</v>
      </c>
      <c r="I577" s="20"/>
      <c r="J577" s="20"/>
      <c r="K577" s="20"/>
      <c r="L577" s="20"/>
      <c r="M577" s="20"/>
      <c r="N577" s="20"/>
      <c r="O577" s="20"/>
      <c r="P577" s="20"/>
    </row>
    <row r="578" spans="1:16" ht="30" x14ac:dyDescent="0.25">
      <c r="A578" s="20">
        <v>540</v>
      </c>
      <c r="B578" s="20" t="s">
        <v>1699</v>
      </c>
      <c r="C578" s="20" t="s">
        <v>36</v>
      </c>
      <c r="D578" s="20" t="s">
        <v>2192</v>
      </c>
      <c r="E578" s="20"/>
      <c r="F578" s="20" t="s">
        <v>2193</v>
      </c>
      <c r="G578" s="20" t="s">
        <v>2194</v>
      </c>
      <c r="H578" s="20">
        <v>537</v>
      </c>
      <c r="I578" s="20"/>
      <c r="J578" s="20"/>
      <c r="K578" s="20"/>
      <c r="L578" s="20"/>
      <c r="M578" s="20"/>
      <c r="N578" s="20"/>
      <c r="O578" s="20"/>
      <c r="P578" s="20"/>
    </row>
    <row r="579" spans="1:16" ht="45" x14ac:dyDescent="0.25">
      <c r="A579" s="20">
        <v>540</v>
      </c>
      <c r="B579" s="20" t="s">
        <v>1699</v>
      </c>
      <c r="C579" s="20" t="s">
        <v>30</v>
      </c>
      <c r="D579" s="20" t="s">
        <v>2195</v>
      </c>
      <c r="E579" s="20">
        <v>45817</v>
      </c>
      <c r="F579" s="20" t="s">
        <v>2364</v>
      </c>
      <c r="G579" s="20" t="s">
        <v>2197</v>
      </c>
      <c r="H579" s="20">
        <v>537</v>
      </c>
      <c r="I579" s="20"/>
      <c r="J579" s="20"/>
      <c r="K579" s="20"/>
      <c r="L579" s="20"/>
      <c r="M579" s="20"/>
      <c r="N579" s="20"/>
      <c r="O579" s="20"/>
      <c r="P579" s="20"/>
    </row>
    <row r="580" spans="1:16" ht="30" x14ac:dyDescent="0.25">
      <c r="A580" s="20">
        <v>542</v>
      </c>
      <c r="B580" s="20" t="s">
        <v>1705</v>
      </c>
      <c r="C580" s="20" t="s">
        <v>36</v>
      </c>
      <c r="D580" s="20" t="s">
        <v>2192</v>
      </c>
      <c r="E580" s="20"/>
      <c r="F580" s="20" t="s">
        <v>2193</v>
      </c>
      <c r="G580" s="20" t="s">
        <v>2194</v>
      </c>
      <c r="H580" s="20">
        <v>539</v>
      </c>
      <c r="I580" s="20"/>
      <c r="J580" s="20"/>
      <c r="K580" s="20"/>
      <c r="L580" s="20"/>
      <c r="M580" s="20"/>
      <c r="N580" s="20"/>
      <c r="O580" s="20"/>
      <c r="P580" s="20"/>
    </row>
    <row r="581" spans="1:16" ht="30" x14ac:dyDescent="0.25">
      <c r="A581" s="20">
        <v>544</v>
      </c>
      <c r="B581" s="20" t="s">
        <v>1708</v>
      </c>
      <c r="C581" s="20" t="s">
        <v>36</v>
      </c>
      <c r="D581" s="20" t="s">
        <v>2192</v>
      </c>
      <c r="E581" s="20"/>
      <c r="F581" s="20" t="s">
        <v>2193</v>
      </c>
      <c r="G581" s="20" t="s">
        <v>2194</v>
      </c>
      <c r="H581" s="20">
        <v>540</v>
      </c>
      <c r="I581" s="20"/>
      <c r="J581" s="20"/>
      <c r="K581" s="20"/>
      <c r="L581" s="20"/>
      <c r="M581" s="20"/>
      <c r="N581" s="20"/>
      <c r="O581" s="20"/>
      <c r="P581" s="20"/>
    </row>
    <row r="582" spans="1:16" ht="30" x14ac:dyDescent="0.25">
      <c r="A582" s="20">
        <v>548</v>
      </c>
      <c r="B582" s="20" t="s">
        <v>1718</v>
      </c>
      <c r="C582" s="20" t="s">
        <v>25</v>
      </c>
      <c r="D582" s="20" t="s">
        <v>2227</v>
      </c>
      <c r="E582" s="20" t="s">
        <v>1720</v>
      </c>
      <c r="F582" s="20" t="s">
        <v>2228</v>
      </c>
      <c r="G582" s="20" t="s">
        <v>2229</v>
      </c>
      <c r="H582" s="20">
        <v>544</v>
      </c>
      <c r="I582" s="20"/>
      <c r="J582" s="20"/>
      <c r="K582" s="20"/>
      <c r="L582" s="20"/>
      <c r="M582" s="20"/>
      <c r="N582" s="20"/>
      <c r="O582" s="20"/>
      <c r="P582" s="20"/>
    </row>
    <row r="583" spans="1:16" ht="45" x14ac:dyDescent="0.25">
      <c r="A583" s="20">
        <v>549</v>
      </c>
      <c r="B583" s="20" t="s">
        <v>1721</v>
      </c>
      <c r="C583" s="20" t="s">
        <v>30</v>
      </c>
      <c r="D583" s="20" t="s">
        <v>2195</v>
      </c>
      <c r="E583" s="20">
        <v>45419</v>
      </c>
      <c r="F583" s="20" t="s">
        <v>2365</v>
      </c>
      <c r="G583" s="20" t="s">
        <v>2197</v>
      </c>
      <c r="H583" s="20">
        <v>545</v>
      </c>
      <c r="I583" s="20"/>
      <c r="J583" s="20"/>
      <c r="K583" s="20"/>
      <c r="L583" s="20"/>
      <c r="M583" s="20"/>
      <c r="N583" s="20"/>
      <c r="O583" s="20"/>
      <c r="P583" s="20"/>
    </row>
    <row r="584" spans="1:16" ht="45" x14ac:dyDescent="0.25">
      <c r="A584" s="20">
        <v>552</v>
      </c>
      <c r="B584" s="20" t="s">
        <v>1726</v>
      </c>
      <c r="C584" s="20" t="s">
        <v>30</v>
      </c>
      <c r="D584" s="20" t="s">
        <v>2189</v>
      </c>
      <c r="E584" s="20">
        <v>45970</v>
      </c>
      <c r="F584" s="20" t="s">
        <v>2366</v>
      </c>
      <c r="G584" s="20" t="s">
        <v>2191</v>
      </c>
      <c r="H584" s="20">
        <v>547</v>
      </c>
      <c r="I584" s="20"/>
      <c r="J584" s="20"/>
      <c r="K584" s="20"/>
      <c r="L584" s="20"/>
      <c r="M584" s="20"/>
      <c r="N584" s="20"/>
      <c r="O584" s="20"/>
      <c r="P584" s="20"/>
    </row>
    <row r="585" spans="1:16" ht="30" x14ac:dyDescent="0.25">
      <c r="A585" s="20">
        <v>553</v>
      </c>
      <c r="B585" s="20" t="s">
        <v>1729</v>
      </c>
      <c r="C585" s="20" t="s">
        <v>36</v>
      </c>
      <c r="D585" s="20" t="s">
        <v>2192</v>
      </c>
      <c r="E585" s="20"/>
      <c r="F585" s="20" t="s">
        <v>2193</v>
      </c>
      <c r="G585" s="20" t="s">
        <v>2194</v>
      </c>
      <c r="H585" s="20">
        <v>548</v>
      </c>
      <c r="I585" s="20"/>
      <c r="J585" s="20"/>
      <c r="K585" s="20"/>
      <c r="L585" s="20"/>
      <c r="M585" s="20"/>
      <c r="N585" s="20"/>
      <c r="O585" s="20"/>
      <c r="P585" s="20"/>
    </row>
    <row r="586" spans="1:16" ht="30" x14ac:dyDescent="0.25">
      <c r="A586" s="20">
        <v>554</v>
      </c>
      <c r="B586" s="20" t="s">
        <v>1732</v>
      </c>
      <c r="C586" s="20" t="s">
        <v>25</v>
      </c>
      <c r="D586" s="20" t="s">
        <v>2192</v>
      </c>
      <c r="E586" s="20"/>
      <c r="F586" s="20" t="s">
        <v>2193</v>
      </c>
      <c r="G586" s="20" t="s">
        <v>2224</v>
      </c>
      <c r="H586" s="20">
        <v>549</v>
      </c>
      <c r="I586" s="20"/>
      <c r="J586" s="20"/>
      <c r="K586" s="20"/>
      <c r="L586" s="20"/>
      <c r="M586" s="20"/>
      <c r="N586" s="20"/>
      <c r="O586" s="20"/>
      <c r="P586" s="20"/>
    </row>
    <row r="587" spans="1:16" ht="30" x14ac:dyDescent="0.25">
      <c r="A587" s="20">
        <v>554</v>
      </c>
      <c r="B587" s="20" t="s">
        <v>1732</v>
      </c>
      <c r="C587" s="20" t="s">
        <v>36</v>
      </c>
      <c r="D587" s="20" t="s">
        <v>2192</v>
      </c>
      <c r="E587" s="20"/>
      <c r="F587" s="20" t="s">
        <v>2193</v>
      </c>
      <c r="G587" s="20" t="s">
        <v>2194</v>
      </c>
      <c r="H587" s="20">
        <v>549</v>
      </c>
      <c r="I587" s="20"/>
      <c r="J587" s="20"/>
      <c r="K587" s="20"/>
      <c r="L587" s="20"/>
      <c r="M587" s="20"/>
      <c r="N587" s="20"/>
      <c r="O587" s="20"/>
      <c r="P587" s="20"/>
    </row>
    <row r="588" spans="1:16" ht="45" x14ac:dyDescent="0.25">
      <c r="A588" s="20">
        <v>555</v>
      </c>
      <c r="B588" s="20" t="s">
        <v>1734</v>
      </c>
      <c r="C588" s="20" t="s">
        <v>30</v>
      </c>
      <c r="D588" s="20" t="s">
        <v>2195</v>
      </c>
      <c r="E588" s="20">
        <v>45302</v>
      </c>
      <c r="F588" s="20" t="s">
        <v>2367</v>
      </c>
      <c r="G588" s="20" t="s">
        <v>2197</v>
      </c>
      <c r="H588" s="20">
        <v>550</v>
      </c>
      <c r="I588" s="20"/>
      <c r="J588" s="20"/>
      <c r="K588" s="20"/>
      <c r="L588" s="20"/>
      <c r="M588" s="20"/>
      <c r="N588" s="20"/>
      <c r="O588" s="20"/>
      <c r="P588" s="20"/>
    </row>
    <row r="589" spans="1:16" ht="45" x14ac:dyDescent="0.25">
      <c r="A589" s="20">
        <v>556</v>
      </c>
      <c r="B589" s="20" t="s">
        <v>1737</v>
      </c>
      <c r="C589" s="20" t="s">
        <v>30</v>
      </c>
      <c r="D589" s="20" t="s">
        <v>2195</v>
      </c>
      <c r="E589" s="20">
        <v>45477</v>
      </c>
      <c r="F589" s="20" t="s">
        <v>2368</v>
      </c>
      <c r="G589" s="20" t="s">
        <v>2197</v>
      </c>
      <c r="H589" s="20">
        <v>551</v>
      </c>
      <c r="I589" s="20"/>
      <c r="J589" s="20"/>
      <c r="K589" s="20"/>
      <c r="L589" s="20"/>
      <c r="M589" s="20"/>
      <c r="N589" s="20"/>
      <c r="O589" s="20"/>
      <c r="P589" s="20"/>
    </row>
    <row r="590" spans="1:16" ht="30" x14ac:dyDescent="0.25">
      <c r="A590" s="20">
        <v>557</v>
      </c>
      <c r="B590" s="20" t="s">
        <v>1740</v>
      </c>
      <c r="C590" s="20" t="s">
        <v>36</v>
      </c>
      <c r="D590" s="20" t="s">
        <v>2192</v>
      </c>
      <c r="E590" s="20"/>
      <c r="F590" s="20" t="s">
        <v>2193</v>
      </c>
      <c r="G590" s="20" t="s">
        <v>2194</v>
      </c>
      <c r="H590" s="20">
        <v>552</v>
      </c>
      <c r="I590" s="20"/>
      <c r="J590" s="20"/>
      <c r="K590" s="20"/>
      <c r="L590" s="20"/>
      <c r="M590" s="20"/>
      <c r="N590" s="20"/>
      <c r="O590" s="20"/>
      <c r="P590" s="20"/>
    </row>
    <row r="591" spans="1:16" ht="45" x14ac:dyDescent="0.25">
      <c r="A591" s="20">
        <v>560</v>
      </c>
      <c r="B591" s="20" t="s">
        <v>1748</v>
      </c>
      <c r="C591" s="20" t="s">
        <v>30</v>
      </c>
      <c r="D591" s="20" t="s">
        <v>2195</v>
      </c>
      <c r="E591" s="20">
        <v>45847</v>
      </c>
      <c r="F591" s="20" t="s">
        <v>2326</v>
      </c>
      <c r="G591" s="20" t="s">
        <v>2197</v>
      </c>
      <c r="H591" s="20">
        <v>555</v>
      </c>
      <c r="I591" s="20"/>
      <c r="J591" s="20"/>
      <c r="K591" s="20"/>
      <c r="L591" s="20"/>
      <c r="M591" s="20"/>
      <c r="N591" s="20"/>
      <c r="O591" s="20"/>
      <c r="P591" s="20"/>
    </row>
    <row r="592" spans="1:16" ht="30" x14ac:dyDescent="0.25">
      <c r="A592" s="20">
        <v>561</v>
      </c>
      <c r="B592" s="20" t="s">
        <v>1751</v>
      </c>
      <c r="C592" s="20" t="s">
        <v>36</v>
      </c>
      <c r="D592" s="20" t="s">
        <v>2192</v>
      </c>
      <c r="E592" s="20"/>
      <c r="F592" s="20" t="s">
        <v>2193</v>
      </c>
      <c r="G592" s="20" t="s">
        <v>2194</v>
      </c>
      <c r="H592" s="20">
        <v>556</v>
      </c>
      <c r="I592" s="20"/>
      <c r="J592" s="20"/>
      <c r="K592" s="20"/>
      <c r="L592" s="20"/>
      <c r="M592" s="20"/>
      <c r="N592" s="20"/>
      <c r="O592" s="20"/>
      <c r="P592" s="20"/>
    </row>
    <row r="593" spans="1:16" ht="45" x14ac:dyDescent="0.25">
      <c r="A593" s="20">
        <v>561</v>
      </c>
      <c r="B593" s="20" t="s">
        <v>1751</v>
      </c>
      <c r="C593" s="20" t="s">
        <v>30</v>
      </c>
      <c r="D593" s="20" t="s">
        <v>2195</v>
      </c>
      <c r="E593" s="20">
        <v>45848</v>
      </c>
      <c r="F593" s="20" t="s">
        <v>2287</v>
      </c>
      <c r="G593" s="20" t="s">
        <v>2197</v>
      </c>
      <c r="H593" s="20">
        <v>556</v>
      </c>
      <c r="I593" s="20"/>
      <c r="J593" s="20"/>
      <c r="K593" s="20"/>
      <c r="L593" s="20"/>
      <c r="M593" s="20"/>
      <c r="N593" s="20"/>
      <c r="O593" s="20"/>
      <c r="P593" s="20"/>
    </row>
    <row r="594" spans="1:16" ht="60" x14ac:dyDescent="0.25">
      <c r="A594" s="20">
        <v>561</v>
      </c>
      <c r="B594" s="20" t="s">
        <v>1751</v>
      </c>
      <c r="C594" s="20" t="s">
        <v>29</v>
      </c>
      <c r="D594" s="20" t="s">
        <v>2208</v>
      </c>
      <c r="E594" s="20">
        <v>10806364.75</v>
      </c>
      <c r="F594" s="20" t="s">
        <v>2300</v>
      </c>
      <c r="G594" s="20" t="s">
        <v>2210</v>
      </c>
      <c r="H594" s="20">
        <v>556</v>
      </c>
      <c r="I594" s="20"/>
      <c r="J594" s="20"/>
      <c r="K594" s="20"/>
      <c r="L594" s="20"/>
      <c r="M594" s="20"/>
      <c r="N594" s="20"/>
      <c r="O594" s="20"/>
      <c r="P594" s="20"/>
    </row>
    <row r="595" spans="1:16" ht="45" x14ac:dyDescent="0.25">
      <c r="A595" s="20">
        <v>566</v>
      </c>
      <c r="B595" s="20" t="s">
        <v>1766</v>
      </c>
      <c r="C595" s="20" t="s">
        <v>30</v>
      </c>
      <c r="D595" s="20" t="s">
        <v>2195</v>
      </c>
      <c r="E595" s="20">
        <v>45420</v>
      </c>
      <c r="F595" s="20" t="s">
        <v>2299</v>
      </c>
      <c r="G595" s="20" t="s">
        <v>2197</v>
      </c>
      <c r="H595" s="20">
        <v>561</v>
      </c>
      <c r="I595" s="20"/>
      <c r="J595" s="20"/>
      <c r="K595" s="20"/>
      <c r="L595" s="20"/>
      <c r="M595" s="20"/>
      <c r="N595" s="20"/>
      <c r="O595" s="20"/>
      <c r="P595" s="20"/>
    </row>
    <row r="596" spans="1:16" ht="30" x14ac:dyDescent="0.25">
      <c r="A596" s="20">
        <v>567</v>
      </c>
      <c r="B596" s="20" t="s">
        <v>1769</v>
      </c>
      <c r="C596" s="20" t="s">
        <v>36</v>
      </c>
      <c r="D596" s="20" t="s">
        <v>2192</v>
      </c>
      <c r="E596" s="20"/>
      <c r="F596" s="20" t="s">
        <v>2193</v>
      </c>
      <c r="G596" s="20" t="s">
        <v>2194</v>
      </c>
      <c r="H596" s="20">
        <v>562</v>
      </c>
      <c r="I596" s="20"/>
      <c r="J596" s="20"/>
      <c r="K596" s="20"/>
      <c r="L596" s="20"/>
      <c r="M596" s="20"/>
      <c r="N596" s="20"/>
      <c r="O596" s="20"/>
      <c r="P596" s="20"/>
    </row>
    <row r="597" spans="1:16" ht="45" x14ac:dyDescent="0.25">
      <c r="A597" s="20">
        <v>567</v>
      </c>
      <c r="B597" s="20" t="s">
        <v>1769</v>
      </c>
      <c r="C597" s="20" t="s">
        <v>30</v>
      </c>
      <c r="D597" s="20" t="s">
        <v>2195</v>
      </c>
      <c r="E597" s="20">
        <v>45973</v>
      </c>
      <c r="F597" s="20" t="s">
        <v>2369</v>
      </c>
      <c r="G597" s="20" t="s">
        <v>2197</v>
      </c>
      <c r="H597" s="20">
        <v>562</v>
      </c>
      <c r="I597" s="20"/>
      <c r="J597" s="20"/>
      <c r="K597" s="20"/>
      <c r="L597" s="20"/>
      <c r="M597" s="20"/>
      <c r="N597" s="20"/>
      <c r="O597" s="20"/>
      <c r="P597" s="20"/>
    </row>
    <row r="598" spans="1:16" ht="30" x14ac:dyDescent="0.25">
      <c r="A598" s="20">
        <v>568</v>
      </c>
      <c r="B598" s="20" t="s">
        <v>1772</v>
      </c>
      <c r="C598" s="20" t="s">
        <v>36</v>
      </c>
      <c r="D598" s="20" t="s">
        <v>2192</v>
      </c>
      <c r="E598" s="20"/>
      <c r="F598" s="20" t="s">
        <v>2193</v>
      </c>
      <c r="G598" s="20" t="s">
        <v>2194</v>
      </c>
      <c r="H598" s="20">
        <v>563</v>
      </c>
      <c r="I598" s="20"/>
      <c r="J598" s="20"/>
      <c r="K598" s="20"/>
      <c r="L598" s="20"/>
      <c r="M598" s="20"/>
      <c r="N598" s="20"/>
      <c r="O598" s="20"/>
      <c r="P598" s="20"/>
    </row>
    <row r="599" spans="1:16" ht="45" x14ac:dyDescent="0.25">
      <c r="A599" s="20">
        <v>568</v>
      </c>
      <c r="B599" s="20" t="s">
        <v>1772</v>
      </c>
      <c r="C599" s="20" t="s">
        <v>30</v>
      </c>
      <c r="D599" s="20" t="s">
        <v>2195</v>
      </c>
      <c r="E599" s="20">
        <v>45935</v>
      </c>
      <c r="F599" s="20" t="s">
        <v>2261</v>
      </c>
      <c r="G599" s="20" t="s">
        <v>2197</v>
      </c>
      <c r="H599" s="20">
        <v>563</v>
      </c>
      <c r="I599" s="20"/>
      <c r="J599" s="20"/>
      <c r="K599" s="20"/>
      <c r="L599" s="20"/>
      <c r="M599" s="20"/>
      <c r="N599" s="20"/>
      <c r="O599" s="20"/>
      <c r="P599" s="20"/>
    </row>
    <row r="600" spans="1:16" ht="45" x14ac:dyDescent="0.25">
      <c r="A600" s="20">
        <v>569</v>
      </c>
      <c r="B600" s="20" t="s">
        <v>1775</v>
      </c>
      <c r="C600" s="20" t="s">
        <v>30</v>
      </c>
      <c r="D600" s="20" t="s">
        <v>2189</v>
      </c>
      <c r="E600" s="20">
        <v>45268</v>
      </c>
      <c r="F600" s="20" t="s">
        <v>2370</v>
      </c>
      <c r="G600" s="20" t="s">
        <v>2191</v>
      </c>
      <c r="H600" s="20">
        <v>564</v>
      </c>
      <c r="I600" s="20"/>
      <c r="J600" s="20"/>
      <c r="K600" s="20"/>
      <c r="L600" s="20"/>
      <c r="M600" s="20"/>
      <c r="N600" s="20"/>
      <c r="O600" s="20"/>
      <c r="P600" s="20"/>
    </row>
    <row r="601" spans="1:16" ht="30" x14ac:dyDescent="0.25">
      <c r="A601" s="20">
        <v>570</v>
      </c>
      <c r="B601" s="20" t="s">
        <v>1778</v>
      </c>
      <c r="C601" s="20" t="s">
        <v>36</v>
      </c>
      <c r="D601" s="20" t="s">
        <v>2192</v>
      </c>
      <c r="E601" s="20"/>
      <c r="F601" s="20" t="s">
        <v>2193</v>
      </c>
      <c r="G601" s="20" t="s">
        <v>2194</v>
      </c>
      <c r="H601" s="20">
        <v>565</v>
      </c>
      <c r="I601" s="20"/>
      <c r="J601" s="20"/>
      <c r="K601" s="20"/>
      <c r="L601" s="20"/>
      <c r="M601" s="20"/>
      <c r="N601" s="20"/>
      <c r="O601" s="20"/>
      <c r="P601" s="20"/>
    </row>
    <row r="602" spans="1:16" ht="45" x14ac:dyDescent="0.25">
      <c r="A602" s="20">
        <v>570</v>
      </c>
      <c r="B602" s="20" t="s">
        <v>1778</v>
      </c>
      <c r="C602" s="20" t="s">
        <v>30</v>
      </c>
      <c r="D602" s="20" t="s">
        <v>2195</v>
      </c>
      <c r="E602" s="20">
        <v>45358</v>
      </c>
      <c r="F602" s="20" t="s">
        <v>2371</v>
      </c>
      <c r="G602" s="20" t="s">
        <v>2197</v>
      </c>
      <c r="H602" s="20">
        <v>565</v>
      </c>
      <c r="I602" s="20"/>
      <c r="J602" s="20"/>
      <c r="K602" s="20"/>
      <c r="L602" s="20"/>
      <c r="M602" s="20"/>
      <c r="N602" s="20"/>
      <c r="O602" s="20"/>
      <c r="P602" s="20"/>
    </row>
    <row r="603" spans="1:16" ht="45" x14ac:dyDescent="0.25">
      <c r="A603" s="20">
        <v>572</v>
      </c>
      <c r="B603" s="20" t="s">
        <v>1784</v>
      </c>
      <c r="C603" s="20" t="s">
        <v>30</v>
      </c>
      <c r="D603" s="20" t="s">
        <v>2195</v>
      </c>
      <c r="E603" s="20">
        <v>45271</v>
      </c>
      <c r="F603" s="20" t="s">
        <v>2247</v>
      </c>
      <c r="G603" s="20" t="s">
        <v>2197</v>
      </c>
      <c r="H603" s="20">
        <v>567</v>
      </c>
      <c r="I603" s="20"/>
      <c r="J603" s="20"/>
      <c r="K603" s="20"/>
      <c r="L603" s="20"/>
      <c r="M603" s="20"/>
      <c r="N603" s="20"/>
      <c r="O603" s="20"/>
      <c r="P603" s="20"/>
    </row>
    <row r="604" spans="1:16" ht="45" x14ac:dyDescent="0.25">
      <c r="A604" s="20">
        <v>574</v>
      </c>
      <c r="B604" s="20" t="s">
        <v>1788</v>
      </c>
      <c r="C604" s="20" t="s">
        <v>30</v>
      </c>
      <c r="D604" s="20" t="s">
        <v>2195</v>
      </c>
      <c r="E604" s="20">
        <v>45720</v>
      </c>
      <c r="F604" s="20" t="s">
        <v>2372</v>
      </c>
      <c r="G604" s="20" t="s">
        <v>2197</v>
      </c>
      <c r="H604" s="20">
        <v>569</v>
      </c>
      <c r="I604" s="20"/>
      <c r="J604" s="20"/>
      <c r="K604" s="20"/>
      <c r="L604" s="20"/>
      <c r="M604" s="20"/>
      <c r="N604" s="20"/>
      <c r="O604" s="20"/>
      <c r="P604" s="20"/>
    </row>
    <row r="605" spans="1:16" ht="45" x14ac:dyDescent="0.25">
      <c r="A605" s="20">
        <v>575</v>
      </c>
      <c r="B605" s="20" t="s">
        <v>1791</v>
      </c>
      <c r="C605" s="20" t="s">
        <v>30</v>
      </c>
      <c r="D605" s="20" t="s">
        <v>2195</v>
      </c>
      <c r="E605" s="20">
        <v>45971</v>
      </c>
      <c r="F605" s="20" t="s">
        <v>2373</v>
      </c>
      <c r="G605" s="20" t="s">
        <v>2197</v>
      </c>
      <c r="H605" s="20">
        <v>570</v>
      </c>
      <c r="I605" s="20"/>
      <c r="J605" s="20"/>
      <c r="K605" s="20"/>
      <c r="L605" s="20"/>
      <c r="M605" s="20"/>
      <c r="N605" s="20"/>
      <c r="O605" s="20"/>
      <c r="P605" s="20"/>
    </row>
    <row r="606" spans="1:16" ht="45" x14ac:dyDescent="0.25">
      <c r="A606" s="20">
        <v>576</v>
      </c>
      <c r="B606" s="20" t="s">
        <v>1793</v>
      </c>
      <c r="C606" s="20" t="s">
        <v>30</v>
      </c>
      <c r="D606" s="20" t="s">
        <v>2195</v>
      </c>
      <c r="E606" s="20">
        <v>44968</v>
      </c>
      <c r="F606" s="20" t="s">
        <v>2314</v>
      </c>
      <c r="G606" s="20" t="s">
        <v>2197</v>
      </c>
      <c r="H606" s="20">
        <v>571</v>
      </c>
      <c r="I606" s="20"/>
      <c r="J606" s="20"/>
      <c r="K606" s="20"/>
      <c r="L606" s="20"/>
      <c r="M606" s="20"/>
      <c r="N606" s="20"/>
      <c r="O606" s="20"/>
      <c r="P606" s="20"/>
    </row>
    <row r="607" spans="1:16" ht="30" x14ac:dyDescent="0.25">
      <c r="A607" s="20">
        <v>577</v>
      </c>
      <c r="B607" s="20" t="s">
        <v>1794</v>
      </c>
      <c r="C607" s="20" t="s">
        <v>25</v>
      </c>
      <c r="D607" s="20" t="s">
        <v>2192</v>
      </c>
      <c r="E607" s="20"/>
      <c r="F607" s="20" t="s">
        <v>2193</v>
      </c>
      <c r="G607" s="20" t="s">
        <v>2224</v>
      </c>
      <c r="H607" s="20">
        <v>572</v>
      </c>
      <c r="I607" s="20"/>
      <c r="J607" s="20"/>
      <c r="K607" s="20"/>
      <c r="L607" s="20"/>
      <c r="M607" s="20"/>
      <c r="N607" s="20"/>
      <c r="O607" s="20"/>
      <c r="P607" s="20"/>
    </row>
    <row r="608" spans="1:16" ht="30" x14ac:dyDescent="0.25">
      <c r="A608" s="20">
        <v>577</v>
      </c>
      <c r="B608" s="20" t="s">
        <v>1794</v>
      </c>
      <c r="C608" s="20" t="s">
        <v>36</v>
      </c>
      <c r="D608" s="20" t="s">
        <v>2192</v>
      </c>
      <c r="E608" s="20"/>
      <c r="F608" s="20" t="s">
        <v>2193</v>
      </c>
      <c r="G608" s="20" t="s">
        <v>2194</v>
      </c>
      <c r="H608" s="20">
        <v>572</v>
      </c>
      <c r="I608" s="20"/>
      <c r="J608" s="20"/>
      <c r="K608" s="20"/>
      <c r="L608" s="20"/>
      <c r="M608" s="20"/>
      <c r="N608" s="20"/>
      <c r="O608" s="20"/>
      <c r="P608" s="20"/>
    </row>
    <row r="609" spans="1:16" ht="30" x14ac:dyDescent="0.25">
      <c r="A609" s="20">
        <v>578</v>
      </c>
      <c r="B609" s="20" t="s">
        <v>1796</v>
      </c>
      <c r="C609" s="20" t="s">
        <v>36</v>
      </c>
      <c r="D609" s="20" t="s">
        <v>2192</v>
      </c>
      <c r="E609" s="20"/>
      <c r="F609" s="20" t="s">
        <v>2193</v>
      </c>
      <c r="G609" s="20" t="s">
        <v>2194</v>
      </c>
      <c r="H609" s="20">
        <v>573</v>
      </c>
      <c r="I609" s="20"/>
      <c r="J609" s="20"/>
      <c r="K609" s="20"/>
      <c r="L609" s="20"/>
      <c r="M609" s="20"/>
      <c r="N609" s="20"/>
      <c r="O609" s="20"/>
      <c r="P609" s="20"/>
    </row>
    <row r="610" spans="1:16" ht="30" x14ac:dyDescent="0.25">
      <c r="A610" s="20">
        <v>579</v>
      </c>
      <c r="B610" s="20" t="s">
        <v>1799</v>
      </c>
      <c r="C610" s="20" t="s">
        <v>36</v>
      </c>
      <c r="D610" s="20" t="s">
        <v>2192</v>
      </c>
      <c r="E610" s="20"/>
      <c r="F610" s="20" t="s">
        <v>2193</v>
      </c>
      <c r="G610" s="20" t="s">
        <v>2194</v>
      </c>
      <c r="H610" s="20">
        <v>574</v>
      </c>
      <c r="I610" s="20"/>
      <c r="J610" s="20"/>
      <c r="K610" s="20"/>
      <c r="L610" s="20"/>
      <c r="M610" s="20"/>
      <c r="N610" s="20"/>
      <c r="O610" s="20"/>
      <c r="P610" s="20"/>
    </row>
    <row r="611" spans="1:16" ht="45" x14ac:dyDescent="0.25">
      <c r="A611" s="20">
        <v>580</v>
      </c>
      <c r="B611" s="20" t="s">
        <v>1802</v>
      </c>
      <c r="C611" s="20" t="s">
        <v>30</v>
      </c>
      <c r="D611" s="20" t="s">
        <v>2195</v>
      </c>
      <c r="E611" s="20">
        <v>45933</v>
      </c>
      <c r="F611" s="20" t="s">
        <v>2374</v>
      </c>
      <c r="G611" s="20" t="s">
        <v>2197</v>
      </c>
      <c r="H611" s="20">
        <v>575</v>
      </c>
      <c r="I611" s="20"/>
      <c r="J611" s="20"/>
      <c r="K611" s="20"/>
      <c r="L611" s="20"/>
      <c r="M611" s="20"/>
      <c r="N611" s="20"/>
      <c r="O611" s="20"/>
      <c r="P611" s="20"/>
    </row>
    <row r="612" spans="1:16" ht="30" x14ac:dyDescent="0.25">
      <c r="A612" s="20">
        <v>582</v>
      </c>
      <c r="B612" s="20" t="s">
        <v>1807</v>
      </c>
      <c r="C612" s="20" t="s">
        <v>36</v>
      </c>
      <c r="D612" s="20" t="s">
        <v>2192</v>
      </c>
      <c r="E612" s="20"/>
      <c r="F612" s="20" t="s">
        <v>2193</v>
      </c>
      <c r="G612" s="20" t="s">
        <v>2194</v>
      </c>
      <c r="H612" s="20">
        <v>577</v>
      </c>
      <c r="I612" s="20"/>
      <c r="J612" s="20"/>
      <c r="K612" s="20"/>
      <c r="L612" s="20"/>
      <c r="M612" s="20"/>
      <c r="N612" s="20"/>
      <c r="O612" s="20"/>
      <c r="P612" s="20"/>
    </row>
    <row r="613" spans="1:16" ht="30" x14ac:dyDescent="0.25">
      <c r="A613" s="20">
        <v>583</v>
      </c>
      <c r="B613" s="20" t="s">
        <v>1810</v>
      </c>
      <c r="C613" s="20" t="s">
        <v>36</v>
      </c>
      <c r="D613" s="20" t="s">
        <v>2192</v>
      </c>
      <c r="E613" s="20"/>
      <c r="F613" s="20" t="s">
        <v>2193</v>
      </c>
      <c r="G613" s="20" t="s">
        <v>2194</v>
      </c>
      <c r="H613" s="20">
        <v>578</v>
      </c>
      <c r="I613" s="20"/>
      <c r="J613" s="20"/>
      <c r="K613" s="20"/>
      <c r="L613" s="20"/>
      <c r="M613" s="20"/>
      <c r="N613" s="20"/>
      <c r="O613" s="20"/>
      <c r="P613" s="20"/>
    </row>
    <row r="614" spans="1:16" ht="60" x14ac:dyDescent="0.25">
      <c r="A614" s="20">
        <v>583</v>
      </c>
      <c r="B614" s="20" t="s">
        <v>1810</v>
      </c>
      <c r="C614" s="20" t="s">
        <v>29</v>
      </c>
      <c r="D614" s="20" t="s">
        <v>2208</v>
      </c>
      <c r="E614" s="20">
        <v>3419703.5</v>
      </c>
      <c r="F614" s="20" t="s">
        <v>2375</v>
      </c>
      <c r="G614" s="20" t="s">
        <v>2210</v>
      </c>
      <c r="H614" s="20">
        <v>578</v>
      </c>
      <c r="I614" s="20"/>
      <c r="J614" s="20"/>
      <c r="K614" s="20"/>
      <c r="L614" s="20"/>
      <c r="M614" s="20"/>
      <c r="N614" s="20"/>
      <c r="O614" s="20"/>
      <c r="P614" s="20"/>
    </row>
    <row r="615" spans="1:16" ht="30" x14ac:dyDescent="0.25">
      <c r="A615" s="20">
        <v>585</v>
      </c>
      <c r="B615" s="20" t="s">
        <v>1815</v>
      </c>
      <c r="C615" s="20" t="s">
        <v>36</v>
      </c>
      <c r="D615" s="20" t="s">
        <v>2192</v>
      </c>
      <c r="E615" s="20"/>
      <c r="F615" s="20" t="s">
        <v>2193</v>
      </c>
      <c r="G615" s="20" t="s">
        <v>2194</v>
      </c>
      <c r="H615" s="20">
        <v>580</v>
      </c>
      <c r="I615" s="20"/>
      <c r="J615" s="20"/>
      <c r="K615" s="20"/>
      <c r="L615" s="20"/>
      <c r="M615" s="20"/>
      <c r="N615" s="20"/>
      <c r="O615" s="20"/>
      <c r="P615" s="20"/>
    </row>
    <row r="616" spans="1:16" ht="45" x14ac:dyDescent="0.25">
      <c r="A616" s="20">
        <v>585</v>
      </c>
      <c r="B616" s="20" t="s">
        <v>1815</v>
      </c>
      <c r="C616" s="20" t="s">
        <v>30</v>
      </c>
      <c r="D616" s="20" t="s">
        <v>2195</v>
      </c>
      <c r="E616" s="20">
        <v>45542</v>
      </c>
      <c r="F616" s="20" t="s">
        <v>2376</v>
      </c>
      <c r="G616" s="20" t="s">
        <v>2197</v>
      </c>
      <c r="H616" s="20">
        <v>580</v>
      </c>
      <c r="I616" s="20"/>
      <c r="J616" s="20"/>
      <c r="K616" s="20"/>
      <c r="L616" s="20"/>
      <c r="M616" s="20"/>
      <c r="N616" s="20"/>
      <c r="O616" s="20"/>
      <c r="P616" s="20"/>
    </row>
    <row r="617" spans="1:16" ht="30" x14ac:dyDescent="0.25">
      <c r="A617" s="20">
        <v>586</v>
      </c>
      <c r="B617" s="20" t="s">
        <v>1817</v>
      </c>
      <c r="C617" s="20" t="s">
        <v>36</v>
      </c>
      <c r="D617" s="20" t="s">
        <v>2192</v>
      </c>
      <c r="E617" s="20"/>
      <c r="F617" s="20" t="s">
        <v>2193</v>
      </c>
      <c r="G617" s="20" t="s">
        <v>2194</v>
      </c>
      <c r="H617" s="20">
        <v>581</v>
      </c>
      <c r="I617" s="20"/>
      <c r="J617" s="20"/>
      <c r="K617" s="20"/>
      <c r="L617" s="20"/>
      <c r="M617" s="20"/>
      <c r="N617" s="20"/>
      <c r="O617" s="20"/>
      <c r="P617" s="20"/>
    </row>
    <row r="618" spans="1:16" ht="45" x14ac:dyDescent="0.25">
      <c r="A618" s="20">
        <v>586</v>
      </c>
      <c r="B618" s="20" t="s">
        <v>1817</v>
      </c>
      <c r="C618" s="20" t="s">
        <v>30</v>
      </c>
      <c r="D618" s="20" t="s">
        <v>2195</v>
      </c>
      <c r="E618" s="20">
        <v>45358</v>
      </c>
      <c r="F618" s="20" t="s">
        <v>2371</v>
      </c>
      <c r="G618" s="20" t="s">
        <v>2197</v>
      </c>
      <c r="H618" s="20">
        <v>581</v>
      </c>
      <c r="I618" s="20"/>
      <c r="J618" s="20"/>
      <c r="K618" s="20"/>
      <c r="L618" s="20"/>
      <c r="M618" s="20"/>
      <c r="N618" s="20"/>
      <c r="O618" s="20"/>
      <c r="P618" s="20"/>
    </row>
    <row r="619" spans="1:16" ht="45" x14ac:dyDescent="0.25">
      <c r="A619" s="20">
        <v>587</v>
      </c>
      <c r="B619" s="20" t="s">
        <v>1819</v>
      </c>
      <c r="C619" s="20" t="s">
        <v>30</v>
      </c>
      <c r="D619" s="20" t="s">
        <v>2195</v>
      </c>
      <c r="E619" s="20">
        <v>44931</v>
      </c>
      <c r="F619" s="20" t="s">
        <v>2351</v>
      </c>
      <c r="G619" s="20" t="s">
        <v>2197</v>
      </c>
      <c r="H619" s="20">
        <v>582</v>
      </c>
      <c r="I619" s="20"/>
      <c r="J619" s="20"/>
      <c r="K619" s="20"/>
      <c r="L619" s="20"/>
      <c r="M619" s="20"/>
      <c r="N619" s="20"/>
      <c r="O619" s="20"/>
      <c r="P619" s="20"/>
    </row>
    <row r="620" spans="1:16" ht="45" x14ac:dyDescent="0.25">
      <c r="A620" s="20">
        <v>588</v>
      </c>
      <c r="B620" s="20" t="s">
        <v>1821</v>
      </c>
      <c r="C620" s="20" t="s">
        <v>30</v>
      </c>
      <c r="D620" s="20" t="s">
        <v>2195</v>
      </c>
      <c r="E620" s="20">
        <v>45820</v>
      </c>
      <c r="F620" s="20" t="s">
        <v>2346</v>
      </c>
      <c r="G620" s="20" t="s">
        <v>2197</v>
      </c>
      <c r="H620" s="20">
        <v>583</v>
      </c>
      <c r="I620" s="20"/>
      <c r="J620" s="20"/>
      <c r="K620" s="20"/>
      <c r="L620" s="20"/>
      <c r="M620" s="20"/>
      <c r="N620" s="20"/>
      <c r="O620" s="20"/>
      <c r="P620" s="20"/>
    </row>
    <row r="621" spans="1:16" ht="45" x14ac:dyDescent="0.25">
      <c r="A621" s="20">
        <v>590</v>
      </c>
      <c r="B621" s="20" t="s">
        <v>1827</v>
      </c>
      <c r="C621" s="20" t="s">
        <v>30</v>
      </c>
      <c r="D621" s="20" t="s">
        <v>2195</v>
      </c>
      <c r="E621" s="20">
        <v>45725</v>
      </c>
      <c r="F621" s="20" t="s">
        <v>2377</v>
      </c>
      <c r="G621" s="20" t="s">
        <v>2197</v>
      </c>
      <c r="H621" s="20">
        <v>585</v>
      </c>
      <c r="I621" s="20"/>
      <c r="J621" s="20"/>
      <c r="K621" s="20"/>
      <c r="L621" s="20"/>
      <c r="M621" s="20"/>
      <c r="N621" s="20"/>
      <c r="O621" s="20"/>
      <c r="P621" s="20"/>
    </row>
    <row r="622" spans="1:16" ht="45" x14ac:dyDescent="0.25">
      <c r="A622" s="20">
        <v>591</v>
      </c>
      <c r="B622" s="20" t="s">
        <v>1830</v>
      </c>
      <c r="C622" s="20" t="s">
        <v>30</v>
      </c>
      <c r="D622" s="20" t="s">
        <v>2195</v>
      </c>
      <c r="E622" s="20">
        <v>45300</v>
      </c>
      <c r="F622" s="20" t="s">
        <v>2378</v>
      </c>
      <c r="G622" s="20" t="s">
        <v>2197</v>
      </c>
      <c r="H622" s="20">
        <v>586</v>
      </c>
      <c r="I622" s="20"/>
      <c r="J622" s="20"/>
      <c r="K622" s="20"/>
      <c r="L622" s="20"/>
      <c r="M622" s="20"/>
      <c r="N622" s="20"/>
      <c r="O622" s="20"/>
      <c r="P622" s="20"/>
    </row>
    <row r="623" spans="1:16" ht="30" x14ac:dyDescent="0.25">
      <c r="A623" s="20">
        <v>592</v>
      </c>
      <c r="B623" s="20" t="s">
        <v>1833</v>
      </c>
      <c r="C623" s="20" t="s">
        <v>36</v>
      </c>
      <c r="D623" s="20" t="s">
        <v>2192</v>
      </c>
      <c r="E623" s="20"/>
      <c r="F623" s="20" t="s">
        <v>2193</v>
      </c>
      <c r="G623" s="20" t="s">
        <v>2194</v>
      </c>
      <c r="H623" s="20">
        <v>587</v>
      </c>
      <c r="I623" s="20"/>
      <c r="J623" s="20"/>
      <c r="K623" s="20"/>
      <c r="L623" s="20"/>
      <c r="M623" s="20"/>
      <c r="N623" s="20"/>
      <c r="O623" s="20"/>
      <c r="P623" s="20"/>
    </row>
    <row r="624" spans="1:16" ht="30" x14ac:dyDescent="0.25">
      <c r="A624" s="20">
        <v>595</v>
      </c>
      <c r="B624" s="20" t="s">
        <v>1839</v>
      </c>
      <c r="C624" s="20" t="s">
        <v>36</v>
      </c>
      <c r="D624" s="20" t="s">
        <v>2192</v>
      </c>
      <c r="E624" s="20"/>
      <c r="F624" s="20" t="s">
        <v>2193</v>
      </c>
      <c r="G624" s="20" t="s">
        <v>2194</v>
      </c>
      <c r="H624" s="20">
        <v>589</v>
      </c>
      <c r="I624" s="20"/>
      <c r="J624" s="20"/>
      <c r="K624" s="20"/>
      <c r="L624" s="20"/>
      <c r="M624" s="20"/>
      <c r="N624" s="20"/>
      <c r="O624" s="20"/>
      <c r="P624" s="20"/>
    </row>
    <row r="625" spans="1:16" ht="30" x14ac:dyDescent="0.25">
      <c r="A625" s="20">
        <v>596</v>
      </c>
      <c r="B625" s="20" t="s">
        <v>1842</v>
      </c>
      <c r="C625" s="20" t="s">
        <v>36</v>
      </c>
      <c r="D625" s="20" t="s">
        <v>2192</v>
      </c>
      <c r="E625" s="20"/>
      <c r="F625" s="20" t="s">
        <v>2193</v>
      </c>
      <c r="G625" s="20" t="s">
        <v>2194</v>
      </c>
      <c r="H625" s="20">
        <v>590</v>
      </c>
      <c r="I625" s="20"/>
      <c r="J625" s="20"/>
      <c r="K625" s="20"/>
      <c r="L625" s="20"/>
      <c r="M625" s="20"/>
      <c r="N625" s="20"/>
      <c r="O625" s="20"/>
      <c r="P625" s="20"/>
    </row>
    <row r="626" spans="1:16" ht="60" x14ac:dyDescent="0.25">
      <c r="A626" s="20">
        <v>597</v>
      </c>
      <c r="B626" s="20" t="s">
        <v>1845</v>
      </c>
      <c r="C626" s="20" t="s">
        <v>29</v>
      </c>
      <c r="D626" s="20" t="s">
        <v>2208</v>
      </c>
      <c r="E626" s="20">
        <v>3576739.75</v>
      </c>
      <c r="F626" s="20" t="s">
        <v>2264</v>
      </c>
      <c r="G626" s="20" t="s">
        <v>2210</v>
      </c>
      <c r="H626" s="20">
        <v>591</v>
      </c>
      <c r="I626" s="20"/>
      <c r="J626" s="20"/>
      <c r="K626" s="20"/>
      <c r="L626" s="20"/>
      <c r="M626" s="20"/>
      <c r="N626" s="20"/>
      <c r="O626" s="20"/>
      <c r="P626" s="20"/>
    </row>
    <row r="627" spans="1:16" ht="45" x14ac:dyDescent="0.25">
      <c r="A627" s="20">
        <v>599</v>
      </c>
      <c r="B627" s="20" t="s">
        <v>1851</v>
      </c>
      <c r="C627" s="20" t="s">
        <v>30</v>
      </c>
      <c r="D627" s="20" t="s">
        <v>2195</v>
      </c>
      <c r="E627" s="20">
        <v>45717</v>
      </c>
      <c r="F627" s="20" t="s">
        <v>2379</v>
      </c>
      <c r="G627" s="20" t="s">
        <v>2197</v>
      </c>
      <c r="H627" s="20">
        <v>593</v>
      </c>
      <c r="I627" s="20"/>
      <c r="J627" s="20"/>
      <c r="K627" s="20"/>
      <c r="L627" s="20"/>
      <c r="M627" s="20"/>
      <c r="N627" s="20"/>
      <c r="O627" s="20"/>
      <c r="P627" s="20"/>
    </row>
    <row r="628" spans="1:16" ht="30" x14ac:dyDescent="0.25">
      <c r="A628" s="20">
        <v>602</v>
      </c>
      <c r="B628" s="20" t="s">
        <v>1856</v>
      </c>
      <c r="C628" s="20" t="s">
        <v>36</v>
      </c>
      <c r="D628" s="20" t="s">
        <v>2192</v>
      </c>
      <c r="E628" s="20"/>
      <c r="F628" s="20" t="s">
        <v>2193</v>
      </c>
      <c r="G628" s="20" t="s">
        <v>2194</v>
      </c>
      <c r="H628" s="20">
        <v>595</v>
      </c>
      <c r="I628" s="20"/>
      <c r="J628" s="20"/>
      <c r="K628" s="20"/>
      <c r="L628" s="20"/>
      <c r="M628" s="20"/>
      <c r="N628" s="20"/>
      <c r="O628" s="20"/>
      <c r="P628" s="20"/>
    </row>
    <row r="629" spans="1:16" ht="30" x14ac:dyDescent="0.25">
      <c r="A629" s="20">
        <v>604</v>
      </c>
      <c r="B629" s="20" t="s">
        <v>1862</v>
      </c>
      <c r="C629" s="20" t="s">
        <v>36</v>
      </c>
      <c r="D629" s="20" t="s">
        <v>2192</v>
      </c>
      <c r="E629" s="20"/>
      <c r="F629" s="20" t="s">
        <v>2193</v>
      </c>
      <c r="G629" s="20" t="s">
        <v>2194</v>
      </c>
      <c r="H629" s="20">
        <v>597</v>
      </c>
      <c r="I629" s="20"/>
      <c r="J629" s="20"/>
      <c r="K629" s="20"/>
      <c r="L629" s="20"/>
      <c r="M629" s="20"/>
      <c r="N629" s="20"/>
      <c r="O629" s="20"/>
      <c r="P629" s="20"/>
    </row>
    <row r="630" spans="1:16" ht="45" x14ac:dyDescent="0.25">
      <c r="A630" s="20">
        <v>604</v>
      </c>
      <c r="B630" s="20" t="s">
        <v>1862</v>
      </c>
      <c r="C630" s="20" t="s">
        <v>30</v>
      </c>
      <c r="D630" s="20" t="s">
        <v>2195</v>
      </c>
      <c r="E630" s="20">
        <v>45908</v>
      </c>
      <c r="F630" s="20" t="s">
        <v>2380</v>
      </c>
      <c r="G630" s="20" t="s">
        <v>2197</v>
      </c>
      <c r="H630" s="20">
        <v>597</v>
      </c>
      <c r="I630" s="20"/>
      <c r="J630" s="20"/>
      <c r="K630" s="20"/>
      <c r="L630" s="20"/>
      <c r="M630" s="20"/>
      <c r="N630" s="20"/>
      <c r="O630" s="20"/>
      <c r="P630" s="20"/>
    </row>
    <row r="631" spans="1:16" x14ac:dyDescent="0.25">
      <c r="A631" s="20" t="s">
        <v>2381</v>
      </c>
      <c r="B631" s="20"/>
      <c r="C631" s="20"/>
      <c r="D631" s="20"/>
      <c r="E631" s="20"/>
      <c r="F631" s="20"/>
      <c r="G631" s="20"/>
      <c r="H631" s="20"/>
      <c r="I631" s="20"/>
      <c r="J631" s="20"/>
      <c r="K631" s="20"/>
      <c r="L631" s="20"/>
      <c r="M631" s="20"/>
      <c r="N631" s="20"/>
      <c r="O631" s="20"/>
      <c r="P631" s="20"/>
    </row>
    <row r="632" spans="1:16" x14ac:dyDescent="0.25">
      <c r="A632" s="20" t="s">
        <v>2189</v>
      </c>
      <c r="B632" s="20">
        <v>11</v>
      </c>
      <c r="C632" s="20"/>
      <c r="D632" s="20"/>
      <c r="E632" s="20"/>
      <c r="F632" s="20"/>
      <c r="G632" s="20"/>
      <c r="H632" s="20"/>
      <c r="I632" s="20"/>
      <c r="J632" s="20"/>
      <c r="K632" s="20"/>
      <c r="L632" s="20"/>
      <c r="M632" s="20"/>
      <c r="N632" s="20"/>
      <c r="O632" s="20"/>
      <c r="P632" s="20"/>
    </row>
    <row r="633" spans="1:16" x14ac:dyDescent="0.25">
      <c r="A633" s="20" t="s">
        <v>2192</v>
      </c>
      <c r="B633" s="20">
        <v>181</v>
      </c>
      <c r="C633" s="20"/>
      <c r="D633" s="20"/>
      <c r="E633" s="20"/>
      <c r="F633" s="20"/>
      <c r="G633" s="20"/>
      <c r="H633" s="20"/>
      <c r="I633" s="20"/>
      <c r="J633" s="20"/>
      <c r="K633" s="20"/>
      <c r="L633" s="20"/>
      <c r="M633" s="20"/>
      <c r="N633" s="20"/>
      <c r="O633" s="20"/>
      <c r="P633" s="20"/>
    </row>
    <row r="634" spans="1:16" ht="30" x14ac:dyDescent="0.25">
      <c r="A634" s="20" t="s">
        <v>2195</v>
      </c>
      <c r="B634" s="20">
        <v>194</v>
      </c>
      <c r="C634" s="20"/>
      <c r="D634" s="20"/>
      <c r="E634" s="20"/>
      <c r="F634" s="20"/>
      <c r="G634" s="20"/>
      <c r="H634" s="20"/>
      <c r="I634" s="20"/>
      <c r="J634" s="20"/>
      <c r="K634" s="20"/>
      <c r="L634" s="20"/>
      <c r="M634" s="20"/>
      <c r="N634" s="20"/>
      <c r="O634" s="20"/>
      <c r="P634" s="20"/>
    </row>
    <row r="635" spans="1:16" x14ac:dyDescent="0.25">
      <c r="A635" s="20" t="s">
        <v>2208</v>
      </c>
      <c r="B635" s="20">
        <v>15</v>
      </c>
      <c r="C635" s="20"/>
      <c r="D635" s="20"/>
      <c r="E635" s="20"/>
      <c r="F635" s="20"/>
      <c r="G635" s="20"/>
      <c r="H635" s="20"/>
      <c r="I635" s="20"/>
      <c r="J635" s="20"/>
      <c r="K635" s="20"/>
      <c r="L635" s="20"/>
      <c r="M635" s="20"/>
      <c r="N635" s="20"/>
      <c r="O635" s="20"/>
      <c r="P635" s="20"/>
    </row>
    <row r="636" spans="1:16" x14ac:dyDescent="0.25">
      <c r="A636" s="20" t="s">
        <v>2227</v>
      </c>
      <c r="B636" s="20">
        <v>14</v>
      </c>
      <c r="C636" s="20"/>
      <c r="D636" s="20"/>
      <c r="E636" s="20"/>
      <c r="F636" s="20"/>
      <c r="G636" s="20"/>
      <c r="H636" s="20"/>
      <c r="I636" s="20"/>
      <c r="J636" s="20"/>
      <c r="K636" s="20"/>
      <c r="L636" s="20"/>
      <c r="M636" s="20"/>
      <c r="N636" s="20"/>
      <c r="O636" s="20"/>
      <c r="P636" s="20"/>
    </row>
    <row r="637" spans="1:16" x14ac:dyDescent="0.25">
      <c r="A637" s="20" t="s">
        <v>2382</v>
      </c>
      <c r="B637" s="20">
        <v>340</v>
      </c>
      <c r="C637" s="20"/>
      <c r="D637" s="20"/>
      <c r="E637" s="20"/>
      <c r="F637" s="20"/>
      <c r="G637" s="20"/>
      <c r="H637" s="20"/>
      <c r="I637" s="20"/>
      <c r="J637" s="20"/>
      <c r="K637" s="20"/>
      <c r="L637" s="20"/>
      <c r="M637" s="20"/>
      <c r="N637" s="20"/>
      <c r="O637" s="20"/>
      <c r="P637" s="20"/>
    </row>
    <row r="638" spans="1:16" x14ac:dyDescent="0.25">
      <c r="A638" s="20"/>
      <c r="B638" s="20"/>
      <c r="C638" s="20"/>
      <c r="D638" s="20"/>
      <c r="E638" s="20"/>
      <c r="F638" s="20"/>
      <c r="G638" s="20"/>
      <c r="H638" s="20"/>
      <c r="I638" s="20"/>
      <c r="J638" s="20"/>
      <c r="K638" s="20"/>
      <c r="L638" s="20"/>
      <c r="M638" s="20"/>
      <c r="N638" s="20"/>
      <c r="O638" s="20"/>
      <c r="P638" s="20"/>
    </row>
    <row r="639" spans="1:16" ht="24" customHeight="1" x14ac:dyDescent="0.25">
      <c r="A639" s="22" t="s">
        <v>2561</v>
      </c>
      <c r="B639" s="22"/>
      <c r="C639" s="22"/>
      <c r="D639" s="22"/>
      <c r="E639" s="22"/>
      <c r="F639" s="22"/>
      <c r="G639" s="22"/>
      <c r="H639" s="22"/>
      <c r="I639" s="22"/>
      <c r="J639" s="22"/>
      <c r="K639" s="22"/>
      <c r="L639" s="22"/>
      <c r="M639" s="22"/>
      <c r="N639" s="22"/>
      <c r="O639" s="22"/>
      <c r="P639" s="22"/>
    </row>
    <row r="640" spans="1:16" ht="30" x14ac:dyDescent="0.25">
      <c r="A640" s="20" t="s">
        <v>2090</v>
      </c>
      <c r="B640" s="20"/>
      <c r="C640" s="20"/>
      <c r="D640" s="20"/>
      <c r="E640" s="20"/>
      <c r="F640" s="20"/>
      <c r="G640" s="20"/>
      <c r="H640" s="20"/>
      <c r="I640" s="20"/>
      <c r="J640" s="20"/>
      <c r="K640" s="20"/>
      <c r="L640" s="20"/>
      <c r="M640" s="20"/>
      <c r="N640" s="20"/>
      <c r="O640" s="20"/>
      <c r="P640" s="20"/>
    </row>
    <row r="641" spans="1:16" x14ac:dyDescent="0.25">
      <c r="A641" s="20" t="s">
        <v>2091</v>
      </c>
      <c r="B641" s="20" t="s">
        <v>2082</v>
      </c>
      <c r="C641" s="20" t="s">
        <v>23</v>
      </c>
      <c r="D641" s="20" t="s">
        <v>2088</v>
      </c>
      <c r="E641" s="20" t="s">
        <v>2092</v>
      </c>
      <c r="F641" s="20" t="s">
        <v>2093</v>
      </c>
      <c r="G641" s="20" t="s">
        <v>2094</v>
      </c>
      <c r="H641" s="20" t="s">
        <v>2095</v>
      </c>
      <c r="I641" s="20"/>
      <c r="J641" s="20"/>
      <c r="K641" s="20"/>
      <c r="L641" s="20"/>
      <c r="M641" s="20"/>
      <c r="N641" s="20"/>
      <c r="O641" s="20"/>
      <c r="P641" s="20"/>
    </row>
    <row r="642" spans="1:16" x14ac:dyDescent="0.25">
      <c r="A642" s="20" t="s">
        <v>2096</v>
      </c>
      <c r="B642" s="20">
        <v>2</v>
      </c>
      <c r="C642" s="20" t="s">
        <v>37</v>
      </c>
      <c r="D642" s="20" t="s">
        <v>30</v>
      </c>
      <c r="E642" s="23" t="s">
        <v>1989</v>
      </c>
      <c r="F642" s="20">
        <v>45208</v>
      </c>
      <c r="G642" s="20" t="s">
        <v>2097</v>
      </c>
      <c r="H642" s="20" t="s">
        <v>2098</v>
      </c>
      <c r="I642" s="20"/>
      <c r="J642" s="20"/>
      <c r="K642" s="20"/>
      <c r="L642" s="20"/>
      <c r="M642" s="20"/>
      <c r="N642" s="20"/>
      <c r="O642" s="20"/>
      <c r="P642" s="20"/>
    </row>
    <row r="643" spans="1:16" x14ac:dyDescent="0.25">
      <c r="A643" s="20" t="s">
        <v>2096</v>
      </c>
      <c r="B643" s="20">
        <v>6</v>
      </c>
      <c r="C643" s="20" t="s">
        <v>69</v>
      </c>
      <c r="D643" s="20" t="s">
        <v>30</v>
      </c>
      <c r="E643" s="23" t="s">
        <v>1990</v>
      </c>
      <c r="F643" s="20">
        <v>45159</v>
      </c>
      <c r="G643" s="20" t="s">
        <v>2097</v>
      </c>
      <c r="H643" s="20" t="s">
        <v>2098</v>
      </c>
      <c r="I643" s="20"/>
      <c r="J643" s="20"/>
      <c r="K643" s="20"/>
      <c r="L643" s="20"/>
      <c r="M643" s="20"/>
      <c r="N643" s="20"/>
      <c r="O643" s="20"/>
      <c r="P643" s="20"/>
    </row>
    <row r="644" spans="1:16" x14ac:dyDescent="0.25">
      <c r="A644" s="20" t="s">
        <v>2096</v>
      </c>
      <c r="B644" s="20">
        <v>11</v>
      </c>
      <c r="C644" s="20" t="s">
        <v>103</v>
      </c>
      <c r="D644" s="20" t="s">
        <v>30</v>
      </c>
      <c r="E644" s="23" t="s">
        <v>1991</v>
      </c>
      <c r="F644" s="20">
        <v>45541</v>
      </c>
      <c r="G644" s="20" t="s">
        <v>2097</v>
      </c>
      <c r="H644" s="20" t="s">
        <v>2098</v>
      </c>
      <c r="I644" s="20"/>
      <c r="J644" s="20"/>
      <c r="K644" s="20"/>
      <c r="L644" s="20"/>
      <c r="M644" s="20"/>
      <c r="N644" s="20"/>
      <c r="O644" s="20"/>
      <c r="P644" s="20"/>
    </row>
    <row r="645" spans="1:16" x14ac:dyDescent="0.25">
      <c r="A645" s="20" t="s">
        <v>2096</v>
      </c>
      <c r="B645" s="20">
        <v>16</v>
      </c>
      <c r="C645" s="20" t="s">
        <v>128</v>
      </c>
      <c r="D645" s="20" t="s">
        <v>30</v>
      </c>
      <c r="E645" s="20">
        <v>44933</v>
      </c>
      <c r="F645" s="20">
        <v>45108</v>
      </c>
      <c r="G645" s="20" t="s">
        <v>2097</v>
      </c>
      <c r="H645" s="20" t="s">
        <v>2098</v>
      </c>
      <c r="I645" s="20"/>
      <c r="J645" s="20"/>
      <c r="K645" s="20"/>
      <c r="L645" s="20"/>
      <c r="M645" s="20"/>
      <c r="N645" s="20"/>
      <c r="O645" s="20"/>
      <c r="P645" s="20"/>
    </row>
    <row r="646" spans="1:16" x14ac:dyDescent="0.25">
      <c r="A646" s="20" t="s">
        <v>2096</v>
      </c>
      <c r="B646" s="20">
        <v>19</v>
      </c>
      <c r="C646" s="20" t="s">
        <v>143</v>
      </c>
      <c r="D646" s="20" t="s">
        <v>30</v>
      </c>
      <c r="E646" s="20">
        <v>45510</v>
      </c>
      <c r="F646" s="20">
        <v>45451</v>
      </c>
      <c r="G646" s="20" t="s">
        <v>2097</v>
      </c>
      <c r="H646" s="20" t="s">
        <v>2098</v>
      </c>
      <c r="I646" s="20"/>
      <c r="J646" s="20"/>
      <c r="K646" s="20"/>
      <c r="L646" s="20"/>
      <c r="M646" s="20"/>
      <c r="N646" s="20"/>
      <c r="O646" s="20"/>
      <c r="P646" s="20"/>
    </row>
    <row r="647" spans="1:16" x14ac:dyDescent="0.25">
      <c r="A647" s="20" t="s">
        <v>2096</v>
      </c>
      <c r="B647" s="20">
        <v>21</v>
      </c>
      <c r="C647" s="20" t="s">
        <v>153</v>
      </c>
      <c r="D647" s="20" t="s">
        <v>30</v>
      </c>
      <c r="E647" s="23" t="s">
        <v>1992</v>
      </c>
      <c r="F647" s="20">
        <v>45858</v>
      </c>
      <c r="G647" s="20" t="s">
        <v>2097</v>
      </c>
      <c r="H647" s="20" t="s">
        <v>2098</v>
      </c>
      <c r="I647" s="20"/>
      <c r="J647" s="20"/>
      <c r="K647" s="20"/>
      <c r="L647" s="20"/>
      <c r="M647" s="20"/>
      <c r="N647" s="20"/>
      <c r="O647" s="20"/>
      <c r="P647" s="20"/>
    </row>
    <row r="648" spans="1:16" x14ac:dyDescent="0.25">
      <c r="A648" s="20" t="s">
        <v>2096</v>
      </c>
      <c r="B648" s="20">
        <v>22</v>
      </c>
      <c r="C648" s="20" t="s">
        <v>158</v>
      </c>
      <c r="D648" s="20" t="s">
        <v>30</v>
      </c>
      <c r="E648" s="20">
        <v>45666</v>
      </c>
      <c r="F648" s="20">
        <v>45901</v>
      </c>
      <c r="G648" s="20" t="s">
        <v>2097</v>
      </c>
      <c r="H648" s="20" t="s">
        <v>2098</v>
      </c>
      <c r="I648" s="20"/>
      <c r="J648" s="20"/>
      <c r="K648" s="20"/>
      <c r="L648" s="20"/>
      <c r="M648" s="20"/>
      <c r="N648" s="20"/>
      <c r="O648" s="20"/>
      <c r="P648" s="20"/>
    </row>
    <row r="649" spans="1:16" x14ac:dyDescent="0.25">
      <c r="A649" s="20" t="s">
        <v>2096</v>
      </c>
      <c r="B649" s="20">
        <v>24</v>
      </c>
      <c r="C649" s="20" t="s">
        <v>165</v>
      </c>
      <c r="D649" s="20" t="s">
        <v>30</v>
      </c>
      <c r="E649" s="20">
        <v>45538</v>
      </c>
      <c r="F649" s="20">
        <v>45360</v>
      </c>
      <c r="G649" s="20" t="s">
        <v>2097</v>
      </c>
      <c r="H649" s="20" t="s">
        <v>2098</v>
      </c>
      <c r="I649" s="20"/>
      <c r="J649" s="20"/>
      <c r="K649" s="20"/>
      <c r="L649" s="20"/>
      <c r="M649" s="20"/>
      <c r="N649" s="20"/>
      <c r="O649" s="20"/>
      <c r="P649" s="20"/>
    </row>
    <row r="650" spans="1:16" x14ac:dyDescent="0.25">
      <c r="A650" s="20" t="s">
        <v>2096</v>
      </c>
      <c r="B650" s="20">
        <v>28</v>
      </c>
      <c r="C650" s="20" t="s">
        <v>181</v>
      </c>
      <c r="D650" s="20" t="s">
        <v>30</v>
      </c>
      <c r="E650" s="23" t="s">
        <v>1993</v>
      </c>
      <c r="F650" s="20">
        <v>45146</v>
      </c>
      <c r="G650" s="20" t="s">
        <v>2097</v>
      </c>
      <c r="H650" s="20" t="s">
        <v>2098</v>
      </c>
      <c r="I650" s="20"/>
      <c r="J650" s="20"/>
      <c r="K650" s="20"/>
      <c r="L650" s="20"/>
      <c r="M650" s="20"/>
      <c r="N650" s="20"/>
      <c r="O650" s="20"/>
      <c r="P650" s="20"/>
    </row>
    <row r="651" spans="1:16" x14ac:dyDescent="0.25">
      <c r="A651" s="20" t="s">
        <v>2096</v>
      </c>
      <c r="B651" s="20">
        <v>29</v>
      </c>
      <c r="C651" s="20" t="s">
        <v>184</v>
      </c>
      <c r="D651" s="20" t="s">
        <v>30</v>
      </c>
      <c r="E651" s="20">
        <v>45569</v>
      </c>
      <c r="F651" s="20">
        <v>45392</v>
      </c>
      <c r="G651" s="20" t="s">
        <v>2097</v>
      </c>
      <c r="H651" s="20" t="s">
        <v>2098</v>
      </c>
      <c r="I651" s="20"/>
      <c r="J651" s="20"/>
      <c r="K651" s="20"/>
      <c r="L651" s="20"/>
      <c r="M651" s="20"/>
      <c r="N651" s="20"/>
      <c r="O651" s="20"/>
      <c r="P651" s="20"/>
    </row>
    <row r="652" spans="1:16" x14ac:dyDescent="0.25">
      <c r="A652" s="20" t="s">
        <v>2096</v>
      </c>
      <c r="B652" s="20">
        <v>30</v>
      </c>
      <c r="C652" s="20" t="s">
        <v>188</v>
      </c>
      <c r="D652" s="20" t="s">
        <v>30</v>
      </c>
      <c r="E652" s="23" t="s">
        <v>1994</v>
      </c>
      <c r="F652" s="20">
        <v>44963</v>
      </c>
      <c r="G652" s="20" t="s">
        <v>2097</v>
      </c>
      <c r="H652" s="20" t="s">
        <v>2098</v>
      </c>
      <c r="I652" s="20"/>
      <c r="J652" s="20"/>
      <c r="K652" s="20"/>
      <c r="L652" s="20"/>
      <c r="M652" s="20"/>
      <c r="N652" s="20"/>
      <c r="O652" s="20"/>
      <c r="P652" s="20"/>
    </row>
    <row r="653" spans="1:16" x14ac:dyDescent="0.25">
      <c r="A653" s="20" t="s">
        <v>2096</v>
      </c>
      <c r="B653" s="20">
        <v>33</v>
      </c>
      <c r="C653" s="20" t="s">
        <v>199</v>
      </c>
      <c r="D653" s="20" t="s">
        <v>30</v>
      </c>
      <c r="E653" s="20">
        <v>45150</v>
      </c>
      <c r="F653" s="20">
        <v>45268</v>
      </c>
      <c r="G653" s="20" t="s">
        <v>2097</v>
      </c>
      <c r="H653" s="20" t="s">
        <v>2098</v>
      </c>
      <c r="I653" s="20"/>
      <c r="J653" s="20"/>
      <c r="K653" s="20"/>
      <c r="L653" s="20"/>
      <c r="M653" s="20"/>
      <c r="N653" s="20"/>
      <c r="O653" s="20"/>
      <c r="P653" s="20"/>
    </row>
    <row r="654" spans="1:16" x14ac:dyDescent="0.25">
      <c r="A654" s="20" t="s">
        <v>2096</v>
      </c>
      <c r="B654" s="20">
        <v>34</v>
      </c>
      <c r="C654" s="20" t="s">
        <v>205</v>
      </c>
      <c r="D654" s="20" t="s">
        <v>30</v>
      </c>
      <c r="E654" s="20">
        <v>45238</v>
      </c>
      <c r="F654" s="20">
        <v>45149</v>
      </c>
      <c r="G654" s="20" t="s">
        <v>2097</v>
      </c>
      <c r="H654" s="20" t="s">
        <v>2098</v>
      </c>
      <c r="I654" s="20"/>
      <c r="J654" s="20"/>
      <c r="K654" s="20"/>
      <c r="L654" s="20"/>
      <c r="M654" s="20"/>
      <c r="N654" s="20"/>
      <c r="O654" s="20"/>
      <c r="P654" s="20"/>
    </row>
    <row r="655" spans="1:16" x14ac:dyDescent="0.25">
      <c r="A655" s="20" t="s">
        <v>2096</v>
      </c>
      <c r="B655" s="20">
        <v>37</v>
      </c>
      <c r="C655" s="20" t="s">
        <v>219</v>
      </c>
      <c r="D655" s="20" t="s">
        <v>30</v>
      </c>
      <c r="E655" s="20">
        <v>45514</v>
      </c>
      <c r="F655" s="20">
        <v>45573</v>
      </c>
      <c r="G655" s="20" t="s">
        <v>2097</v>
      </c>
      <c r="H655" s="20" t="s">
        <v>2098</v>
      </c>
      <c r="I655" s="20"/>
      <c r="J655" s="20"/>
      <c r="K655" s="20"/>
      <c r="L655" s="20"/>
      <c r="M655" s="20"/>
      <c r="N655" s="20"/>
      <c r="O655" s="20"/>
      <c r="P655" s="20"/>
    </row>
    <row r="656" spans="1:16" x14ac:dyDescent="0.25">
      <c r="A656" s="20" t="s">
        <v>2096</v>
      </c>
      <c r="B656" s="20">
        <v>38</v>
      </c>
      <c r="C656" s="20" t="s">
        <v>223</v>
      </c>
      <c r="D656" s="20" t="s">
        <v>30</v>
      </c>
      <c r="E656" s="20">
        <v>45141</v>
      </c>
      <c r="F656" s="20">
        <v>44993</v>
      </c>
      <c r="G656" s="20" t="s">
        <v>2097</v>
      </c>
      <c r="H656" s="20" t="s">
        <v>2098</v>
      </c>
      <c r="I656" s="20"/>
      <c r="J656" s="20"/>
      <c r="K656" s="20"/>
      <c r="L656" s="20"/>
      <c r="M656" s="20"/>
      <c r="N656" s="20"/>
      <c r="O656" s="20"/>
      <c r="P656" s="20"/>
    </row>
    <row r="657" spans="1:16" x14ac:dyDescent="0.25">
      <c r="A657" s="20" t="s">
        <v>2096</v>
      </c>
      <c r="B657" s="20">
        <v>39</v>
      </c>
      <c r="C657" s="20" t="s">
        <v>227</v>
      </c>
      <c r="D657" s="20" t="s">
        <v>30</v>
      </c>
      <c r="E657" s="20">
        <v>45025</v>
      </c>
      <c r="F657" s="20">
        <v>45173</v>
      </c>
      <c r="G657" s="20" t="s">
        <v>2097</v>
      </c>
      <c r="H657" s="20" t="s">
        <v>2098</v>
      </c>
      <c r="I657" s="20"/>
      <c r="J657" s="20"/>
      <c r="K657" s="20"/>
      <c r="L657" s="20"/>
      <c r="M657" s="20"/>
      <c r="N657" s="20"/>
      <c r="O657" s="20"/>
      <c r="P657" s="20"/>
    </row>
    <row r="658" spans="1:16" x14ac:dyDescent="0.25">
      <c r="A658" s="20" t="s">
        <v>2096</v>
      </c>
      <c r="B658" s="20">
        <v>40</v>
      </c>
      <c r="C658" s="20" t="s">
        <v>231</v>
      </c>
      <c r="D658" s="20" t="s">
        <v>30</v>
      </c>
      <c r="E658" s="20">
        <v>45505</v>
      </c>
      <c r="F658" s="20">
        <v>45299</v>
      </c>
      <c r="G658" s="20" t="s">
        <v>2097</v>
      </c>
      <c r="H658" s="20" t="s">
        <v>2098</v>
      </c>
      <c r="I658" s="20"/>
      <c r="J658" s="20"/>
      <c r="K658" s="20"/>
      <c r="L658" s="20"/>
      <c r="M658" s="20"/>
      <c r="N658" s="20"/>
      <c r="O658" s="20"/>
      <c r="P658" s="20"/>
    </row>
    <row r="659" spans="1:16" x14ac:dyDescent="0.25">
      <c r="A659" s="20" t="s">
        <v>2096</v>
      </c>
      <c r="B659" s="20">
        <v>42</v>
      </c>
      <c r="C659" s="20" t="s">
        <v>239</v>
      </c>
      <c r="D659" s="20" t="s">
        <v>30</v>
      </c>
      <c r="E659" s="23" t="s">
        <v>1995</v>
      </c>
      <c r="F659" s="20">
        <v>45473</v>
      </c>
      <c r="G659" s="20" t="s">
        <v>2097</v>
      </c>
      <c r="H659" s="20" t="s">
        <v>2098</v>
      </c>
      <c r="I659" s="20"/>
      <c r="J659" s="20"/>
      <c r="K659" s="20"/>
      <c r="L659" s="20"/>
      <c r="M659" s="20"/>
      <c r="N659" s="20"/>
      <c r="O659" s="20"/>
      <c r="P659" s="20"/>
    </row>
    <row r="660" spans="1:16" x14ac:dyDescent="0.25">
      <c r="A660" s="20" t="s">
        <v>2096</v>
      </c>
      <c r="B660" s="20">
        <v>43</v>
      </c>
      <c r="C660" s="20" t="s">
        <v>243</v>
      </c>
      <c r="D660" s="20" t="s">
        <v>30</v>
      </c>
      <c r="E660" s="20">
        <v>45113</v>
      </c>
      <c r="F660" s="20">
        <v>45084</v>
      </c>
      <c r="G660" s="20" t="s">
        <v>2097</v>
      </c>
      <c r="H660" s="20" t="s">
        <v>2098</v>
      </c>
      <c r="I660" s="20"/>
      <c r="J660" s="20"/>
      <c r="K660" s="20"/>
      <c r="L660" s="20"/>
      <c r="M660" s="20"/>
      <c r="N660" s="20"/>
      <c r="O660" s="20"/>
      <c r="P660" s="20"/>
    </row>
    <row r="661" spans="1:16" x14ac:dyDescent="0.25">
      <c r="A661" s="20" t="s">
        <v>2096</v>
      </c>
      <c r="B661" s="20">
        <v>44</v>
      </c>
      <c r="C661" s="20" t="s">
        <v>249</v>
      </c>
      <c r="D661" s="20" t="s">
        <v>30</v>
      </c>
      <c r="E661" s="20">
        <v>45569</v>
      </c>
      <c r="F661" s="20">
        <v>45392</v>
      </c>
      <c r="G661" s="20" t="s">
        <v>2097</v>
      </c>
      <c r="H661" s="20" t="s">
        <v>2098</v>
      </c>
      <c r="I661" s="20"/>
      <c r="J661" s="20"/>
      <c r="K661" s="20"/>
      <c r="L661" s="20"/>
      <c r="M661" s="20"/>
      <c r="N661" s="20"/>
      <c r="O661" s="20"/>
      <c r="P661" s="20"/>
    </row>
    <row r="662" spans="1:16" x14ac:dyDescent="0.25">
      <c r="A662" s="20" t="s">
        <v>2096</v>
      </c>
      <c r="B662" s="20">
        <v>45</v>
      </c>
      <c r="C662" s="20" t="s">
        <v>253</v>
      </c>
      <c r="D662" s="20" t="s">
        <v>30</v>
      </c>
      <c r="E662" s="23" t="s">
        <v>1996</v>
      </c>
      <c r="F662" s="20">
        <v>45863</v>
      </c>
      <c r="G662" s="20" t="s">
        <v>2097</v>
      </c>
      <c r="H662" s="20" t="s">
        <v>2098</v>
      </c>
      <c r="I662" s="20"/>
      <c r="J662" s="20"/>
      <c r="K662" s="20"/>
      <c r="L662" s="20"/>
      <c r="M662" s="20"/>
      <c r="N662" s="20"/>
      <c r="O662" s="20"/>
      <c r="P662" s="20"/>
    </row>
    <row r="663" spans="1:16" x14ac:dyDescent="0.25">
      <c r="A663" s="20" t="s">
        <v>2096</v>
      </c>
      <c r="B663" s="20">
        <v>51</v>
      </c>
      <c r="C663" s="20" t="s">
        <v>276</v>
      </c>
      <c r="D663" s="20" t="s">
        <v>30</v>
      </c>
      <c r="E663" s="23" t="s">
        <v>1997</v>
      </c>
      <c r="F663" s="20">
        <v>45908</v>
      </c>
      <c r="G663" s="20" t="s">
        <v>2097</v>
      </c>
      <c r="H663" s="20" t="s">
        <v>2098</v>
      </c>
      <c r="I663" s="20"/>
      <c r="J663" s="20"/>
      <c r="K663" s="20"/>
      <c r="L663" s="20"/>
      <c r="M663" s="20"/>
      <c r="N663" s="20"/>
      <c r="O663" s="20"/>
      <c r="P663" s="20"/>
    </row>
    <row r="664" spans="1:16" x14ac:dyDescent="0.25">
      <c r="A664" s="20" t="s">
        <v>2096</v>
      </c>
      <c r="B664" s="20">
        <v>52</v>
      </c>
      <c r="C664" s="20" t="s">
        <v>280</v>
      </c>
      <c r="D664" s="20" t="s">
        <v>30</v>
      </c>
      <c r="E664" s="20">
        <v>45201</v>
      </c>
      <c r="F664" s="20">
        <v>44967</v>
      </c>
      <c r="G664" s="20" t="s">
        <v>2097</v>
      </c>
      <c r="H664" s="20" t="s">
        <v>2098</v>
      </c>
      <c r="I664" s="20"/>
      <c r="J664" s="20"/>
      <c r="K664" s="20"/>
      <c r="L664" s="20"/>
      <c r="M664" s="20"/>
      <c r="N664" s="20"/>
      <c r="O664" s="20"/>
      <c r="P664" s="20"/>
    </row>
    <row r="665" spans="1:16" x14ac:dyDescent="0.25">
      <c r="A665" s="20" t="s">
        <v>2096</v>
      </c>
      <c r="B665" s="20">
        <v>53</v>
      </c>
      <c r="C665" s="20" t="s">
        <v>283</v>
      </c>
      <c r="D665" s="20" t="s">
        <v>30</v>
      </c>
      <c r="E665" s="20">
        <v>45966</v>
      </c>
      <c r="F665" s="20">
        <v>45788</v>
      </c>
      <c r="G665" s="20" t="s">
        <v>2097</v>
      </c>
      <c r="H665" s="20" t="s">
        <v>2098</v>
      </c>
      <c r="I665" s="20"/>
      <c r="J665" s="20"/>
      <c r="K665" s="20"/>
      <c r="L665" s="20"/>
      <c r="M665" s="20"/>
      <c r="N665" s="20"/>
      <c r="O665" s="20"/>
      <c r="P665" s="20"/>
    </row>
    <row r="666" spans="1:16" x14ac:dyDescent="0.25">
      <c r="A666" s="20" t="s">
        <v>2096</v>
      </c>
      <c r="B666" s="20">
        <v>54</v>
      </c>
      <c r="C666" s="20" t="s">
        <v>287</v>
      </c>
      <c r="D666" s="20" t="s">
        <v>30</v>
      </c>
      <c r="E666" s="23" t="s">
        <v>1998</v>
      </c>
      <c r="F666" s="20">
        <v>45652</v>
      </c>
      <c r="G666" s="20" t="s">
        <v>2097</v>
      </c>
      <c r="H666" s="20" t="s">
        <v>2098</v>
      </c>
      <c r="I666" s="20"/>
      <c r="J666" s="20"/>
      <c r="K666" s="20"/>
      <c r="L666" s="20"/>
      <c r="M666" s="20"/>
      <c r="N666" s="20"/>
      <c r="O666" s="20"/>
      <c r="P666" s="20"/>
    </row>
    <row r="667" spans="1:16" x14ac:dyDescent="0.25">
      <c r="A667" s="20" t="s">
        <v>2096</v>
      </c>
      <c r="B667" s="20">
        <v>55</v>
      </c>
      <c r="C667" s="20" t="s">
        <v>291</v>
      </c>
      <c r="D667" s="20" t="s">
        <v>30</v>
      </c>
      <c r="E667" s="20">
        <v>45603</v>
      </c>
      <c r="F667" s="20">
        <v>45484</v>
      </c>
      <c r="G667" s="20" t="s">
        <v>2097</v>
      </c>
      <c r="H667" s="20" t="s">
        <v>2098</v>
      </c>
      <c r="I667" s="20"/>
      <c r="J667" s="20"/>
      <c r="K667" s="20"/>
      <c r="L667" s="20"/>
      <c r="M667" s="20"/>
      <c r="N667" s="20"/>
      <c r="O667" s="20"/>
      <c r="P667" s="20"/>
    </row>
    <row r="668" spans="1:16" x14ac:dyDescent="0.25">
      <c r="A668" s="20" t="s">
        <v>2096</v>
      </c>
      <c r="B668" s="20">
        <v>56</v>
      </c>
      <c r="C668" s="20" t="s">
        <v>294</v>
      </c>
      <c r="D668" s="20" t="s">
        <v>30</v>
      </c>
      <c r="E668" s="20">
        <v>45355</v>
      </c>
      <c r="F668" s="20">
        <v>45385</v>
      </c>
      <c r="G668" s="20" t="s">
        <v>2097</v>
      </c>
      <c r="H668" s="20" t="s">
        <v>2098</v>
      </c>
      <c r="I668" s="20"/>
      <c r="J668" s="20"/>
      <c r="K668" s="20"/>
      <c r="L668" s="20"/>
      <c r="M668" s="20"/>
      <c r="N668" s="20"/>
      <c r="O668" s="20"/>
      <c r="P668" s="20"/>
    </row>
    <row r="669" spans="1:16" x14ac:dyDescent="0.25">
      <c r="A669" s="20" t="s">
        <v>2096</v>
      </c>
      <c r="B669" s="20">
        <v>59</v>
      </c>
      <c r="C669" s="20" t="s">
        <v>309</v>
      </c>
      <c r="D669" s="20" t="s">
        <v>30</v>
      </c>
      <c r="E669" s="20">
        <v>44996</v>
      </c>
      <c r="F669" s="20">
        <v>45233</v>
      </c>
      <c r="G669" s="20" t="s">
        <v>2097</v>
      </c>
      <c r="H669" s="20" t="s">
        <v>2098</v>
      </c>
      <c r="I669" s="20"/>
      <c r="J669" s="20"/>
      <c r="K669" s="20"/>
      <c r="L669" s="20"/>
      <c r="M669" s="20"/>
      <c r="N669" s="20"/>
      <c r="O669" s="20"/>
      <c r="P669" s="20"/>
    </row>
    <row r="670" spans="1:16" x14ac:dyDescent="0.25">
      <c r="A670" s="20" t="s">
        <v>2096</v>
      </c>
      <c r="B670" s="20">
        <v>62</v>
      </c>
      <c r="C670" s="20" t="s">
        <v>318</v>
      </c>
      <c r="D670" s="20" t="s">
        <v>30</v>
      </c>
      <c r="E670" s="23" t="s">
        <v>1999</v>
      </c>
      <c r="F670" s="20">
        <v>45809</v>
      </c>
      <c r="G670" s="20" t="s">
        <v>2097</v>
      </c>
      <c r="H670" s="20" t="s">
        <v>2098</v>
      </c>
      <c r="I670" s="20"/>
      <c r="J670" s="20"/>
      <c r="K670" s="20"/>
      <c r="L670" s="20"/>
      <c r="M670" s="20"/>
      <c r="N670" s="20"/>
      <c r="O670" s="20"/>
      <c r="P670" s="20"/>
    </row>
    <row r="671" spans="1:16" x14ac:dyDescent="0.25">
      <c r="A671" s="20" t="s">
        <v>2096</v>
      </c>
      <c r="B671" s="20">
        <v>66</v>
      </c>
      <c r="C671" s="20" t="s">
        <v>332</v>
      </c>
      <c r="D671" s="20" t="s">
        <v>28</v>
      </c>
      <c r="E671" s="20">
        <v>-3</v>
      </c>
      <c r="F671" s="20">
        <v>3</v>
      </c>
      <c r="G671" s="20" t="s">
        <v>2097</v>
      </c>
      <c r="H671" s="20" t="s">
        <v>2098</v>
      </c>
      <c r="I671" s="20"/>
      <c r="J671" s="20"/>
      <c r="K671" s="20"/>
      <c r="L671" s="20"/>
      <c r="M671" s="20"/>
      <c r="N671" s="20"/>
      <c r="O671" s="20"/>
      <c r="P671" s="20"/>
    </row>
    <row r="672" spans="1:16" x14ac:dyDescent="0.25">
      <c r="A672" s="20" t="s">
        <v>2096</v>
      </c>
      <c r="B672" s="20">
        <v>66</v>
      </c>
      <c r="C672" s="20" t="s">
        <v>332</v>
      </c>
      <c r="D672" s="20" t="s">
        <v>30</v>
      </c>
      <c r="E672" s="20">
        <v>45723</v>
      </c>
      <c r="F672" s="20">
        <v>45841</v>
      </c>
      <c r="G672" s="20" t="s">
        <v>2097</v>
      </c>
      <c r="H672" s="20" t="s">
        <v>2098</v>
      </c>
      <c r="I672" s="20"/>
      <c r="J672" s="20"/>
      <c r="K672" s="20"/>
      <c r="L672" s="20"/>
      <c r="M672" s="20"/>
      <c r="N672" s="20"/>
      <c r="O672" s="20"/>
      <c r="P672" s="20"/>
    </row>
    <row r="673" spans="1:16" x14ac:dyDescent="0.25">
      <c r="A673" s="20" t="s">
        <v>2096</v>
      </c>
      <c r="B673" s="20">
        <v>67</v>
      </c>
      <c r="C673" s="20" t="s">
        <v>336</v>
      </c>
      <c r="D673" s="20" t="s">
        <v>30</v>
      </c>
      <c r="E673" s="20">
        <v>45631</v>
      </c>
      <c r="F673" s="20">
        <v>45424</v>
      </c>
      <c r="G673" s="20" t="s">
        <v>2097</v>
      </c>
      <c r="H673" s="20" t="s">
        <v>2098</v>
      </c>
      <c r="I673" s="20"/>
      <c r="J673" s="20"/>
      <c r="K673" s="20"/>
      <c r="L673" s="20"/>
      <c r="M673" s="20"/>
      <c r="N673" s="20"/>
      <c r="O673" s="20"/>
      <c r="P673" s="20"/>
    </row>
    <row r="674" spans="1:16" x14ac:dyDescent="0.25">
      <c r="A674" s="20" t="s">
        <v>2096</v>
      </c>
      <c r="B674" s="20">
        <v>69</v>
      </c>
      <c r="C674" s="20" t="s">
        <v>342</v>
      </c>
      <c r="D674" s="20" t="s">
        <v>30</v>
      </c>
      <c r="E674" s="20">
        <v>45234</v>
      </c>
      <c r="F674" s="20">
        <v>45027</v>
      </c>
      <c r="G674" s="20" t="s">
        <v>2097</v>
      </c>
      <c r="H674" s="20" t="s">
        <v>2098</v>
      </c>
      <c r="I674" s="20"/>
      <c r="J674" s="20"/>
      <c r="K674" s="20"/>
      <c r="L674" s="20"/>
      <c r="M674" s="20"/>
      <c r="N674" s="20"/>
      <c r="O674" s="20"/>
      <c r="P674" s="20"/>
    </row>
    <row r="675" spans="1:16" x14ac:dyDescent="0.25">
      <c r="A675" s="20" t="s">
        <v>2096</v>
      </c>
      <c r="B675" s="20">
        <v>71</v>
      </c>
      <c r="C675" s="20" t="s">
        <v>349</v>
      </c>
      <c r="D675" s="20" t="s">
        <v>30</v>
      </c>
      <c r="E675" s="20">
        <v>45414</v>
      </c>
      <c r="F675" s="20">
        <v>45327</v>
      </c>
      <c r="G675" s="20" t="s">
        <v>2097</v>
      </c>
      <c r="H675" s="20" t="s">
        <v>2098</v>
      </c>
      <c r="I675" s="20"/>
      <c r="J675" s="20"/>
      <c r="K675" s="20"/>
      <c r="L675" s="20"/>
      <c r="M675" s="20"/>
      <c r="N675" s="20"/>
      <c r="O675" s="20"/>
      <c r="P675" s="20"/>
    </row>
    <row r="676" spans="1:16" x14ac:dyDescent="0.25">
      <c r="A676" s="20" t="s">
        <v>2096</v>
      </c>
      <c r="B676" s="20">
        <v>73</v>
      </c>
      <c r="C676" s="20" t="s">
        <v>355</v>
      </c>
      <c r="D676" s="20" t="s">
        <v>30</v>
      </c>
      <c r="E676" s="23" t="s">
        <v>2000</v>
      </c>
      <c r="F676" s="20">
        <v>45131</v>
      </c>
      <c r="G676" s="20" t="s">
        <v>2097</v>
      </c>
      <c r="H676" s="20" t="s">
        <v>2098</v>
      </c>
      <c r="I676" s="20"/>
      <c r="J676" s="20"/>
      <c r="K676" s="20"/>
      <c r="L676" s="20"/>
      <c r="M676" s="20"/>
      <c r="N676" s="20"/>
      <c r="O676" s="20"/>
      <c r="P676" s="20"/>
    </row>
    <row r="677" spans="1:16" x14ac:dyDescent="0.25">
      <c r="A677" s="20" t="s">
        <v>2096</v>
      </c>
      <c r="B677" s="20">
        <v>75</v>
      </c>
      <c r="C677" s="20" t="s">
        <v>361</v>
      </c>
      <c r="D677" s="20" t="s">
        <v>28</v>
      </c>
      <c r="E677" s="20">
        <v>-6</v>
      </c>
      <c r="F677" s="20">
        <v>6</v>
      </c>
      <c r="G677" s="20" t="s">
        <v>2097</v>
      </c>
      <c r="H677" s="20" t="s">
        <v>2098</v>
      </c>
      <c r="I677" s="20"/>
      <c r="J677" s="20"/>
      <c r="K677" s="20"/>
      <c r="L677" s="20"/>
      <c r="M677" s="20"/>
      <c r="N677" s="20"/>
      <c r="O677" s="20"/>
      <c r="P677" s="20"/>
    </row>
    <row r="678" spans="1:16" x14ac:dyDescent="0.25">
      <c r="A678" s="20" t="s">
        <v>2096</v>
      </c>
      <c r="B678" s="20">
        <v>76</v>
      </c>
      <c r="C678" s="20" t="s">
        <v>364</v>
      </c>
      <c r="D678" s="20" t="s">
        <v>30</v>
      </c>
      <c r="E678" s="20">
        <v>45784</v>
      </c>
      <c r="F678" s="20">
        <v>45843</v>
      </c>
      <c r="G678" s="20" t="s">
        <v>2097</v>
      </c>
      <c r="H678" s="20" t="s">
        <v>2098</v>
      </c>
      <c r="I678" s="20"/>
      <c r="J678" s="20"/>
      <c r="K678" s="20"/>
      <c r="L678" s="20"/>
      <c r="M678" s="20"/>
      <c r="N678" s="20"/>
      <c r="O678" s="20"/>
      <c r="P678" s="20"/>
    </row>
    <row r="679" spans="1:16" x14ac:dyDescent="0.25">
      <c r="A679" s="20" t="s">
        <v>2096</v>
      </c>
      <c r="B679" s="20">
        <v>77</v>
      </c>
      <c r="C679" s="20" t="s">
        <v>368</v>
      </c>
      <c r="D679" s="20" t="s">
        <v>30</v>
      </c>
      <c r="E679" s="20">
        <v>45571</v>
      </c>
      <c r="F679" s="20">
        <v>45453</v>
      </c>
      <c r="G679" s="20" t="s">
        <v>2097</v>
      </c>
      <c r="H679" s="20" t="s">
        <v>2098</v>
      </c>
      <c r="I679" s="20"/>
      <c r="J679" s="20"/>
      <c r="K679" s="20"/>
      <c r="L679" s="20"/>
      <c r="M679" s="20"/>
      <c r="N679" s="20"/>
      <c r="O679" s="20"/>
      <c r="P679" s="20"/>
    </row>
    <row r="680" spans="1:16" x14ac:dyDescent="0.25">
      <c r="A680" s="20" t="s">
        <v>2096</v>
      </c>
      <c r="B680" s="20">
        <v>81</v>
      </c>
      <c r="C680" s="20" t="s">
        <v>382</v>
      </c>
      <c r="D680" s="20" t="s">
        <v>30</v>
      </c>
      <c r="E680" s="20">
        <v>45172</v>
      </c>
      <c r="F680" s="20">
        <v>44994</v>
      </c>
      <c r="G680" s="20" t="s">
        <v>2097</v>
      </c>
      <c r="H680" s="20" t="s">
        <v>2098</v>
      </c>
      <c r="I680" s="20"/>
      <c r="J680" s="20"/>
      <c r="K680" s="20"/>
      <c r="L680" s="20"/>
      <c r="M680" s="20"/>
      <c r="N680" s="20"/>
      <c r="O680" s="20"/>
      <c r="P680" s="20"/>
    </row>
    <row r="681" spans="1:16" x14ac:dyDescent="0.25">
      <c r="A681" s="20" t="s">
        <v>2096</v>
      </c>
      <c r="B681" s="20">
        <v>83</v>
      </c>
      <c r="C681" s="20" t="s">
        <v>389</v>
      </c>
      <c r="D681" s="20" t="s">
        <v>30</v>
      </c>
      <c r="E681" s="23" t="s">
        <v>2001</v>
      </c>
      <c r="F681" s="20">
        <v>45522</v>
      </c>
      <c r="G681" s="20" t="s">
        <v>2097</v>
      </c>
      <c r="H681" s="20" t="s">
        <v>2098</v>
      </c>
      <c r="I681" s="20"/>
      <c r="J681" s="20"/>
      <c r="K681" s="20"/>
      <c r="L681" s="20"/>
      <c r="M681" s="20"/>
      <c r="N681" s="20"/>
      <c r="O681" s="20"/>
      <c r="P681" s="20"/>
    </row>
    <row r="682" spans="1:16" x14ac:dyDescent="0.25">
      <c r="A682" s="20" t="s">
        <v>2096</v>
      </c>
      <c r="B682" s="20">
        <v>86</v>
      </c>
      <c r="C682" s="20" t="s">
        <v>400</v>
      </c>
      <c r="D682" s="20" t="s">
        <v>30</v>
      </c>
      <c r="E682" s="23" t="s">
        <v>2002</v>
      </c>
      <c r="F682" s="20">
        <v>45479</v>
      </c>
      <c r="G682" s="20" t="s">
        <v>2097</v>
      </c>
      <c r="H682" s="20" t="s">
        <v>2098</v>
      </c>
      <c r="I682" s="20"/>
      <c r="J682" s="20"/>
      <c r="K682" s="20"/>
      <c r="L682" s="20"/>
      <c r="M682" s="20"/>
      <c r="N682" s="20"/>
      <c r="O682" s="20"/>
      <c r="P682" s="20"/>
    </row>
    <row r="683" spans="1:16" x14ac:dyDescent="0.25">
      <c r="A683" s="20" t="s">
        <v>2096</v>
      </c>
      <c r="B683" s="20">
        <v>88</v>
      </c>
      <c r="C683" s="20" t="s">
        <v>407</v>
      </c>
      <c r="D683" s="20" t="s">
        <v>30</v>
      </c>
      <c r="E683" s="23" t="s">
        <v>2003</v>
      </c>
      <c r="F683" s="20">
        <v>45429</v>
      </c>
      <c r="G683" s="20" t="s">
        <v>2097</v>
      </c>
      <c r="H683" s="20" t="s">
        <v>2098</v>
      </c>
      <c r="I683" s="20"/>
      <c r="J683" s="20"/>
      <c r="K683" s="20"/>
      <c r="L683" s="20"/>
      <c r="M683" s="20"/>
      <c r="N683" s="20"/>
      <c r="O683" s="20"/>
      <c r="P683" s="20"/>
    </row>
    <row r="684" spans="1:16" x14ac:dyDescent="0.25">
      <c r="A684" s="20" t="s">
        <v>2096</v>
      </c>
      <c r="B684" s="20">
        <v>89</v>
      </c>
      <c r="C684" s="20" t="s">
        <v>412</v>
      </c>
      <c r="D684" s="20" t="s">
        <v>30</v>
      </c>
      <c r="E684" s="20">
        <v>45263</v>
      </c>
      <c r="F684" s="20">
        <v>44997</v>
      </c>
      <c r="G684" s="20" t="s">
        <v>2097</v>
      </c>
      <c r="H684" s="20" t="s">
        <v>2098</v>
      </c>
      <c r="I684" s="20"/>
      <c r="J684" s="20"/>
      <c r="K684" s="20"/>
      <c r="L684" s="20"/>
      <c r="M684" s="20"/>
      <c r="N684" s="20"/>
      <c r="O684" s="20"/>
      <c r="P684" s="20"/>
    </row>
    <row r="685" spans="1:16" x14ac:dyDescent="0.25">
      <c r="A685" s="20" t="s">
        <v>2096</v>
      </c>
      <c r="B685" s="20">
        <v>90</v>
      </c>
      <c r="C685" s="20" t="s">
        <v>415</v>
      </c>
      <c r="D685" s="20" t="s">
        <v>30</v>
      </c>
      <c r="E685" s="20">
        <v>45546</v>
      </c>
      <c r="F685" s="20">
        <v>45605</v>
      </c>
      <c r="G685" s="20" t="s">
        <v>2097</v>
      </c>
      <c r="H685" s="20" t="s">
        <v>2098</v>
      </c>
      <c r="I685" s="20"/>
      <c r="J685" s="20"/>
      <c r="K685" s="20"/>
      <c r="L685" s="20"/>
      <c r="M685" s="20"/>
      <c r="N685" s="20"/>
      <c r="O685" s="20"/>
      <c r="P685" s="20"/>
    </row>
    <row r="686" spans="1:16" x14ac:dyDescent="0.25">
      <c r="A686" s="20" t="s">
        <v>2096</v>
      </c>
      <c r="B686" s="20">
        <v>91</v>
      </c>
      <c r="C686" s="20" t="s">
        <v>419</v>
      </c>
      <c r="D686" s="20" t="s">
        <v>30</v>
      </c>
      <c r="E686" s="20">
        <v>44937</v>
      </c>
      <c r="F686" s="20">
        <v>45231</v>
      </c>
      <c r="G686" s="20" t="s">
        <v>2097</v>
      </c>
      <c r="H686" s="20" t="s">
        <v>2098</v>
      </c>
      <c r="I686" s="20"/>
      <c r="J686" s="20"/>
      <c r="K686" s="20"/>
      <c r="L686" s="20"/>
      <c r="M686" s="20"/>
      <c r="N686" s="20"/>
      <c r="O686" s="20"/>
      <c r="P686" s="20"/>
    </row>
    <row r="687" spans="1:16" x14ac:dyDescent="0.25">
      <c r="A687" s="20" t="s">
        <v>2096</v>
      </c>
      <c r="B687" s="20">
        <v>92</v>
      </c>
      <c r="C687" s="20" t="s">
        <v>422</v>
      </c>
      <c r="D687" s="20" t="s">
        <v>30</v>
      </c>
      <c r="E687" s="23" t="s">
        <v>2004</v>
      </c>
      <c r="F687" s="20">
        <v>45215</v>
      </c>
      <c r="G687" s="20" t="s">
        <v>2097</v>
      </c>
      <c r="H687" s="20" t="s">
        <v>2098</v>
      </c>
      <c r="I687" s="20"/>
      <c r="J687" s="20"/>
      <c r="K687" s="20"/>
      <c r="L687" s="20"/>
      <c r="M687" s="20"/>
      <c r="N687" s="20"/>
      <c r="O687" s="20"/>
      <c r="P687" s="20"/>
    </row>
    <row r="688" spans="1:16" x14ac:dyDescent="0.25">
      <c r="A688" s="20" t="s">
        <v>2096</v>
      </c>
      <c r="B688" s="20">
        <v>93</v>
      </c>
      <c r="C688" s="20" t="s">
        <v>425</v>
      </c>
      <c r="D688" s="20" t="s">
        <v>30</v>
      </c>
      <c r="E688" s="23" t="s">
        <v>2005</v>
      </c>
      <c r="F688" s="20">
        <v>45717</v>
      </c>
      <c r="G688" s="20" t="s">
        <v>2097</v>
      </c>
      <c r="H688" s="20" t="s">
        <v>2098</v>
      </c>
      <c r="I688" s="20"/>
      <c r="J688" s="20"/>
      <c r="K688" s="20"/>
      <c r="L688" s="20"/>
      <c r="M688" s="20"/>
      <c r="N688" s="20"/>
      <c r="O688" s="20"/>
      <c r="P688" s="20"/>
    </row>
    <row r="689" spans="1:16" x14ac:dyDescent="0.25">
      <c r="A689" s="20" t="s">
        <v>2096</v>
      </c>
      <c r="B689" s="20">
        <v>94</v>
      </c>
      <c r="C689" s="20" t="s">
        <v>427</v>
      </c>
      <c r="D689" s="20" t="s">
        <v>30</v>
      </c>
      <c r="E689" s="20">
        <v>45416</v>
      </c>
      <c r="F689" s="20">
        <v>45387</v>
      </c>
      <c r="G689" s="20" t="s">
        <v>2097</v>
      </c>
      <c r="H689" s="20" t="s">
        <v>2098</v>
      </c>
      <c r="I689" s="20"/>
      <c r="J689" s="20"/>
      <c r="K689" s="20"/>
      <c r="L689" s="20"/>
      <c r="M689" s="20"/>
      <c r="N689" s="20"/>
      <c r="O689" s="20"/>
      <c r="P689" s="20"/>
    </row>
    <row r="690" spans="1:16" x14ac:dyDescent="0.25">
      <c r="A690" s="20" t="s">
        <v>2096</v>
      </c>
      <c r="B690" s="20">
        <v>95</v>
      </c>
      <c r="C690" s="20" t="s">
        <v>430</v>
      </c>
      <c r="D690" s="20" t="s">
        <v>30</v>
      </c>
      <c r="E690" s="23" t="s">
        <v>2006</v>
      </c>
      <c r="F690" s="20">
        <v>45208</v>
      </c>
      <c r="G690" s="20" t="s">
        <v>2097</v>
      </c>
      <c r="H690" s="20" t="s">
        <v>2098</v>
      </c>
      <c r="I690" s="20"/>
      <c r="J690" s="20"/>
      <c r="K690" s="20"/>
      <c r="L690" s="20"/>
      <c r="M690" s="20"/>
      <c r="N690" s="20"/>
      <c r="O690" s="20"/>
      <c r="P690" s="20"/>
    </row>
    <row r="691" spans="1:16" x14ac:dyDescent="0.25">
      <c r="A691" s="20" t="s">
        <v>2096</v>
      </c>
      <c r="B691" s="20">
        <v>98</v>
      </c>
      <c r="C691" s="20" t="s">
        <v>439</v>
      </c>
      <c r="D691" s="20" t="s">
        <v>30</v>
      </c>
      <c r="E691" s="20">
        <v>45911</v>
      </c>
      <c r="F691" s="20">
        <v>45970</v>
      </c>
      <c r="G691" s="20" t="s">
        <v>2097</v>
      </c>
      <c r="H691" s="20" t="s">
        <v>2098</v>
      </c>
      <c r="I691" s="20"/>
      <c r="J691" s="20"/>
      <c r="K691" s="20"/>
      <c r="L691" s="20"/>
      <c r="M691" s="20"/>
      <c r="N691" s="20"/>
      <c r="O691" s="20"/>
      <c r="P691" s="20"/>
    </row>
    <row r="692" spans="1:16" x14ac:dyDescent="0.25">
      <c r="A692" s="20" t="s">
        <v>2096</v>
      </c>
      <c r="B692" s="20">
        <v>99</v>
      </c>
      <c r="C692" s="20" t="s">
        <v>442</v>
      </c>
      <c r="D692" s="20" t="s">
        <v>30</v>
      </c>
      <c r="E692" s="20">
        <v>45234</v>
      </c>
      <c r="F692" s="20">
        <v>45027</v>
      </c>
      <c r="G692" s="20" t="s">
        <v>2097</v>
      </c>
      <c r="H692" s="20" t="s">
        <v>2098</v>
      </c>
      <c r="I692" s="20"/>
      <c r="J692" s="20"/>
      <c r="K692" s="20"/>
      <c r="L692" s="20"/>
      <c r="M692" s="20"/>
      <c r="N692" s="20"/>
      <c r="O692" s="20"/>
      <c r="P692" s="20"/>
    </row>
    <row r="693" spans="1:16" x14ac:dyDescent="0.25">
      <c r="A693" s="20" t="s">
        <v>2096</v>
      </c>
      <c r="B693" s="20">
        <v>104</v>
      </c>
      <c r="C693" s="20" t="s">
        <v>460</v>
      </c>
      <c r="D693" s="20" t="s">
        <v>30</v>
      </c>
      <c r="E693" s="20">
        <v>45080</v>
      </c>
      <c r="F693" s="20">
        <v>44991</v>
      </c>
      <c r="G693" s="20" t="s">
        <v>2097</v>
      </c>
      <c r="H693" s="20" t="s">
        <v>2098</v>
      </c>
      <c r="I693" s="20"/>
      <c r="J693" s="20"/>
      <c r="K693" s="20"/>
      <c r="L693" s="20"/>
      <c r="M693" s="20"/>
      <c r="N693" s="20"/>
      <c r="O693" s="20"/>
      <c r="P693" s="20"/>
    </row>
    <row r="694" spans="1:16" x14ac:dyDescent="0.25">
      <c r="A694" s="20" t="s">
        <v>2096</v>
      </c>
      <c r="B694" s="20">
        <v>105</v>
      </c>
      <c r="C694" s="20" t="s">
        <v>463</v>
      </c>
      <c r="D694" s="20" t="s">
        <v>30</v>
      </c>
      <c r="E694" s="23" t="s">
        <v>2007</v>
      </c>
      <c r="F694" s="20">
        <v>45164</v>
      </c>
      <c r="G694" s="20" t="s">
        <v>2097</v>
      </c>
      <c r="H694" s="20" t="s">
        <v>2098</v>
      </c>
      <c r="I694" s="20"/>
      <c r="J694" s="20"/>
      <c r="K694" s="20"/>
      <c r="L694" s="20"/>
      <c r="M694" s="20"/>
      <c r="N694" s="20"/>
      <c r="O694" s="20"/>
      <c r="P694" s="20"/>
    </row>
    <row r="695" spans="1:16" x14ac:dyDescent="0.25">
      <c r="A695" s="20" t="s">
        <v>2096</v>
      </c>
      <c r="B695" s="20">
        <v>109</v>
      </c>
      <c r="C695" s="20" t="s">
        <v>474</v>
      </c>
      <c r="D695" s="20" t="s">
        <v>30</v>
      </c>
      <c r="E695" s="23" t="s">
        <v>2008</v>
      </c>
      <c r="F695" s="20">
        <v>45189</v>
      </c>
      <c r="G695" s="20" t="s">
        <v>2097</v>
      </c>
      <c r="H695" s="20" t="s">
        <v>2098</v>
      </c>
      <c r="I695" s="20"/>
      <c r="J695" s="20"/>
      <c r="K695" s="20"/>
      <c r="L695" s="20"/>
      <c r="M695" s="20"/>
      <c r="N695" s="20"/>
      <c r="O695" s="20"/>
      <c r="P695" s="20"/>
    </row>
    <row r="696" spans="1:16" x14ac:dyDescent="0.25">
      <c r="A696" s="20" t="s">
        <v>2096</v>
      </c>
      <c r="B696" s="20">
        <v>110</v>
      </c>
      <c r="C696" s="20" t="s">
        <v>478</v>
      </c>
      <c r="D696" s="20" t="s">
        <v>30</v>
      </c>
      <c r="E696" s="23" t="s">
        <v>2009</v>
      </c>
      <c r="F696" s="20">
        <v>45690</v>
      </c>
      <c r="G696" s="20" t="s">
        <v>2097</v>
      </c>
      <c r="H696" s="20" t="s">
        <v>2098</v>
      </c>
      <c r="I696" s="20"/>
      <c r="J696" s="20"/>
      <c r="K696" s="20"/>
      <c r="L696" s="20"/>
      <c r="M696" s="20"/>
      <c r="N696" s="20"/>
      <c r="O696" s="20"/>
      <c r="P696" s="20"/>
    </row>
    <row r="697" spans="1:16" x14ac:dyDescent="0.25">
      <c r="A697" s="20" t="s">
        <v>2096</v>
      </c>
      <c r="B697" s="20">
        <v>113</v>
      </c>
      <c r="C697" s="20" t="s">
        <v>489</v>
      </c>
      <c r="D697" s="20" t="s">
        <v>30</v>
      </c>
      <c r="E697" s="20">
        <v>45173</v>
      </c>
      <c r="F697" s="20">
        <v>45025</v>
      </c>
      <c r="G697" s="20" t="s">
        <v>2097</v>
      </c>
      <c r="H697" s="20" t="s">
        <v>2098</v>
      </c>
      <c r="I697" s="20"/>
      <c r="J697" s="20"/>
      <c r="K697" s="20"/>
      <c r="L697" s="20"/>
      <c r="M697" s="20"/>
      <c r="N697" s="20"/>
      <c r="O697" s="20"/>
      <c r="P697" s="20"/>
    </row>
    <row r="698" spans="1:16" x14ac:dyDescent="0.25">
      <c r="A698" s="20" t="s">
        <v>2096</v>
      </c>
      <c r="B698" s="20">
        <v>115</v>
      </c>
      <c r="C698" s="20" t="s">
        <v>495</v>
      </c>
      <c r="D698" s="20" t="s">
        <v>30</v>
      </c>
      <c r="E698" s="20">
        <v>44993</v>
      </c>
      <c r="F698" s="20">
        <v>45141</v>
      </c>
      <c r="G698" s="20" t="s">
        <v>2097</v>
      </c>
      <c r="H698" s="20" t="s">
        <v>2098</v>
      </c>
      <c r="I698" s="20"/>
      <c r="J698" s="20"/>
      <c r="K698" s="20"/>
      <c r="L698" s="20"/>
      <c r="M698" s="20"/>
      <c r="N698" s="20"/>
      <c r="O698" s="20"/>
      <c r="P698" s="20"/>
    </row>
    <row r="699" spans="1:16" x14ac:dyDescent="0.25">
      <c r="A699" s="20" t="s">
        <v>2096</v>
      </c>
      <c r="B699" s="20">
        <v>116</v>
      </c>
      <c r="C699" s="20" t="s">
        <v>498</v>
      </c>
      <c r="D699" s="20" t="s">
        <v>30</v>
      </c>
      <c r="E699" s="20">
        <v>44968</v>
      </c>
      <c r="F699" s="20">
        <v>45232</v>
      </c>
      <c r="G699" s="20" t="s">
        <v>2097</v>
      </c>
      <c r="H699" s="20" t="s">
        <v>2098</v>
      </c>
      <c r="I699" s="20"/>
      <c r="J699" s="20"/>
      <c r="K699" s="20"/>
      <c r="L699" s="20"/>
      <c r="M699" s="20"/>
      <c r="N699" s="20"/>
      <c r="O699" s="20"/>
      <c r="P699" s="20"/>
    </row>
    <row r="700" spans="1:16" x14ac:dyDescent="0.25">
      <c r="A700" s="20" t="s">
        <v>2096</v>
      </c>
      <c r="B700" s="20">
        <v>119</v>
      </c>
      <c r="C700" s="20" t="s">
        <v>508</v>
      </c>
      <c r="D700" s="20" t="s">
        <v>30</v>
      </c>
      <c r="E700" s="20">
        <v>45847</v>
      </c>
      <c r="F700" s="20">
        <v>45907</v>
      </c>
      <c r="G700" s="20" t="s">
        <v>2097</v>
      </c>
      <c r="H700" s="20" t="s">
        <v>2098</v>
      </c>
      <c r="I700" s="20"/>
      <c r="J700" s="20"/>
      <c r="K700" s="20"/>
      <c r="L700" s="20"/>
      <c r="M700" s="20"/>
      <c r="N700" s="20"/>
      <c r="O700" s="20"/>
      <c r="P700" s="20"/>
    </row>
    <row r="701" spans="1:16" x14ac:dyDescent="0.25">
      <c r="A701" s="20" t="s">
        <v>2096</v>
      </c>
      <c r="B701" s="20">
        <v>120</v>
      </c>
      <c r="C701" s="20" t="s">
        <v>512</v>
      </c>
      <c r="D701" s="20" t="s">
        <v>30</v>
      </c>
      <c r="E701" s="23" t="s">
        <v>2010</v>
      </c>
      <c r="F701" s="20">
        <v>45840</v>
      </c>
      <c r="G701" s="20" t="s">
        <v>2097</v>
      </c>
      <c r="H701" s="20" t="s">
        <v>2098</v>
      </c>
      <c r="I701" s="20"/>
      <c r="J701" s="20"/>
      <c r="K701" s="20"/>
      <c r="L701" s="20"/>
      <c r="M701" s="20"/>
      <c r="N701" s="20"/>
      <c r="O701" s="20"/>
      <c r="P701" s="20"/>
    </row>
    <row r="702" spans="1:16" x14ac:dyDescent="0.25">
      <c r="A702" s="20" t="s">
        <v>2096</v>
      </c>
      <c r="B702" s="20">
        <v>121</v>
      </c>
      <c r="C702" s="20" t="s">
        <v>515</v>
      </c>
      <c r="D702" s="20" t="s">
        <v>30</v>
      </c>
      <c r="E702" s="23" t="s">
        <v>2011</v>
      </c>
      <c r="F702" s="20">
        <v>45004</v>
      </c>
      <c r="G702" s="20" t="s">
        <v>2097</v>
      </c>
      <c r="H702" s="20" t="s">
        <v>2098</v>
      </c>
      <c r="I702" s="20"/>
      <c r="J702" s="20"/>
      <c r="K702" s="20"/>
      <c r="L702" s="20"/>
      <c r="M702" s="20"/>
      <c r="N702" s="20"/>
      <c r="O702" s="20"/>
      <c r="P702" s="20"/>
    </row>
    <row r="703" spans="1:16" x14ac:dyDescent="0.25">
      <c r="A703" s="20" t="s">
        <v>2096</v>
      </c>
      <c r="B703" s="20">
        <v>122</v>
      </c>
      <c r="C703" s="20" t="s">
        <v>518</v>
      </c>
      <c r="D703" s="20" t="s">
        <v>30</v>
      </c>
      <c r="E703" s="20">
        <v>45087</v>
      </c>
      <c r="F703" s="20">
        <v>45205</v>
      </c>
      <c r="G703" s="20" t="s">
        <v>2097</v>
      </c>
      <c r="H703" s="20" t="s">
        <v>2098</v>
      </c>
      <c r="I703" s="20"/>
      <c r="J703" s="20"/>
      <c r="K703" s="20"/>
      <c r="L703" s="20"/>
      <c r="M703" s="20"/>
      <c r="N703" s="20"/>
      <c r="O703" s="20"/>
      <c r="P703" s="20"/>
    </row>
    <row r="704" spans="1:16" x14ac:dyDescent="0.25">
      <c r="A704" s="20" t="s">
        <v>2096</v>
      </c>
      <c r="B704" s="20">
        <v>123</v>
      </c>
      <c r="C704" s="20" t="s">
        <v>521</v>
      </c>
      <c r="D704" s="20" t="s">
        <v>30</v>
      </c>
      <c r="E704" s="20">
        <v>45721</v>
      </c>
      <c r="F704" s="20">
        <v>45780</v>
      </c>
      <c r="G704" s="20" t="s">
        <v>2097</v>
      </c>
      <c r="H704" s="20" t="s">
        <v>2098</v>
      </c>
      <c r="I704" s="20"/>
      <c r="J704" s="20"/>
      <c r="K704" s="20"/>
      <c r="L704" s="20"/>
      <c r="M704" s="20"/>
      <c r="N704" s="20"/>
      <c r="O704" s="20"/>
      <c r="P704" s="20"/>
    </row>
    <row r="705" spans="1:16" x14ac:dyDescent="0.25">
      <c r="A705" s="20" t="s">
        <v>2096</v>
      </c>
      <c r="B705" s="20">
        <v>128</v>
      </c>
      <c r="C705" s="20" t="s">
        <v>537</v>
      </c>
      <c r="D705" s="20" t="s">
        <v>30</v>
      </c>
      <c r="E705" s="20">
        <v>45942</v>
      </c>
      <c r="F705" s="20">
        <v>46001</v>
      </c>
      <c r="G705" s="20" t="s">
        <v>2097</v>
      </c>
      <c r="H705" s="20" t="s">
        <v>2098</v>
      </c>
      <c r="I705" s="20"/>
      <c r="J705" s="20"/>
      <c r="K705" s="20"/>
      <c r="L705" s="20"/>
      <c r="M705" s="20"/>
      <c r="N705" s="20"/>
      <c r="O705" s="20"/>
      <c r="P705" s="20"/>
    </row>
    <row r="706" spans="1:16" x14ac:dyDescent="0.25">
      <c r="A706" s="20" t="s">
        <v>2096</v>
      </c>
      <c r="B706" s="20">
        <v>129</v>
      </c>
      <c r="C706" s="20" t="s">
        <v>540</v>
      </c>
      <c r="D706" s="20" t="s">
        <v>30</v>
      </c>
      <c r="E706" s="23" t="s">
        <v>2012</v>
      </c>
      <c r="F706" s="20">
        <v>45570</v>
      </c>
      <c r="G706" s="20" t="s">
        <v>2097</v>
      </c>
      <c r="H706" s="20" t="s">
        <v>2098</v>
      </c>
      <c r="I706" s="20"/>
      <c r="J706" s="20"/>
      <c r="K706" s="20"/>
      <c r="L706" s="20"/>
      <c r="M706" s="20"/>
      <c r="N706" s="20"/>
      <c r="O706" s="20"/>
      <c r="P706" s="20"/>
    </row>
    <row r="707" spans="1:16" x14ac:dyDescent="0.25">
      <c r="A707" s="20" t="s">
        <v>2096</v>
      </c>
      <c r="B707" s="20">
        <v>131</v>
      </c>
      <c r="C707" s="20" t="s">
        <v>546</v>
      </c>
      <c r="D707" s="20" t="s">
        <v>30</v>
      </c>
      <c r="E707" s="23" t="s">
        <v>2013</v>
      </c>
      <c r="F707" s="20">
        <v>45213</v>
      </c>
      <c r="G707" s="20" t="s">
        <v>2097</v>
      </c>
      <c r="H707" s="20" t="s">
        <v>2098</v>
      </c>
      <c r="I707" s="20"/>
      <c r="J707" s="20"/>
      <c r="K707" s="20"/>
      <c r="L707" s="20"/>
      <c r="M707" s="20"/>
      <c r="N707" s="20"/>
      <c r="O707" s="20"/>
      <c r="P707" s="20"/>
    </row>
    <row r="708" spans="1:16" x14ac:dyDescent="0.25">
      <c r="A708" s="20" t="s">
        <v>2096</v>
      </c>
      <c r="B708" s="20">
        <v>133</v>
      </c>
      <c r="C708" s="20" t="s">
        <v>552</v>
      </c>
      <c r="D708" s="20" t="s">
        <v>30</v>
      </c>
      <c r="E708" s="20">
        <v>45237</v>
      </c>
      <c r="F708" s="20">
        <v>45118</v>
      </c>
      <c r="G708" s="20" t="s">
        <v>2097</v>
      </c>
      <c r="H708" s="20" t="s">
        <v>2098</v>
      </c>
      <c r="I708" s="20"/>
      <c r="J708" s="20"/>
      <c r="K708" s="20"/>
      <c r="L708" s="20"/>
      <c r="M708" s="20"/>
      <c r="N708" s="20"/>
      <c r="O708" s="20"/>
      <c r="P708" s="20"/>
    </row>
    <row r="709" spans="1:16" x14ac:dyDescent="0.25">
      <c r="A709" s="20" t="s">
        <v>2096</v>
      </c>
      <c r="B709" s="20">
        <v>135</v>
      </c>
      <c r="C709" s="20" t="s">
        <v>558</v>
      </c>
      <c r="D709" s="20" t="s">
        <v>30</v>
      </c>
      <c r="E709" s="20">
        <v>45056</v>
      </c>
      <c r="F709" s="20">
        <v>45204</v>
      </c>
      <c r="G709" s="20" t="s">
        <v>2097</v>
      </c>
      <c r="H709" s="20" t="s">
        <v>2098</v>
      </c>
      <c r="I709" s="20"/>
      <c r="J709" s="20"/>
      <c r="K709" s="20"/>
      <c r="L709" s="20"/>
      <c r="M709" s="20"/>
      <c r="N709" s="20"/>
      <c r="O709" s="20"/>
      <c r="P709" s="20"/>
    </row>
    <row r="710" spans="1:16" x14ac:dyDescent="0.25">
      <c r="A710" s="20" t="s">
        <v>2096</v>
      </c>
      <c r="B710" s="20">
        <v>136</v>
      </c>
      <c r="C710" s="20" t="s">
        <v>560</v>
      </c>
      <c r="D710" s="20" t="s">
        <v>30</v>
      </c>
      <c r="E710" s="23" t="s">
        <v>2014</v>
      </c>
      <c r="F710" s="20">
        <v>45703</v>
      </c>
      <c r="G710" s="20" t="s">
        <v>2097</v>
      </c>
      <c r="H710" s="20" t="s">
        <v>2098</v>
      </c>
      <c r="I710" s="20"/>
      <c r="J710" s="20"/>
      <c r="K710" s="20"/>
      <c r="L710" s="20"/>
      <c r="M710" s="20"/>
      <c r="N710" s="20"/>
      <c r="O710" s="20"/>
      <c r="P710" s="20"/>
    </row>
    <row r="711" spans="1:16" x14ac:dyDescent="0.25">
      <c r="A711" s="20" t="s">
        <v>2096</v>
      </c>
      <c r="B711" s="20">
        <v>138</v>
      </c>
      <c r="C711" s="20" t="s">
        <v>566</v>
      </c>
      <c r="D711" s="20" t="s">
        <v>30</v>
      </c>
      <c r="E711" s="23" t="s">
        <v>2015</v>
      </c>
      <c r="F711" s="20">
        <v>45897</v>
      </c>
      <c r="G711" s="20" t="s">
        <v>2097</v>
      </c>
      <c r="H711" s="20" t="s">
        <v>2098</v>
      </c>
      <c r="I711" s="20"/>
      <c r="J711" s="20"/>
      <c r="K711" s="20"/>
      <c r="L711" s="20"/>
      <c r="M711" s="20"/>
      <c r="N711" s="20"/>
      <c r="O711" s="20"/>
      <c r="P711" s="20"/>
    </row>
    <row r="712" spans="1:16" x14ac:dyDescent="0.25">
      <c r="A712" s="20" t="s">
        <v>2096</v>
      </c>
      <c r="B712" s="20">
        <v>139</v>
      </c>
      <c r="C712" s="20" t="s">
        <v>570</v>
      </c>
      <c r="D712" s="20" t="s">
        <v>30</v>
      </c>
      <c r="E712" s="20">
        <v>45242</v>
      </c>
      <c r="F712" s="20">
        <v>45271</v>
      </c>
      <c r="G712" s="20" t="s">
        <v>2097</v>
      </c>
      <c r="H712" s="20" t="s">
        <v>2098</v>
      </c>
      <c r="I712" s="20"/>
      <c r="J712" s="20"/>
      <c r="K712" s="20"/>
      <c r="L712" s="20"/>
      <c r="M712" s="20"/>
      <c r="N712" s="20"/>
      <c r="O712" s="20"/>
      <c r="P712" s="20"/>
    </row>
    <row r="713" spans="1:16" x14ac:dyDescent="0.25">
      <c r="A713" s="20" t="s">
        <v>2096</v>
      </c>
      <c r="B713" s="20">
        <v>145</v>
      </c>
      <c r="C713" s="20" t="s">
        <v>590</v>
      </c>
      <c r="D713" s="20" t="s">
        <v>30</v>
      </c>
      <c r="E713" s="23" t="s">
        <v>2016</v>
      </c>
      <c r="F713" s="20">
        <v>45985</v>
      </c>
      <c r="G713" s="20" t="s">
        <v>2097</v>
      </c>
      <c r="H713" s="20" t="s">
        <v>2098</v>
      </c>
      <c r="I713" s="20"/>
      <c r="J713" s="20"/>
      <c r="K713" s="20"/>
      <c r="L713" s="20"/>
      <c r="M713" s="20"/>
      <c r="N713" s="20"/>
      <c r="O713" s="20"/>
      <c r="P713" s="20"/>
    </row>
    <row r="714" spans="1:16" x14ac:dyDescent="0.25">
      <c r="A714" s="20" t="s">
        <v>2096</v>
      </c>
      <c r="B714" s="20">
        <v>146</v>
      </c>
      <c r="C714" s="20" t="s">
        <v>594</v>
      </c>
      <c r="D714" s="20" t="s">
        <v>30</v>
      </c>
      <c r="E714" s="20">
        <v>44967</v>
      </c>
      <c r="F714" s="20">
        <v>45201</v>
      </c>
      <c r="G714" s="20" t="s">
        <v>2097</v>
      </c>
      <c r="H714" s="20" t="s">
        <v>2098</v>
      </c>
      <c r="I714" s="20"/>
      <c r="J714" s="20"/>
      <c r="K714" s="20"/>
      <c r="L714" s="20"/>
      <c r="M714" s="20"/>
      <c r="N714" s="20"/>
      <c r="O714" s="20"/>
      <c r="P714" s="20"/>
    </row>
    <row r="715" spans="1:16" x14ac:dyDescent="0.25">
      <c r="A715" s="20" t="s">
        <v>2096</v>
      </c>
      <c r="B715" s="20">
        <v>147</v>
      </c>
      <c r="C715" s="20" t="s">
        <v>597</v>
      </c>
      <c r="D715" s="20" t="s">
        <v>30</v>
      </c>
      <c r="E715" s="20">
        <v>45296</v>
      </c>
      <c r="F715" s="20">
        <v>45413</v>
      </c>
      <c r="G715" s="20" t="s">
        <v>2097</v>
      </c>
      <c r="H715" s="20" t="s">
        <v>2098</v>
      </c>
      <c r="I715" s="20"/>
      <c r="J715" s="20"/>
      <c r="K715" s="20"/>
      <c r="L715" s="20"/>
      <c r="M715" s="20"/>
      <c r="N715" s="20"/>
      <c r="O715" s="20"/>
      <c r="P715" s="20"/>
    </row>
    <row r="716" spans="1:16" x14ac:dyDescent="0.25">
      <c r="A716" s="20" t="s">
        <v>2096</v>
      </c>
      <c r="B716" s="20">
        <v>149</v>
      </c>
      <c r="C716" s="20" t="s">
        <v>601</v>
      </c>
      <c r="D716" s="20" t="s">
        <v>30</v>
      </c>
      <c r="E716" s="20">
        <v>45696</v>
      </c>
      <c r="F716" s="20">
        <v>45871</v>
      </c>
      <c r="G716" s="20" t="s">
        <v>2097</v>
      </c>
      <c r="H716" s="20" t="s">
        <v>2098</v>
      </c>
      <c r="I716" s="20"/>
      <c r="J716" s="20"/>
      <c r="K716" s="20"/>
      <c r="L716" s="20"/>
      <c r="M716" s="20"/>
      <c r="N716" s="20"/>
      <c r="O716" s="20"/>
      <c r="P716" s="20"/>
    </row>
    <row r="717" spans="1:16" x14ac:dyDescent="0.25">
      <c r="A717" s="20" t="s">
        <v>2096</v>
      </c>
      <c r="B717" s="20">
        <v>150</v>
      </c>
      <c r="C717" s="20" t="s">
        <v>604</v>
      </c>
      <c r="D717" s="20" t="s">
        <v>30</v>
      </c>
      <c r="E717" s="20">
        <v>45327</v>
      </c>
      <c r="F717" s="20">
        <v>45414</v>
      </c>
      <c r="G717" s="20" t="s">
        <v>2097</v>
      </c>
      <c r="H717" s="20" t="s">
        <v>2098</v>
      </c>
      <c r="I717" s="20"/>
      <c r="J717" s="20"/>
      <c r="K717" s="20"/>
      <c r="L717" s="20"/>
      <c r="M717" s="20"/>
      <c r="N717" s="20"/>
      <c r="O717" s="20"/>
      <c r="P717" s="20"/>
    </row>
    <row r="718" spans="1:16" x14ac:dyDescent="0.25">
      <c r="A718" s="20" t="s">
        <v>2096</v>
      </c>
      <c r="B718" s="20">
        <v>151</v>
      </c>
      <c r="C718" s="20" t="s">
        <v>607</v>
      </c>
      <c r="D718" s="20" t="s">
        <v>30</v>
      </c>
      <c r="E718" s="20">
        <v>45691</v>
      </c>
      <c r="F718" s="20">
        <v>45718</v>
      </c>
      <c r="G718" s="20" t="s">
        <v>2097</v>
      </c>
      <c r="H718" s="20" t="s">
        <v>2098</v>
      </c>
      <c r="I718" s="20"/>
      <c r="J718" s="20"/>
      <c r="K718" s="20"/>
      <c r="L718" s="20"/>
      <c r="M718" s="20"/>
      <c r="N718" s="20"/>
      <c r="O718" s="20"/>
      <c r="P718" s="20"/>
    </row>
    <row r="719" spans="1:16" x14ac:dyDescent="0.25">
      <c r="A719" s="20" t="s">
        <v>2096</v>
      </c>
      <c r="B719" s="20">
        <v>153</v>
      </c>
      <c r="C719" s="20" t="s">
        <v>613</v>
      </c>
      <c r="D719" s="20" t="s">
        <v>30</v>
      </c>
      <c r="E719" s="23" t="s">
        <v>2017</v>
      </c>
      <c r="F719" s="20">
        <v>45280</v>
      </c>
      <c r="G719" s="20" t="s">
        <v>2097</v>
      </c>
      <c r="H719" s="20" t="s">
        <v>2098</v>
      </c>
      <c r="I719" s="20"/>
      <c r="J719" s="20"/>
      <c r="K719" s="20"/>
      <c r="L719" s="20"/>
      <c r="M719" s="20"/>
      <c r="N719" s="20"/>
      <c r="O719" s="20"/>
      <c r="P719" s="20"/>
    </row>
    <row r="720" spans="1:16" x14ac:dyDescent="0.25">
      <c r="A720" s="20" t="s">
        <v>2096</v>
      </c>
      <c r="B720" s="20">
        <v>160</v>
      </c>
      <c r="C720" s="20" t="s">
        <v>635</v>
      </c>
      <c r="D720" s="20" t="s">
        <v>30</v>
      </c>
      <c r="E720" s="23" t="s">
        <v>2018</v>
      </c>
      <c r="F720" s="20">
        <v>45287</v>
      </c>
      <c r="G720" s="20" t="s">
        <v>2097</v>
      </c>
      <c r="H720" s="20" t="s">
        <v>2098</v>
      </c>
      <c r="I720" s="20"/>
      <c r="J720" s="20"/>
      <c r="K720" s="20"/>
      <c r="L720" s="20"/>
      <c r="M720" s="20"/>
      <c r="N720" s="20"/>
      <c r="O720" s="20"/>
      <c r="P720" s="20"/>
    </row>
    <row r="721" spans="1:16" x14ac:dyDescent="0.25">
      <c r="A721" s="20" t="s">
        <v>2096</v>
      </c>
      <c r="B721" s="20">
        <v>166</v>
      </c>
      <c r="C721" s="20" t="s">
        <v>655</v>
      </c>
      <c r="D721" s="20" t="s">
        <v>30</v>
      </c>
      <c r="E721" s="23" t="s">
        <v>2019</v>
      </c>
      <c r="F721" s="20">
        <v>45885</v>
      </c>
      <c r="G721" s="20" t="s">
        <v>2097</v>
      </c>
      <c r="H721" s="20" t="s">
        <v>2098</v>
      </c>
      <c r="I721" s="20"/>
      <c r="J721" s="20"/>
      <c r="K721" s="20"/>
      <c r="L721" s="20"/>
      <c r="M721" s="20"/>
      <c r="N721" s="20"/>
      <c r="O721" s="20"/>
      <c r="P721" s="20"/>
    </row>
    <row r="722" spans="1:16" x14ac:dyDescent="0.25">
      <c r="A722" s="20" t="s">
        <v>2096</v>
      </c>
      <c r="B722" s="20">
        <v>168</v>
      </c>
      <c r="C722" s="20" t="s">
        <v>661</v>
      </c>
      <c r="D722" s="20" t="s">
        <v>30</v>
      </c>
      <c r="E722" s="23" t="s">
        <v>2020</v>
      </c>
      <c r="F722" s="20">
        <v>45890</v>
      </c>
      <c r="G722" s="20" t="s">
        <v>2097</v>
      </c>
      <c r="H722" s="20" t="s">
        <v>2098</v>
      </c>
      <c r="I722" s="20"/>
      <c r="J722" s="20"/>
      <c r="K722" s="20"/>
      <c r="L722" s="20"/>
      <c r="M722" s="20"/>
      <c r="N722" s="20"/>
      <c r="O722" s="20"/>
      <c r="P722" s="20"/>
    </row>
    <row r="723" spans="1:16" x14ac:dyDescent="0.25">
      <c r="A723" s="20" t="s">
        <v>2096</v>
      </c>
      <c r="B723" s="20">
        <v>169</v>
      </c>
      <c r="C723" s="20" t="s">
        <v>664</v>
      </c>
      <c r="D723" s="20" t="s">
        <v>30</v>
      </c>
      <c r="E723" s="20">
        <v>45842</v>
      </c>
      <c r="F723" s="20">
        <v>45754</v>
      </c>
      <c r="G723" s="20" t="s">
        <v>2097</v>
      </c>
      <c r="H723" s="20" t="s">
        <v>2098</v>
      </c>
      <c r="I723" s="20"/>
      <c r="J723" s="20"/>
      <c r="K723" s="20"/>
      <c r="L723" s="20"/>
      <c r="M723" s="20"/>
      <c r="N723" s="20"/>
      <c r="O723" s="20"/>
      <c r="P723" s="20"/>
    </row>
    <row r="724" spans="1:16" x14ac:dyDescent="0.25">
      <c r="A724" s="20" t="s">
        <v>2096</v>
      </c>
      <c r="B724" s="20">
        <v>170</v>
      </c>
      <c r="C724" s="20" t="s">
        <v>668</v>
      </c>
      <c r="D724" s="20" t="s">
        <v>30</v>
      </c>
      <c r="E724" s="20">
        <v>45964</v>
      </c>
      <c r="F724" s="20">
        <v>45727</v>
      </c>
      <c r="G724" s="20" t="s">
        <v>2097</v>
      </c>
      <c r="H724" s="20" t="s">
        <v>2098</v>
      </c>
      <c r="I724" s="20"/>
      <c r="J724" s="20"/>
      <c r="K724" s="20"/>
      <c r="L724" s="20"/>
      <c r="M724" s="20"/>
      <c r="N724" s="20"/>
      <c r="O724" s="20"/>
      <c r="P724" s="20"/>
    </row>
    <row r="725" spans="1:16" x14ac:dyDescent="0.25">
      <c r="A725" s="20" t="s">
        <v>2096</v>
      </c>
      <c r="B725" s="20">
        <v>171</v>
      </c>
      <c r="C725" s="20" t="s">
        <v>671</v>
      </c>
      <c r="D725" s="20" t="s">
        <v>30</v>
      </c>
      <c r="E725" s="20">
        <v>45577</v>
      </c>
      <c r="F725" s="20">
        <v>45636</v>
      </c>
      <c r="G725" s="20" t="s">
        <v>2097</v>
      </c>
      <c r="H725" s="20" t="s">
        <v>2098</v>
      </c>
      <c r="I725" s="20"/>
      <c r="J725" s="20"/>
      <c r="K725" s="20"/>
      <c r="L725" s="20"/>
      <c r="M725" s="20"/>
      <c r="N725" s="20"/>
      <c r="O725" s="20"/>
      <c r="P725" s="20"/>
    </row>
    <row r="726" spans="1:16" x14ac:dyDescent="0.25">
      <c r="A726" s="20" t="s">
        <v>2096</v>
      </c>
      <c r="B726" s="20">
        <v>172</v>
      </c>
      <c r="C726" s="20" t="s">
        <v>674</v>
      </c>
      <c r="D726" s="20" t="s">
        <v>28</v>
      </c>
      <c r="E726" s="20">
        <v>-5</v>
      </c>
      <c r="F726" s="20">
        <v>5</v>
      </c>
      <c r="G726" s="20" t="s">
        <v>2097</v>
      </c>
      <c r="H726" s="20" t="s">
        <v>2098</v>
      </c>
      <c r="I726" s="20"/>
      <c r="J726" s="20"/>
      <c r="K726" s="20"/>
      <c r="L726" s="20"/>
      <c r="M726" s="20"/>
      <c r="N726" s="20"/>
      <c r="O726" s="20"/>
      <c r="P726" s="20"/>
    </row>
    <row r="727" spans="1:16" x14ac:dyDescent="0.25">
      <c r="A727" s="20" t="s">
        <v>2096</v>
      </c>
      <c r="B727" s="20">
        <v>177</v>
      </c>
      <c r="C727" s="20" t="s">
        <v>689</v>
      </c>
      <c r="D727" s="20" t="s">
        <v>30</v>
      </c>
      <c r="E727" s="20">
        <v>45604</v>
      </c>
      <c r="F727" s="20">
        <v>45515</v>
      </c>
      <c r="G727" s="20" t="s">
        <v>2097</v>
      </c>
      <c r="H727" s="20" t="s">
        <v>2098</v>
      </c>
      <c r="I727" s="20"/>
      <c r="J727" s="20"/>
      <c r="K727" s="20"/>
      <c r="L727" s="20"/>
      <c r="M727" s="20"/>
      <c r="N727" s="20"/>
      <c r="O727" s="20"/>
      <c r="P727" s="20"/>
    </row>
    <row r="728" spans="1:16" x14ac:dyDescent="0.25">
      <c r="A728" s="20" t="s">
        <v>2096</v>
      </c>
      <c r="B728" s="20">
        <v>180</v>
      </c>
      <c r="C728" s="20" t="s">
        <v>697</v>
      </c>
      <c r="D728" s="20" t="s">
        <v>30</v>
      </c>
      <c r="E728" s="20">
        <v>45840</v>
      </c>
      <c r="F728" s="20">
        <v>45695</v>
      </c>
      <c r="G728" s="20" t="s">
        <v>2097</v>
      </c>
      <c r="H728" s="20" t="s">
        <v>2098</v>
      </c>
      <c r="I728" s="20"/>
      <c r="J728" s="20"/>
      <c r="K728" s="20"/>
      <c r="L728" s="20"/>
      <c r="M728" s="20"/>
      <c r="N728" s="20"/>
      <c r="O728" s="20"/>
      <c r="P728" s="20"/>
    </row>
    <row r="729" spans="1:16" x14ac:dyDescent="0.25">
      <c r="A729" s="20" t="s">
        <v>2096</v>
      </c>
      <c r="B729" s="20">
        <v>182</v>
      </c>
      <c r="C729" s="20" t="s">
        <v>704</v>
      </c>
      <c r="D729" s="20" t="s">
        <v>30</v>
      </c>
      <c r="E729" s="23" t="s">
        <v>2021</v>
      </c>
      <c r="F729" s="20">
        <v>45550</v>
      </c>
      <c r="G729" s="20" t="s">
        <v>2097</v>
      </c>
      <c r="H729" s="20" t="s">
        <v>2098</v>
      </c>
      <c r="I729" s="20"/>
      <c r="J729" s="20"/>
      <c r="K729" s="20"/>
      <c r="L729" s="20"/>
      <c r="M729" s="20"/>
      <c r="N729" s="20"/>
      <c r="O729" s="20"/>
      <c r="P729" s="20"/>
    </row>
    <row r="730" spans="1:16" x14ac:dyDescent="0.25">
      <c r="A730" s="20" t="s">
        <v>2096</v>
      </c>
      <c r="B730" s="20">
        <v>183</v>
      </c>
      <c r="C730" s="20" t="s">
        <v>707</v>
      </c>
      <c r="D730" s="20" t="s">
        <v>30</v>
      </c>
      <c r="E730" s="20">
        <v>45870</v>
      </c>
      <c r="F730" s="20">
        <v>45665</v>
      </c>
      <c r="G730" s="20" t="s">
        <v>2097</v>
      </c>
      <c r="H730" s="20" t="s">
        <v>2098</v>
      </c>
      <c r="I730" s="20"/>
      <c r="J730" s="20"/>
      <c r="K730" s="20"/>
      <c r="L730" s="20"/>
      <c r="M730" s="20"/>
      <c r="N730" s="20"/>
      <c r="O730" s="20"/>
      <c r="P730" s="20"/>
    </row>
    <row r="731" spans="1:16" x14ac:dyDescent="0.25">
      <c r="A731" s="20" t="s">
        <v>2096</v>
      </c>
      <c r="B731" s="20">
        <v>185</v>
      </c>
      <c r="C731" s="20" t="s">
        <v>713</v>
      </c>
      <c r="D731" s="20" t="s">
        <v>30</v>
      </c>
      <c r="E731" s="20">
        <v>45080</v>
      </c>
      <c r="F731" s="20">
        <v>44991</v>
      </c>
      <c r="G731" s="20" t="s">
        <v>2097</v>
      </c>
      <c r="H731" s="20" t="s">
        <v>2098</v>
      </c>
      <c r="I731" s="20"/>
      <c r="J731" s="20"/>
      <c r="K731" s="20"/>
      <c r="L731" s="20"/>
      <c r="M731" s="20"/>
      <c r="N731" s="20"/>
      <c r="O731" s="20"/>
      <c r="P731" s="20"/>
    </row>
    <row r="732" spans="1:16" x14ac:dyDescent="0.25">
      <c r="A732" s="20" t="s">
        <v>2096</v>
      </c>
      <c r="B732" s="20">
        <v>186</v>
      </c>
      <c r="C732" s="20" t="s">
        <v>716</v>
      </c>
      <c r="D732" s="20" t="s">
        <v>30</v>
      </c>
      <c r="E732" s="23" t="s">
        <v>2022</v>
      </c>
      <c r="F732" s="20">
        <v>45672</v>
      </c>
      <c r="G732" s="20" t="s">
        <v>2097</v>
      </c>
      <c r="H732" s="20" t="s">
        <v>2098</v>
      </c>
      <c r="I732" s="20"/>
      <c r="J732" s="20"/>
      <c r="K732" s="20"/>
      <c r="L732" s="20"/>
      <c r="M732" s="20"/>
      <c r="N732" s="20"/>
      <c r="O732" s="20"/>
      <c r="P732" s="20"/>
    </row>
    <row r="733" spans="1:16" x14ac:dyDescent="0.25">
      <c r="A733" s="20" t="s">
        <v>2096</v>
      </c>
      <c r="B733" s="20">
        <v>189</v>
      </c>
      <c r="C733" s="20" t="s">
        <v>725</v>
      </c>
      <c r="D733" s="20" t="s">
        <v>30</v>
      </c>
      <c r="E733" s="23" t="s">
        <v>2023</v>
      </c>
      <c r="F733" s="20">
        <v>45905</v>
      </c>
      <c r="G733" s="20" t="s">
        <v>2097</v>
      </c>
      <c r="H733" s="20" t="s">
        <v>2098</v>
      </c>
      <c r="I733" s="20"/>
      <c r="J733" s="20"/>
      <c r="K733" s="20"/>
      <c r="L733" s="20"/>
      <c r="M733" s="20"/>
      <c r="N733" s="20"/>
      <c r="O733" s="20"/>
      <c r="P733" s="20"/>
    </row>
    <row r="734" spans="1:16" x14ac:dyDescent="0.25">
      <c r="A734" s="20" t="s">
        <v>2096</v>
      </c>
      <c r="B734" s="20">
        <v>190</v>
      </c>
      <c r="C734" s="20" t="s">
        <v>728</v>
      </c>
      <c r="D734" s="20" t="s">
        <v>30</v>
      </c>
      <c r="E734" s="20">
        <v>45483</v>
      </c>
      <c r="F734" s="20">
        <v>45572</v>
      </c>
      <c r="G734" s="20" t="s">
        <v>2097</v>
      </c>
      <c r="H734" s="20" t="s">
        <v>2098</v>
      </c>
      <c r="I734" s="20"/>
      <c r="J734" s="20"/>
      <c r="K734" s="20"/>
      <c r="L734" s="20"/>
      <c r="M734" s="20"/>
      <c r="N734" s="20"/>
      <c r="O734" s="20"/>
      <c r="P734" s="20"/>
    </row>
    <row r="735" spans="1:16" x14ac:dyDescent="0.25">
      <c r="A735" s="20" t="s">
        <v>2096</v>
      </c>
      <c r="B735" s="20">
        <v>191</v>
      </c>
      <c r="C735" s="20" t="s">
        <v>731</v>
      </c>
      <c r="D735" s="20" t="s">
        <v>30</v>
      </c>
      <c r="E735" s="20">
        <v>45477</v>
      </c>
      <c r="F735" s="20">
        <v>45389</v>
      </c>
      <c r="G735" s="20" t="s">
        <v>2097</v>
      </c>
      <c r="H735" s="20" t="s">
        <v>2098</v>
      </c>
      <c r="I735" s="20"/>
      <c r="J735" s="20"/>
      <c r="K735" s="20"/>
      <c r="L735" s="20"/>
      <c r="M735" s="20"/>
      <c r="N735" s="20"/>
      <c r="O735" s="20"/>
      <c r="P735" s="20"/>
    </row>
    <row r="736" spans="1:16" x14ac:dyDescent="0.25">
      <c r="A736" s="20" t="s">
        <v>2096</v>
      </c>
      <c r="B736" s="20">
        <v>193</v>
      </c>
      <c r="C736" s="20" t="s">
        <v>737</v>
      </c>
      <c r="D736" s="20" t="s">
        <v>28</v>
      </c>
      <c r="E736" s="20">
        <v>-5</v>
      </c>
      <c r="F736" s="20">
        <v>5</v>
      </c>
      <c r="G736" s="20" t="s">
        <v>2097</v>
      </c>
      <c r="H736" s="20" t="s">
        <v>2098</v>
      </c>
      <c r="I736" s="20"/>
      <c r="J736" s="20"/>
      <c r="K736" s="20"/>
      <c r="L736" s="20"/>
      <c r="M736" s="20"/>
      <c r="N736" s="20"/>
      <c r="O736" s="20"/>
      <c r="P736" s="20"/>
    </row>
    <row r="737" spans="1:16" x14ac:dyDescent="0.25">
      <c r="A737" s="20" t="s">
        <v>2096</v>
      </c>
      <c r="B737" s="20">
        <v>194</v>
      </c>
      <c r="C737" s="20" t="s">
        <v>740</v>
      </c>
      <c r="D737" s="20" t="s">
        <v>30</v>
      </c>
      <c r="E737" s="20">
        <v>45787</v>
      </c>
      <c r="F737" s="20">
        <v>45935</v>
      </c>
      <c r="G737" s="20" t="s">
        <v>2097</v>
      </c>
      <c r="H737" s="20" t="s">
        <v>2098</v>
      </c>
      <c r="I737" s="20"/>
      <c r="J737" s="20"/>
      <c r="K737" s="20"/>
      <c r="L737" s="20"/>
      <c r="M737" s="20"/>
      <c r="N737" s="20"/>
      <c r="O737" s="20"/>
      <c r="P737" s="20"/>
    </row>
    <row r="738" spans="1:16" x14ac:dyDescent="0.25">
      <c r="A738" s="20" t="s">
        <v>2096</v>
      </c>
      <c r="B738" s="20">
        <v>197</v>
      </c>
      <c r="C738" s="20" t="s">
        <v>749</v>
      </c>
      <c r="D738" s="20" t="s">
        <v>30</v>
      </c>
      <c r="E738" s="20">
        <v>45815</v>
      </c>
      <c r="F738" s="20">
        <v>45844</v>
      </c>
      <c r="G738" s="20" t="s">
        <v>2097</v>
      </c>
      <c r="H738" s="20" t="s">
        <v>2098</v>
      </c>
      <c r="I738" s="20"/>
      <c r="J738" s="20"/>
      <c r="K738" s="20"/>
      <c r="L738" s="20"/>
      <c r="M738" s="20"/>
      <c r="N738" s="20"/>
      <c r="O738" s="20"/>
      <c r="P738" s="20"/>
    </row>
    <row r="739" spans="1:16" x14ac:dyDescent="0.25">
      <c r="A739" s="20" t="s">
        <v>2096</v>
      </c>
      <c r="B739" s="20">
        <v>198</v>
      </c>
      <c r="C739" s="20" t="s">
        <v>752</v>
      </c>
      <c r="D739" s="20" t="s">
        <v>30</v>
      </c>
      <c r="E739" s="20">
        <v>45176</v>
      </c>
      <c r="F739" s="20">
        <v>45116</v>
      </c>
      <c r="G739" s="20" t="s">
        <v>2097</v>
      </c>
      <c r="H739" s="20" t="s">
        <v>2098</v>
      </c>
      <c r="I739" s="20"/>
      <c r="J739" s="20"/>
      <c r="K739" s="20"/>
      <c r="L739" s="20"/>
      <c r="M739" s="20"/>
      <c r="N739" s="20"/>
      <c r="O739" s="20"/>
      <c r="P739" s="20"/>
    </row>
    <row r="740" spans="1:16" x14ac:dyDescent="0.25">
      <c r="A740" s="20" t="s">
        <v>2096</v>
      </c>
      <c r="B740" s="20">
        <v>199</v>
      </c>
      <c r="C740" s="20" t="s">
        <v>755</v>
      </c>
      <c r="D740" s="20" t="s">
        <v>30</v>
      </c>
      <c r="E740" s="20">
        <v>45999</v>
      </c>
      <c r="F740" s="20">
        <v>45881</v>
      </c>
      <c r="G740" s="20" t="s">
        <v>2097</v>
      </c>
      <c r="H740" s="20" t="s">
        <v>2098</v>
      </c>
      <c r="I740" s="20"/>
      <c r="J740" s="20"/>
      <c r="K740" s="20"/>
      <c r="L740" s="20"/>
      <c r="M740" s="20"/>
      <c r="N740" s="20"/>
      <c r="O740" s="20"/>
      <c r="P740" s="20"/>
    </row>
    <row r="741" spans="1:16" x14ac:dyDescent="0.25">
      <c r="A741" s="20" t="s">
        <v>2096</v>
      </c>
      <c r="B741" s="20">
        <v>200</v>
      </c>
      <c r="C741" s="20" t="s">
        <v>758</v>
      </c>
      <c r="D741" s="20" t="s">
        <v>30</v>
      </c>
      <c r="E741" s="23" t="s">
        <v>2024</v>
      </c>
      <c r="F741" s="20">
        <v>45155</v>
      </c>
      <c r="G741" s="20" t="s">
        <v>2097</v>
      </c>
      <c r="H741" s="20" t="s">
        <v>2098</v>
      </c>
      <c r="I741" s="20"/>
      <c r="J741" s="20"/>
      <c r="K741" s="20"/>
      <c r="L741" s="20"/>
      <c r="M741" s="20"/>
      <c r="N741" s="20"/>
      <c r="O741" s="20"/>
      <c r="P741" s="20"/>
    </row>
    <row r="742" spans="1:16" x14ac:dyDescent="0.25">
      <c r="A742" s="20" t="s">
        <v>2096</v>
      </c>
      <c r="B742" s="20">
        <v>202</v>
      </c>
      <c r="C742" s="20" t="s">
        <v>765</v>
      </c>
      <c r="D742" s="20" t="s">
        <v>30</v>
      </c>
      <c r="E742" s="23" t="s">
        <v>2025</v>
      </c>
      <c r="F742" s="20">
        <v>45386</v>
      </c>
      <c r="G742" s="20" t="s">
        <v>2097</v>
      </c>
      <c r="H742" s="20" t="s">
        <v>2098</v>
      </c>
      <c r="I742" s="20"/>
      <c r="J742" s="20"/>
      <c r="K742" s="20"/>
      <c r="L742" s="20"/>
      <c r="M742" s="20"/>
      <c r="N742" s="20"/>
      <c r="O742" s="20"/>
      <c r="P742" s="20"/>
    </row>
    <row r="743" spans="1:16" x14ac:dyDescent="0.25">
      <c r="A743" s="20" t="s">
        <v>2096</v>
      </c>
      <c r="B743" s="20">
        <v>203</v>
      </c>
      <c r="C743" s="20" t="s">
        <v>768</v>
      </c>
      <c r="D743" s="20" t="s">
        <v>30</v>
      </c>
      <c r="E743" s="20">
        <v>45879</v>
      </c>
      <c r="F743" s="20">
        <v>45938</v>
      </c>
      <c r="G743" s="20" t="s">
        <v>2097</v>
      </c>
      <c r="H743" s="20" t="s">
        <v>2098</v>
      </c>
      <c r="I743" s="20"/>
      <c r="J743" s="20"/>
      <c r="K743" s="20"/>
      <c r="L743" s="20"/>
      <c r="M743" s="20"/>
      <c r="N743" s="20"/>
      <c r="O743" s="20"/>
      <c r="P743" s="20"/>
    </row>
    <row r="744" spans="1:16" x14ac:dyDescent="0.25">
      <c r="A744" s="20" t="s">
        <v>2096</v>
      </c>
      <c r="B744" s="20">
        <v>204</v>
      </c>
      <c r="C744" s="20" t="s">
        <v>771</v>
      </c>
      <c r="D744" s="20" t="s">
        <v>30</v>
      </c>
      <c r="E744" s="23" t="s">
        <v>2026</v>
      </c>
      <c r="F744" s="20">
        <v>45470</v>
      </c>
      <c r="G744" s="20" t="s">
        <v>2097</v>
      </c>
      <c r="H744" s="20" t="s">
        <v>2098</v>
      </c>
      <c r="I744" s="20"/>
      <c r="J744" s="20"/>
      <c r="K744" s="20"/>
      <c r="L744" s="20"/>
      <c r="M744" s="20"/>
      <c r="N744" s="20"/>
      <c r="O744" s="20"/>
      <c r="P744" s="20"/>
    </row>
    <row r="745" spans="1:16" x14ac:dyDescent="0.25">
      <c r="A745" s="20" t="s">
        <v>2096</v>
      </c>
      <c r="B745" s="20">
        <v>207</v>
      </c>
      <c r="C745" s="20" t="s">
        <v>781</v>
      </c>
      <c r="D745" s="20" t="s">
        <v>30</v>
      </c>
      <c r="E745" s="20">
        <v>45902</v>
      </c>
      <c r="F745" s="20">
        <v>45697</v>
      </c>
      <c r="G745" s="20" t="s">
        <v>2097</v>
      </c>
      <c r="H745" s="20" t="s">
        <v>2098</v>
      </c>
      <c r="I745" s="20"/>
      <c r="J745" s="20"/>
      <c r="K745" s="20"/>
      <c r="L745" s="20"/>
      <c r="M745" s="20"/>
      <c r="N745" s="20"/>
      <c r="O745" s="20"/>
      <c r="P745" s="20"/>
    </row>
    <row r="746" spans="1:16" x14ac:dyDescent="0.25">
      <c r="A746" s="20" t="s">
        <v>2096</v>
      </c>
      <c r="B746" s="20">
        <v>210</v>
      </c>
      <c r="C746" s="20" t="s">
        <v>792</v>
      </c>
      <c r="D746" s="20" t="s">
        <v>30</v>
      </c>
      <c r="E746" s="23" t="s">
        <v>2027</v>
      </c>
      <c r="F746" s="20">
        <v>45103</v>
      </c>
      <c r="G746" s="20" t="s">
        <v>2097</v>
      </c>
      <c r="H746" s="20" t="s">
        <v>2098</v>
      </c>
      <c r="I746" s="20"/>
      <c r="J746" s="20"/>
      <c r="K746" s="20"/>
      <c r="L746" s="20"/>
      <c r="M746" s="20"/>
      <c r="N746" s="20"/>
      <c r="O746" s="20"/>
      <c r="P746" s="20"/>
    </row>
    <row r="747" spans="1:16" x14ac:dyDescent="0.25">
      <c r="A747" s="20" t="s">
        <v>2096</v>
      </c>
      <c r="B747" s="20">
        <v>211</v>
      </c>
      <c r="C747" s="20" t="s">
        <v>795</v>
      </c>
      <c r="D747" s="20" t="s">
        <v>30</v>
      </c>
      <c r="E747" s="20">
        <v>45815</v>
      </c>
      <c r="F747" s="20">
        <v>45844</v>
      </c>
      <c r="G747" s="20" t="s">
        <v>2097</v>
      </c>
      <c r="H747" s="20" t="s">
        <v>2098</v>
      </c>
      <c r="I747" s="20"/>
      <c r="J747" s="20"/>
      <c r="K747" s="20"/>
      <c r="L747" s="20"/>
      <c r="M747" s="20"/>
      <c r="N747" s="20"/>
      <c r="O747" s="20"/>
      <c r="P747" s="20"/>
    </row>
    <row r="748" spans="1:16" x14ac:dyDescent="0.25">
      <c r="A748" s="20" t="s">
        <v>2096</v>
      </c>
      <c r="B748" s="20">
        <v>212</v>
      </c>
      <c r="C748" s="20" t="s">
        <v>799</v>
      </c>
      <c r="D748" s="20" t="s">
        <v>30</v>
      </c>
      <c r="E748" s="20">
        <v>45420</v>
      </c>
      <c r="F748" s="20">
        <v>45509</v>
      </c>
      <c r="G748" s="20" t="s">
        <v>2097</v>
      </c>
      <c r="H748" s="20" t="s">
        <v>2098</v>
      </c>
      <c r="I748" s="20"/>
      <c r="J748" s="20"/>
      <c r="K748" s="20"/>
      <c r="L748" s="20"/>
      <c r="M748" s="20"/>
      <c r="N748" s="20"/>
      <c r="O748" s="20"/>
      <c r="P748" s="20"/>
    </row>
    <row r="749" spans="1:16" x14ac:dyDescent="0.25">
      <c r="A749" s="20" t="s">
        <v>2096</v>
      </c>
      <c r="B749" s="20">
        <v>214</v>
      </c>
      <c r="C749" s="20" t="s">
        <v>806</v>
      </c>
      <c r="D749" s="20" t="s">
        <v>30</v>
      </c>
      <c r="E749" s="20">
        <v>45089</v>
      </c>
      <c r="F749" s="20">
        <v>45266</v>
      </c>
      <c r="G749" s="20" t="s">
        <v>2097</v>
      </c>
      <c r="H749" s="20" t="s">
        <v>2098</v>
      </c>
      <c r="I749" s="20"/>
      <c r="J749" s="20"/>
      <c r="K749" s="20"/>
      <c r="L749" s="20"/>
      <c r="M749" s="20"/>
      <c r="N749" s="20"/>
      <c r="O749" s="20"/>
      <c r="P749" s="20"/>
    </row>
    <row r="750" spans="1:16" x14ac:dyDescent="0.25">
      <c r="A750" s="20" t="s">
        <v>2096</v>
      </c>
      <c r="B750" s="20">
        <v>218</v>
      </c>
      <c r="C750" s="20" t="s">
        <v>817</v>
      </c>
      <c r="D750" s="20" t="s">
        <v>30</v>
      </c>
      <c r="E750" s="23" t="s">
        <v>2028</v>
      </c>
      <c r="F750" s="20">
        <v>45235</v>
      </c>
      <c r="G750" s="20" t="s">
        <v>2097</v>
      </c>
      <c r="H750" s="20" t="s">
        <v>2098</v>
      </c>
      <c r="I750" s="20"/>
      <c r="J750" s="20"/>
      <c r="K750" s="20"/>
      <c r="L750" s="20"/>
      <c r="M750" s="20"/>
      <c r="N750" s="20"/>
      <c r="O750" s="20"/>
      <c r="P750" s="20"/>
    </row>
    <row r="751" spans="1:16" x14ac:dyDescent="0.25">
      <c r="A751" s="20" t="s">
        <v>2096</v>
      </c>
      <c r="B751" s="20">
        <v>219</v>
      </c>
      <c r="C751" s="20" t="s">
        <v>820</v>
      </c>
      <c r="D751" s="20" t="s">
        <v>30</v>
      </c>
      <c r="E751" s="23" t="s">
        <v>2029</v>
      </c>
      <c r="F751" s="20">
        <v>45219</v>
      </c>
      <c r="G751" s="20" t="s">
        <v>2097</v>
      </c>
      <c r="H751" s="20" t="s">
        <v>2098</v>
      </c>
      <c r="I751" s="20"/>
      <c r="J751" s="20"/>
      <c r="K751" s="20"/>
      <c r="L751" s="20"/>
      <c r="M751" s="20"/>
      <c r="N751" s="20"/>
      <c r="O751" s="20"/>
      <c r="P751" s="20"/>
    </row>
    <row r="752" spans="1:16" x14ac:dyDescent="0.25">
      <c r="A752" s="20" t="s">
        <v>2096</v>
      </c>
      <c r="B752" s="20">
        <v>222</v>
      </c>
      <c r="C752" s="20" t="s">
        <v>830</v>
      </c>
      <c r="D752" s="20" t="s">
        <v>30</v>
      </c>
      <c r="E752" s="23" t="s">
        <v>2030</v>
      </c>
      <c r="F752" s="20">
        <v>45190</v>
      </c>
      <c r="G752" s="20" t="s">
        <v>2097</v>
      </c>
      <c r="H752" s="20" t="s">
        <v>2098</v>
      </c>
      <c r="I752" s="20"/>
      <c r="J752" s="20"/>
      <c r="K752" s="20"/>
      <c r="L752" s="20"/>
      <c r="M752" s="20"/>
      <c r="N752" s="20"/>
      <c r="O752" s="20"/>
      <c r="P752" s="20"/>
    </row>
    <row r="753" spans="1:16" x14ac:dyDescent="0.25">
      <c r="A753" s="20" t="s">
        <v>2096</v>
      </c>
      <c r="B753" s="20">
        <v>223</v>
      </c>
      <c r="C753" s="20" t="s">
        <v>833</v>
      </c>
      <c r="D753" s="20" t="s">
        <v>30</v>
      </c>
      <c r="E753" s="23" t="s">
        <v>2031</v>
      </c>
      <c r="F753" s="20">
        <v>45202</v>
      </c>
      <c r="G753" s="20" t="s">
        <v>2097</v>
      </c>
      <c r="H753" s="20" t="s">
        <v>2098</v>
      </c>
      <c r="I753" s="20"/>
      <c r="J753" s="20"/>
      <c r="K753" s="20"/>
      <c r="L753" s="20"/>
      <c r="M753" s="20"/>
      <c r="N753" s="20"/>
      <c r="O753" s="20"/>
      <c r="P753" s="20"/>
    </row>
    <row r="754" spans="1:16" x14ac:dyDescent="0.25">
      <c r="A754" s="20" t="s">
        <v>2096</v>
      </c>
      <c r="B754" s="20">
        <v>225</v>
      </c>
      <c r="C754" s="20" t="s">
        <v>838</v>
      </c>
      <c r="D754" s="20" t="s">
        <v>30</v>
      </c>
      <c r="E754" s="20">
        <v>45966</v>
      </c>
      <c r="F754" s="20">
        <v>45788</v>
      </c>
      <c r="G754" s="20" t="s">
        <v>2097</v>
      </c>
      <c r="H754" s="20" t="s">
        <v>2098</v>
      </c>
      <c r="I754" s="20"/>
      <c r="J754" s="20"/>
      <c r="K754" s="20"/>
      <c r="L754" s="20"/>
      <c r="M754" s="20"/>
      <c r="N754" s="20"/>
      <c r="O754" s="20"/>
      <c r="P754" s="20"/>
    </row>
    <row r="755" spans="1:16" x14ac:dyDescent="0.25">
      <c r="A755" s="20" t="s">
        <v>2096</v>
      </c>
      <c r="B755" s="20">
        <v>226</v>
      </c>
      <c r="C755" s="20" t="s">
        <v>841</v>
      </c>
      <c r="D755" s="20" t="s">
        <v>30</v>
      </c>
      <c r="E755" s="20">
        <v>45933</v>
      </c>
      <c r="F755" s="20">
        <v>45726</v>
      </c>
      <c r="G755" s="20" t="s">
        <v>2097</v>
      </c>
      <c r="H755" s="20" t="s">
        <v>2098</v>
      </c>
      <c r="I755" s="20"/>
      <c r="J755" s="20"/>
      <c r="K755" s="20"/>
      <c r="L755" s="20"/>
      <c r="M755" s="20"/>
      <c r="N755" s="20"/>
      <c r="O755" s="20"/>
      <c r="P755" s="20"/>
    </row>
    <row r="756" spans="1:16" x14ac:dyDescent="0.25">
      <c r="A756" s="20" t="s">
        <v>2096</v>
      </c>
      <c r="B756" s="20">
        <v>229</v>
      </c>
      <c r="C756" s="20" t="s">
        <v>850</v>
      </c>
      <c r="D756" s="20" t="s">
        <v>30</v>
      </c>
      <c r="E756" s="20">
        <v>45329</v>
      </c>
      <c r="F756" s="20">
        <v>45475</v>
      </c>
      <c r="G756" s="20" t="s">
        <v>2097</v>
      </c>
      <c r="H756" s="20" t="s">
        <v>2098</v>
      </c>
      <c r="I756" s="20"/>
      <c r="J756" s="20"/>
      <c r="K756" s="20"/>
      <c r="L756" s="20"/>
      <c r="M756" s="20"/>
      <c r="N756" s="20"/>
      <c r="O756" s="20"/>
      <c r="P756" s="20"/>
    </row>
    <row r="757" spans="1:16" x14ac:dyDescent="0.25">
      <c r="A757" s="20" t="s">
        <v>2096</v>
      </c>
      <c r="B757" s="20">
        <v>231</v>
      </c>
      <c r="C757" s="20" t="s">
        <v>855</v>
      </c>
      <c r="D757" s="20" t="s">
        <v>30</v>
      </c>
      <c r="E757" s="20">
        <v>45385</v>
      </c>
      <c r="F757" s="20">
        <v>45355</v>
      </c>
      <c r="G757" s="20" t="s">
        <v>2097</v>
      </c>
      <c r="H757" s="20" t="s">
        <v>2098</v>
      </c>
      <c r="I757" s="20"/>
      <c r="J757" s="20"/>
      <c r="K757" s="20"/>
      <c r="L757" s="20"/>
      <c r="M757" s="20"/>
      <c r="N757" s="20"/>
      <c r="O757" s="20"/>
      <c r="P757" s="20"/>
    </row>
    <row r="758" spans="1:16" x14ac:dyDescent="0.25">
      <c r="A758" s="20" t="s">
        <v>2096</v>
      </c>
      <c r="B758" s="20">
        <v>232</v>
      </c>
      <c r="C758" s="20" t="s">
        <v>858</v>
      </c>
      <c r="D758" s="20" t="s">
        <v>30</v>
      </c>
      <c r="E758" s="20">
        <v>45783</v>
      </c>
      <c r="F758" s="20">
        <v>45813</v>
      </c>
      <c r="G758" s="20" t="s">
        <v>2097</v>
      </c>
      <c r="H758" s="20" t="s">
        <v>2098</v>
      </c>
      <c r="I758" s="20"/>
      <c r="J758" s="20"/>
      <c r="K758" s="20"/>
      <c r="L758" s="20"/>
      <c r="M758" s="20"/>
      <c r="N758" s="20"/>
      <c r="O758" s="20"/>
      <c r="P758" s="20"/>
    </row>
    <row r="759" spans="1:16" x14ac:dyDescent="0.25">
      <c r="A759" s="20" t="s">
        <v>2096</v>
      </c>
      <c r="B759" s="20">
        <v>234</v>
      </c>
      <c r="C759" s="20" t="s">
        <v>864</v>
      </c>
      <c r="D759" s="20" t="s">
        <v>30</v>
      </c>
      <c r="E759" s="20">
        <v>45298</v>
      </c>
      <c r="F759" s="20">
        <v>45474</v>
      </c>
      <c r="G759" s="20" t="s">
        <v>2097</v>
      </c>
      <c r="H759" s="20" t="s">
        <v>2098</v>
      </c>
      <c r="I759" s="20"/>
      <c r="J759" s="20"/>
      <c r="K759" s="20"/>
      <c r="L759" s="20"/>
      <c r="M759" s="20"/>
      <c r="N759" s="20"/>
      <c r="O759" s="20"/>
      <c r="P759" s="20"/>
    </row>
    <row r="760" spans="1:16" x14ac:dyDescent="0.25">
      <c r="A760" s="20" t="s">
        <v>2096</v>
      </c>
      <c r="B760" s="20">
        <v>236</v>
      </c>
      <c r="C760" s="20" t="s">
        <v>870</v>
      </c>
      <c r="D760" s="20" t="s">
        <v>30</v>
      </c>
      <c r="E760" s="23" t="s">
        <v>2032</v>
      </c>
      <c r="F760" s="20">
        <v>45911</v>
      </c>
      <c r="G760" s="20" t="s">
        <v>2097</v>
      </c>
      <c r="H760" s="20" t="s">
        <v>2098</v>
      </c>
      <c r="I760" s="20"/>
      <c r="J760" s="20"/>
      <c r="K760" s="20"/>
      <c r="L760" s="20"/>
      <c r="M760" s="20"/>
      <c r="N760" s="20"/>
      <c r="O760" s="20"/>
      <c r="P760" s="20"/>
    </row>
    <row r="761" spans="1:16" x14ac:dyDescent="0.25">
      <c r="A761" s="20" t="s">
        <v>2096</v>
      </c>
      <c r="B761" s="20">
        <v>237</v>
      </c>
      <c r="C761" s="20" t="s">
        <v>874</v>
      </c>
      <c r="D761" s="20" t="s">
        <v>30</v>
      </c>
      <c r="E761" s="23" t="s">
        <v>2033</v>
      </c>
      <c r="F761" s="20">
        <v>45559</v>
      </c>
      <c r="G761" s="20" t="s">
        <v>2097</v>
      </c>
      <c r="H761" s="20" t="s">
        <v>2098</v>
      </c>
      <c r="I761" s="20"/>
      <c r="J761" s="20"/>
      <c r="K761" s="20"/>
      <c r="L761" s="20"/>
      <c r="M761" s="20"/>
      <c r="N761" s="20"/>
      <c r="O761" s="20"/>
      <c r="P761" s="20"/>
    </row>
    <row r="762" spans="1:16" x14ac:dyDescent="0.25">
      <c r="A762" s="20" t="s">
        <v>2096</v>
      </c>
      <c r="B762" s="20">
        <v>240</v>
      </c>
      <c r="C762" s="20" t="s">
        <v>883</v>
      </c>
      <c r="D762" s="20" t="s">
        <v>30</v>
      </c>
      <c r="E762" s="20">
        <v>45608</v>
      </c>
      <c r="F762" s="20">
        <v>45637</v>
      </c>
      <c r="G762" s="20" t="s">
        <v>2097</v>
      </c>
      <c r="H762" s="20" t="s">
        <v>2098</v>
      </c>
      <c r="I762" s="20"/>
      <c r="J762" s="20"/>
      <c r="K762" s="20"/>
      <c r="L762" s="20"/>
      <c r="M762" s="20"/>
      <c r="N762" s="20"/>
      <c r="O762" s="20"/>
      <c r="P762" s="20"/>
    </row>
    <row r="763" spans="1:16" x14ac:dyDescent="0.25">
      <c r="A763" s="20" t="s">
        <v>2096</v>
      </c>
      <c r="B763" s="20">
        <v>241</v>
      </c>
      <c r="C763" s="20" t="s">
        <v>886</v>
      </c>
      <c r="D763" s="20" t="s">
        <v>30</v>
      </c>
      <c r="E763" s="20">
        <v>44967</v>
      </c>
      <c r="F763" s="20">
        <v>45201</v>
      </c>
      <c r="G763" s="20" t="s">
        <v>2097</v>
      </c>
      <c r="H763" s="20" t="s">
        <v>2098</v>
      </c>
      <c r="I763" s="20"/>
      <c r="J763" s="20"/>
      <c r="K763" s="20"/>
      <c r="L763" s="20"/>
      <c r="M763" s="20"/>
      <c r="N763" s="20"/>
      <c r="O763" s="20"/>
      <c r="P763" s="20"/>
    </row>
    <row r="764" spans="1:16" x14ac:dyDescent="0.25">
      <c r="A764" s="20" t="s">
        <v>2096</v>
      </c>
      <c r="B764" s="20">
        <v>243</v>
      </c>
      <c r="C764" s="20" t="s">
        <v>892</v>
      </c>
      <c r="D764" s="20" t="s">
        <v>30</v>
      </c>
      <c r="E764" s="20">
        <v>45234</v>
      </c>
      <c r="F764" s="20">
        <v>45027</v>
      </c>
      <c r="G764" s="20" t="s">
        <v>2097</v>
      </c>
      <c r="H764" s="20" t="s">
        <v>2098</v>
      </c>
      <c r="I764" s="20"/>
      <c r="J764" s="20"/>
      <c r="K764" s="20"/>
      <c r="L764" s="20"/>
      <c r="M764" s="20"/>
      <c r="N764" s="20"/>
      <c r="O764" s="20"/>
      <c r="P764" s="20"/>
    </row>
    <row r="765" spans="1:16" x14ac:dyDescent="0.25">
      <c r="A765" s="20" t="s">
        <v>2096</v>
      </c>
      <c r="B765" s="20">
        <v>247</v>
      </c>
      <c r="C765" s="20" t="s">
        <v>904</v>
      </c>
      <c r="D765" s="20" t="s">
        <v>28</v>
      </c>
      <c r="E765" s="20">
        <v>-2</v>
      </c>
      <c r="F765" s="20">
        <v>2</v>
      </c>
      <c r="G765" s="20" t="s">
        <v>2097</v>
      </c>
      <c r="H765" s="20" t="s">
        <v>2098</v>
      </c>
      <c r="I765" s="20"/>
      <c r="J765" s="20"/>
      <c r="K765" s="20"/>
      <c r="L765" s="20"/>
      <c r="M765" s="20"/>
      <c r="N765" s="20"/>
      <c r="O765" s="20"/>
      <c r="P765" s="20"/>
    </row>
    <row r="766" spans="1:16" x14ac:dyDescent="0.25">
      <c r="A766" s="20" t="s">
        <v>2096</v>
      </c>
      <c r="B766" s="20">
        <v>247</v>
      </c>
      <c r="C766" s="20" t="s">
        <v>904</v>
      </c>
      <c r="D766" s="20" t="s">
        <v>30</v>
      </c>
      <c r="E766" s="20">
        <v>45901</v>
      </c>
      <c r="F766" s="20">
        <v>45666</v>
      </c>
      <c r="G766" s="20" t="s">
        <v>2097</v>
      </c>
      <c r="H766" s="20" t="s">
        <v>2098</v>
      </c>
      <c r="I766" s="20"/>
      <c r="J766" s="20"/>
      <c r="K766" s="20"/>
      <c r="L766" s="20"/>
      <c r="M766" s="20"/>
      <c r="N766" s="20"/>
      <c r="O766" s="20"/>
      <c r="P766" s="20"/>
    </row>
    <row r="767" spans="1:16" x14ac:dyDescent="0.25">
      <c r="A767" s="20" t="s">
        <v>2096</v>
      </c>
      <c r="B767" s="20">
        <v>248</v>
      </c>
      <c r="C767" s="20" t="s">
        <v>907</v>
      </c>
      <c r="D767" s="20" t="s">
        <v>30</v>
      </c>
      <c r="E767" s="20">
        <v>45510</v>
      </c>
      <c r="F767" s="20">
        <v>45451</v>
      </c>
      <c r="G767" s="20" t="s">
        <v>2097</v>
      </c>
      <c r="H767" s="20" t="s">
        <v>2098</v>
      </c>
      <c r="I767" s="20"/>
      <c r="J767" s="20"/>
      <c r="K767" s="20"/>
      <c r="L767" s="20"/>
      <c r="M767" s="20"/>
      <c r="N767" s="20"/>
      <c r="O767" s="20"/>
      <c r="P767" s="20"/>
    </row>
    <row r="768" spans="1:16" x14ac:dyDescent="0.25">
      <c r="A768" s="20" t="s">
        <v>2096</v>
      </c>
      <c r="B768" s="20">
        <v>251</v>
      </c>
      <c r="C768" s="20" t="s">
        <v>917</v>
      </c>
      <c r="D768" s="20" t="s">
        <v>30</v>
      </c>
      <c r="E768" s="23" t="s">
        <v>2034</v>
      </c>
      <c r="F768" s="20">
        <v>46009</v>
      </c>
      <c r="G768" s="20" t="s">
        <v>2097</v>
      </c>
      <c r="H768" s="20" t="s">
        <v>2098</v>
      </c>
      <c r="I768" s="20"/>
      <c r="J768" s="20"/>
      <c r="K768" s="20"/>
      <c r="L768" s="20"/>
      <c r="M768" s="20"/>
      <c r="N768" s="20"/>
      <c r="O768" s="20"/>
      <c r="P768" s="20"/>
    </row>
    <row r="769" spans="1:16" x14ac:dyDescent="0.25">
      <c r="A769" s="20" t="s">
        <v>2096</v>
      </c>
      <c r="B769" s="20">
        <v>255</v>
      </c>
      <c r="C769" s="20" t="s">
        <v>929</v>
      </c>
      <c r="D769" s="20" t="s">
        <v>30</v>
      </c>
      <c r="E769" s="20">
        <v>45268</v>
      </c>
      <c r="F769" s="20">
        <v>45150</v>
      </c>
      <c r="G769" s="20" t="s">
        <v>2097</v>
      </c>
      <c r="H769" s="20" t="s">
        <v>2098</v>
      </c>
      <c r="I769" s="20"/>
      <c r="J769" s="20"/>
      <c r="K769" s="20"/>
      <c r="L769" s="20"/>
      <c r="M769" s="20"/>
      <c r="N769" s="20"/>
      <c r="O769" s="20"/>
      <c r="P769" s="20"/>
    </row>
    <row r="770" spans="1:16" x14ac:dyDescent="0.25">
      <c r="A770" s="20" t="s">
        <v>2096</v>
      </c>
      <c r="B770" s="20">
        <v>259</v>
      </c>
      <c r="C770" s="20" t="s">
        <v>939</v>
      </c>
      <c r="D770" s="20" t="s">
        <v>30</v>
      </c>
      <c r="E770" s="20">
        <v>45236</v>
      </c>
      <c r="F770" s="20">
        <v>45088</v>
      </c>
      <c r="G770" s="20" t="s">
        <v>2097</v>
      </c>
      <c r="H770" s="20" t="s">
        <v>2098</v>
      </c>
      <c r="I770" s="20"/>
      <c r="J770" s="20"/>
      <c r="K770" s="20"/>
      <c r="L770" s="20"/>
      <c r="M770" s="20"/>
      <c r="N770" s="20"/>
      <c r="O770" s="20"/>
      <c r="P770" s="20"/>
    </row>
    <row r="771" spans="1:16" x14ac:dyDescent="0.25">
      <c r="A771" s="20" t="s">
        <v>2096</v>
      </c>
      <c r="B771" s="20">
        <v>261</v>
      </c>
      <c r="C771" s="20" t="s">
        <v>945</v>
      </c>
      <c r="D771" s="20" t="s">
        <v>28</v>
      </c>
      <c r="E771" s="20">
        <v>-4</v>
      </c>
      <c r="F771" s="20">
        <v>4</v>
      </c>
      <c r="G771" s="20" t="s">
        <v>2097</v>
      </c>
      <c r="H771" s="20" t="s">
        <v>2098</v>
      </c>
      <c r="I771" s="20"/>
      <c r="J771" s="20"/>
      <c r="K771" s="20"/>
      <c r="L771" s="20"/>
      <c r="M771" s="20"/>
      <c r="N771" s="20"/>
      <c r="O771" s="20"/>
      <c r="P771" s="20"/>
    </row>
    <row r="772" spans="1:16" x14ac:dyDescent="0.25">
      <c r="A772" s="20" t="s">
        <v>2096</v>
      </c>
      <c r="B772" s="20">
        <v>262</v>
      </c>
      <c r="C772" s="20" t="s">
        <v>948</v>
      </c>
      <c r="D772" s="20" t="s">
        <v>30</v>
      </c>
      <c r="E772" s="20">
        <v>45788</v>
      </c>
      <c r="F772" s="20">
        <v>45966</v>
      </c>
      <c r="G772" s="20" t="s">
        <v>2097</v>
      </c>
      <c r="H772" s="20" t="s">
        <v>2098</v>
      </c>
      <c r="I772" s="20"/>
      <c r="J772" s="20"/>
      <c r="K772" s="20"/>
      <c r="L772" s="20"/>
      <c r="M772" s="20"/>
      <c r="N772" s="20"/>
      <c r="O772" s="20"/>
      <c r="P772" s="20"/>
    </row>
    <row r="773" spans="1:16" x14ac:dyDescent="0.25">
      <c r="A773" s="20" t="s">
        <v>2096</v>
      </c>
      <c r="B773" s="20">
        <v>263</v>
      </c>
      <c r="C773" s="20" t="s">
        <v>951</v>
      </c>
      <c r="D773" s="20" t="s">
        <v>30</v>
      </c>
      <c r="E773" s="20">
        <v>45111</v>
      </c>
      <c r="F773" s="20">
        <v>45023</v>
      </c>
      <c r="G773" s="20" t="s">
        <v>2097</v>
      </c>
      <c r="H773" s="20" t="s">
        <v>2098</v>
      </c>
      <c r="I773" s="20"/>
      <c r="J773" s="20"/>
      <c r="K773" s="20"/>
      <c r="L773" s="20"/>
      <c r="M773" s="20"/>
      <c r="N773" s="20"/>
      <c r="O773" s="20"/>
      <c r="P773" s="20"/>
    </row>
    <row r="774" spans="1:16" x14ac:dyDescent="0.25">
      <c r="A774" s="20" t="s">
        <v>2096</v>
      </c>
      <c r="B774" s="20">
        <v>264</v>
      </c>
      <c r="C774" s="20" t="s">
        <v>953</v>
      </c>
      <c r="D774" s="20" t="s">
        <v>30</v>
      </c>
      <c r="E774" s="20">
        <v>45445</v>
      </c>
      <c r="F774" s="20">
        <v>45328</v>
      </c>
      <c r="G774" s="20" t="s">
        <v>2097</v>
      </c>
      <c r="H774" s="20" t="s">
        <v>2098</v>
      </c>
      <c r="I774" s="20"/>
      <c r="J774" s="20"/>
      <c r="K774" s="20"/>
      <c r="L774" s="20"/>
      <c r="M774" s="20"/>
      <c r="N774" s="20"/>
      <c r="O774" s="20"/>
      <c r="P774" s="20"/>
    </row>
    <row r="775" spans="1:16" x14ac:dyDescent="0.25">
      <c r="A775" s="20" t="s">
        <v>2096</v>
      </c>
      <c r="B775" s="20">
        <v>266</v>
      </c>
      <c r="C775" s="20" t="s">
        <v>959</v>
      </c>
      <c r="D775" s="20" t="s">
        <v>30</v>
      </c>
      <c r="E775" s="20">
        <v>45759</v>
      </c>
      <c r="F775" s="20">
        <v>45995</v>
      </c>
      <c r="G775" s="20" t="s">
        <v>2097</v>
      </c>
      <c r="H775" s="20" t="s">
        <v>2098</v>
      </c>
      <c r="I775" s="20"/>
      <c r="J775" s="20"/>
      <c r="K775" s="20"/>
      <c r="L775" s="20"/>
      <c r="M775" s="20"/>
      <c r="N775" s="20"/>
      <c r="O775" s="20"/>
      <c r="P775" s="20"/>
    </row>
    <row r="776" spans="1:16" x14ac:dyDescent="0.25">
      <c r="A776" s="20" t="s">
        <v>2096</v>
      </c>
      <c r="B776" s="20">
        <v>269</v>
      </c>
      <c r="C776" s="20" t="s">
        <v>966</v>
      </c>
      <c r="D776" s="20" t="s">
        <v>30</v>
      </c>
      <c r="E776" s="20">
        <v>45174</v>
      </c>
      <c r="F776" s="20">
        <v>45055</v>
      </c>
      <c r="G776" s="20" t="s">
        <v>2097</v>
      </c>
      <c r="H776" s="20" t="s">
        <v>2098</v>
      </c>
      <c r="I776" s="20"/>
      <c r="J776" s="20"/>
      <c r="K776" s="20"/>
      <c r="L776" s="20"/>
      <c r="M776" s="20"/>
      <c r="N776" s="20"/>
      <c r="O776" s="20"/>
      <c r="P776" s="20"/>
    </row>
    <row r="777" spans="1:16" x14ac:dyDescent="0.25">
      <c r="A777" s="20" t="s">
        <v>2096</v>
      </c>
      <c r="B777" s="20">
        <v>271</v>
      </c>
      <c r="C777" s="20" t="s">
        <v>971</v>
      </c>
      <c r="D777" s="20" t="s">
        <v>30</v>
      </c>
      <c r="E777" s="20">
        <v>45937</v>
      </c>
      <c r="F777" s="20">
        <v>45848</v>
      </c>
      <c r="G777" s="20" t="s">
        <v>2097</v>
      </c>
      <c r="H777" s="20" t="s">
        <v>2098</v>
      </c>
      <c r="I777" s="20"/>
      <c r="J777" s="20"/>
      <c r="K777" s="20"/>
      <c r="L777" s="20"/>
      <c r="M777" s="20"/>
      <c r="N777" s="20"/>
      <c r="O777" s="20"/>
      <c r="P777" s="20"/>
    </row>
    <row r="778" spans="1:16" x14ac:dyDescent="0.25">
      <c r="A778" s="20" t="s">
        <v>2096</v>
      </c>
      <c r="B778" s="20">
        <v>272</v>
      </c>
      <c r="C778" s="20" t="s">
        <v>974</v>
      </c>
      <c r="D778" s="20" t="s">
        <v>30</v>
      </c>
      <c r="E778" s="20">
        <v>45210</v>
      </c>
      <c r="F778" s="20">
        <v>45240</v>
      </c>
      <c r="G778" s="20" t="s">
        <v>2097</v>
      </c>
      <c r="H778" s="20" t="s">
        <v>2098</v>
      </c>
      <c r="I778" s="20"/>
      <c r="J778" s="20"/>
      <c r="K778" s="20"/>
      <c r="L778" s="20"/>
      <c r="M778" s="20"/>
      <c r="N778" s="20"/>
      <c r="O778" s="20"/>
      <c r="P778" s="20"/>
    </row>
    <row r="779" spans="1:16" x14ac:dyDescent="0.25">
      <c r="A779" s="20" t="s">
        <v>2096</v>
      </c>
      <c r="B779" s="20">
        <v>273</v>
      </c>
      <c r="C779" s="20" t="s">
        <v>976</v>
      </c>
      <c r="D779" s="20" t="s">
        <v>30</v>
      </c>
      <c r="E779" s="20">
        <v>45938</v>
      </c>
      <c r="F779" s="20">
        <v>45879</v>
      </c>
      <c r="G779" s="20" t="s">
        <v>2097</v>
      </c>
      <c r="H779" s="20" t="s">
        <v>2098</v>
      </c>
      <c r="I779" s="20"/>
      <c r="J779" s="20"/>
      <c r="K779" s="20"/>
      <c r="L779" s="20"/>
      <c r="M779" s="20"/>
      <c r="N779" s="20"/>
      <c r="O779" s="20"/>
      <c r="P779" s="20"/>
    </row>
    <row r="780" spans="1:16" x14ac:dyDescent="0.25">
      <c r="A780" s="20" t="s">
        <v>2096</v>
      </c>
      <c r="B780" s="20">
        <v>275</v>
      </c>
      <c r="C780" s="20" t="s">
        <v>982</v>
      </c>
      <c r="D780" s="20" t="s">
        <v>30</v>
      </c>
      <c r="E780" s="20">
        <v>45240</v>
      </c>
      <c r="F780" s="20">
        <v>45210</v>
      </c>
      <c r="G780" s="20" t="s">
        <v>2097</v>
      </c>
      <c r="H780" s="20" t="s">
        <v>2098</v>
      </c>
      <c r="I780" s="20"/>
      <c r="J780" s="20"/>
      <c r="K780" s="20"/>
      <c r="L780" s="20"/>
      <c r="M780" s="20"/>
      <c r="N780" s="20"/>
      <c r="O780" s="20"/>
      <c r="P780" s="20"/>
    </row>
    <row r="781" spans="1:16" x14ac:dyDescent="0.25">
      <c r="A781" s="20" t="s">
        <v>2096</v>
      </c>
      <c r="B781" s="20">
        <v>278</v>
      </c>
      <c r="C781" s="20" t="s">
        <v>991</v>
      </c>
      <c r="D781" s="20" t="s">
        <v>30</v>
      </c>
      <c r="E781" s="23" t="s">
        <v>2035</v>
      </c>
      <c r="F781" s="20">
        <v>45866</v>
      </c>
      <c r="G781" s="20" t="s">
        <v>2097</v>
      </c>
      <c r="H781" s="20" t="s">
        <v>2098</v>
      </c>
      <c r="I781" s="20"/>
      <c r="J781" s="20"/>
      <c r="K781" s="20"/>
      <c r="L781" s="20"/>
      <c r="M781" s="20"/>
      <c r="N781" s="20"/>
      <c r="O781" s="20"/>
      <c r="P781" s="20"/>
    </row>
    <row r="782" spans="1:16" x14ac:dyDescent="0.25">
      <c r="A782" s="20" t="s">
        <v>2096</v>
      </c>
      <c r="B782" s="20">
        <v>279</v>
      </c>
      <c r="C782" s="20" t="s">
        <v>994</v>
      </c>
      <c r="D782" s="20" t="s">
        <v>30</v>
      </c>
      <c r="E782" s="20">
        <v>45693</v>
      </c>
      <c r="F782" s="20">
        <v>45779</v>
      </c>
      <c r="G782" s="20" t="s">
        <v>2097</v>
      </c>
      <c r="H782" s="20" t="s">
        <v>2098</v>
      </c>
      <c r="I782" s="20"/>
      <c r="J782" s="20"/>
      <c r="K782" s="20"/>
      <c r="L782" s="20"/>
      <c r="M782" s="20"/>
      <c r="N782" s="20"/>
      <c r="O782" s="20"/>
      <c r="P782" s="20"/>
    </row>
    <row r="783" spans="1:16" x14ac:dyDescent="0.25">
      <c r="A783" s="20" t="s">
        <v>2096</v>
      </c>
      <c r="B783" s="20">
        <v>280</v>
      </c>
      <c r="C783" s="20" t="s">
        <v>997</v>
      </c>
      <c r="D783" s="20" t="s">
        <v>30</v>
      </c>
      <c r="E783" s="20">
        <v>45756</v>
      </c>
      <c r="F783" s="20">
        <v>45904</v>
      </c>
      <c r="G783" s="20" t="s">
        <v>2097</v>
      </c>
      <c r="H783" s="20" t="s">
        <v>2098</v>
      </c>
      <c r="I783" s="20"/>
      <c r="J783" s="20"/>
      <c r="K783" s="20"/>
      <c r="L783" s="20"/>
      <c r="M783" s="20"/>
      <c r="N783" s="20"/>
      <c r="O783" s="20"/>
      <c r="P783" s="20"/>
    </row>
    <row r="784" spans="1:16" x14ac:dyDescent="0.25">
      <c r="A784" s="20" t="s">
        <v>2096</v>
      </c>
      <c r="B784" s="20">
        <v>281</v>
      </c>
      <c r="C784" s="20" t="s">
        <v>1000</v>
      </c>
      <c r="D784" s="20" t="s">
        <v>30</v>
      </c>
      <c r="E784" s="20">
        <v>45024</v>
      </c>
      <c r="F784" s="20">
        <v>45142</v>
      </c>
      <c r="G784" s="20" t="s">
        <v>2097</v>
      </c>
      <c r="H784" s="20" t="s">
        <v>2098</v>
      </c>
      <c r="I784" s="20"/>
      <c r="J784" s="20"/>
      <c r="K784" s="20"/>
      <c r="L784" s="20"/>
      <c r="M784" s="20"/>
      <c r="N784" s="20"/>
      <c r="O784" s="20"/>
      <c r="P784" s="20"/>
    </row>
    <row r="785" spans="1:16" x14ac:dyDescent="0.25">
      <c r="A785" s="20" t="s">
        <v>2096</v>
      </c>
      <c r="B785" s="20">
        <v>285</v>
      </c>
      <c r="C785" s="20" t="s">
        <v>1011</v>
      </c>
      <c r="D785" s="20" t="s">
        <v>30</v>
      </c>
      <c r="E785" s="20">
        <v>45141</v>
      </c>
      <c r="F785" s="20">
        <v>44993</v>
      </c>
      <c r="G785" s="20" t="s">
        <v>2097</v>
      </c>
      <c r="H785" s="20" t="s">
        <v>2098</v>
      </c>
      <c r="I785" s="20"/>
      <c r="J785" s="20"/>
      <c r="K785" s="20"/>
      <c r="L785" s="20"/>
      <c r="M785" s="20"/>
      <c r="N785" s="20"/>
      <c r="O785" s="20"/>
      <c r="P785" s="20"/>
    </row>
    <row r="786" spans="1:16" x14ac:dyDescent="0.25">
      <c r="A786" s="20" t="s">
        <v>2096</v>
      </c>
      <c r="B786" s="20">
        <v>287</v>
      </c>
      <c r="C786" s="20" t="s">
        <v>1017</v>
      </c>
      <c r="D786" s="20" t="s">
        <v>30</v>
      </c>
      <c r="E786" s="20">
        <v>45176</v>
      </c>
      <c r="F786" s="20">
        <v>45116</v>
      </c>
      <c r="G786" s="20" t="s">
        <v>2097</v>
      </c>
      <c r="H786" s="20" t="s">
        <v>2098</v>
      </c>
      <c r="I786" s="20"/>
      <c r="J786" s="20"/>
      <c r="K786" s="20"/>
      <c r="L786" s="20"/>
      <c r="M786" s="20"/>
      <c r="N786" s="20"/>
      <c r="O786" s="20"/>
      <c r="P786" s="20"/>
    </row>
    <row r="787" spans="1:16" x14ac:dyDescent="0.25">
      <c r="A787" s="20" t="s">
        <v>2096</v>
      </c>
      <c r="B787" s="20">
        <v>293</v>
      </c>
      <c r="C787" s="20" t="s">
        <v>1030</v>
      </c>
      <c r="D787" s="20" t="s">
        <v>30</v>
      </c>
      <c r="E787" s="20">
        <v>44992</v>
      </c>
      <c r="F787" s="20">
        <v>45110</v>
      </c>
      <c r="G787" s="20" t="s">
        <v>2097</v>
      </c>
      <c r="H787" s="20" t="s">
        <v>2098</v>
      </c>
      <c r="I787" s="20"/>
      <c r="J787" s="20"/>
      <c r="K787" s="20"/>
      <c r="L787" s="20"/>
      <c r="M787" s="20"/>
      <c r="N787" s="20"/>
      <c r="O787" s="20"/>
      <c r="P787" s="20"/>
    </row>
    <row r="788" spans="1:16" x14ac:dyDescent="0.25">
      <c r="A788" s="20" t="s">
        <v>2096</v>
      </c>
      <c r="B788" s="20">
        <v>294</v>
      </c>
      <c r="C788" s="20" t="s">
        <v>1033</v>
      </c>
      <c r="D788" s="20" t="s">
        <v>30</v>
      </c>
      <c r="E788" s="23" t="s">
        <v>2036</v>
      </c>
      <c r="F788" s="20">
        <v>45568</v>
      </c>
      <c r="G788" s="20" t="s">
        <v>2097</v>
      </c>
      <c r="H788" s="20" t="s">
        <v>2098</v>
      </c>
      <c r="I788" s="20"/>
      <c r="J788" s="20"/>
      <c r="K788" s="20"/>
      <c r="L788" s="20"/>
      <c r="M788" s="20"/>
      <c r="N788" s="20"/>
      <c r="O788" s="20"/>
      <c r="P788" s="20"/>
    </row>
    <row r="789" spans="1:16" x14ac:dyDescent="0.25">
      <c r="A789" s="20" t="s">
        <v>2096</v>
      </c>
      <c r="B789" s="20">
        <v>295</v>
      </c>
      <c r="C789" s="20" t="s">
        <v>1036</v>
      </c>
      <c r="D789" s="20" t="s">
        <v>30</v>
      </c>
      <c r="E789" s="20">
        <v>45115</v>
      </c>
      <c r="F789" s="20">
        <v>45145</v>
      </c>
      <c r="G789" s="20" t="s">
        <v>2097</v>
      </c>
      <c r="H789" s="20" t="s">
        <v>2098</v>
      </c>
      <c r="I789" s="20"/>
      <c r="J789" s="20"/>
      <c r="K789" s="20"/>
      <c r="L789" s="20"/>
      <c r="M789" s="20"/>
      <c r="N789" s="20"/>
      <c r="O789" s="20"/>
      <c r="P789" s="20"/>
    </row>
    <row r="790" spans="1:16" x14ac:dyDescent="0.25">
      <c r="A790" s="20" t="s">
        <v>2096</v>
      </c>
      <c r="B790" s="20">
        <v>298</v>
      </c>
      <c r="C790" s="20" t="s">
        <v>1044</v>
      </c>
      <c r="D790" s="20" t="s">
        <v>30</v>
      </c>
      <c r="E790" s="23" t="s">
        <v>2037</v>
      </c>
      <c r="F790" s="20">
        <v>45051</v>
      </c>
      <c r="G790" s="20" t="s">
        <v>2097</v>
      </c>
      <c r="H790" s="20" t="s">
        <v>2098</v>
      </c>
      <c r="I790" s="20"/>
      <c r="J790" s="20"/>
      <c r="K790" s="20"/>
      <c r="L790" s="20"/>
      <c r="M790" s="20"/>
      <c r="N790" s="20"/>
      <c r="O790" s="20"/>
      <c r="P790" s="20"/>
    </row>
    <row r="791" spans="1:16" x14ac:dyDescent="0.25">
      <c r="A791" s="20" t="s">
        <v>2096</v>
      </c>
      <c r="B791" s="20">
        <v>299</v>
      </c>
      <c r="C791" s="20" t="s">
        <v>1047</v>
      </c>
      <c r="D791" s="20" t="s">
        <v>30</v>
      </c>
      <c r="E791" s="20">
        <v>45933</v>
      </c>
      <c r="F791" s="20">
        <v>45726</v>
      </c>
      <c r="G791" s="20" t="s">
        <v>2097</v>
      </c>
      <c r="H791" s="20" t="s">
        <v>2098</v>
      </c>
      <c r="I791" s="20"/>
      <c r="J791" s="20"/>
      <c r="K791" s="20"/>
      <c r="L791" s="20"/>
      <c r="M791" s="20"/>
      <c r="N791" s="20"/>
      <c r="O791" s="20"/>
      <c r="P791" s="20"/>
    </row>
    <row r="792" spans="1:16" x14ac:dyDescent="0.25">
      <c r="A792" s="20" t="s">
        <v>2096</v>
      </c>
      <c r="B792" s="20">
        <v>300</v>
      </c>
      <c r="C792" s="20" t="s">
        <v>1050</v>
      </c>
      <c r="D792" s="20" t="s">
        <v>30</v>
      </c>
      <c r="E792" s="20">
        <v>45239</v>
      </c>
      <c r="F792" s="20">
        <v>45180</v>
      </c>
      <c r="G792" s="20" t="s">
        <v>2097</v>
      </c>
      <c r="H792" s="20" t="s">
        <v>2098</v>
      </c>
      <c r="I792" s="20"/>
      <c r="J792" s="20"/>
      <c r="K792" s="20"/>
      <c r="L792" s="20"/>
      <c r="M792" s="20"/>
      <c r="N792" s="20"/>
      <c r="O792" s="20"/>
      <c r="P792" s="20"/>
    </row>
    <row r="793" spans="1:16" x14ac:dyDescent="0.25">
      <c r="A793" s="20" t="s">
        <v>2096</v>
      </c>
      <c r="B793" s="20">
        <v>302</v>
      </c>
      <c r="C793" s="20" t="s">
        <v>1055</v>
      </c>
      <c r="D793" s="20" t="s">
        <v>30</v>
      </c>
      <c r="E793" s="23" t="s">
        <v>2038</v>
      </c>
      <c r="F793" s="20">
        <v>44990</v>
      </c>
      <c r="G793" s="20" t="s">
        <v>2097</v>
      </c>
      <c r="H793" s="20" t="s">
        <v>2098</v>
      </c>
      <c r="I793" s="20"/>
      <c r="J793" s="20"/>
      <c r="K793" s="20"/>
      <c r="L793" s="20"/>
      <c r="M793" s="20"/>
      <c r="N793" s="20"/>
      <c r="O793" s="20"/>
      <c r="P793" s="20"/>
    </row>
    <row r="794" spans="1:16" x14ac:dyDescent="0.25">
      <c r="A794" s="20" t="s">
        <v>2096</v>
      </c>
      <c r="B794" s="20">
        <v>308</v>
      </c>
      <c r="C794" s="20" t="s">
        <v>1073</v>
      </c>
      <c r="D794" s="20" t="s">
        <v>30</v>
      </c>
      <c r="E794" s="23" t="s">
        <v>2039</v>
      </c>
      <c r="F794" s="20">
        <v>45593</v>
      </c>
      <c r="G794" s="20" t="s">
        <v>2097</v>
      </c>
      <c r="H794" s="20" t="s">
        <v>2098</v>
      </c>
      <c r="I794" s="20"/>
      <c r="J794" s="20"/>
      <c r="K794" s="20"/>
      <c r="L794" s="20"/>
      <c r="M794" s="20"/>
      <c r="N794" s="20"/>
      <c r="O794" s="20"/>
      <c r="P794" s="20"/>
    </row>
    <row r="795" spans="1:16" x14ac:dyDescent="0.25">
      <c r="A795" s="20" t="s">
        <v>2096</v>
      </c>
      <c r="B795" s="20">
        <v>310</v>
      </c>
      <c r="C795" s="20" t="s">
        <v>1079</v>
      </c>
      <c r="D795" s="20" t="s">
        <v>30</v>
      </c>
      <c r="E795" s="20">
        <v>45784</v>
      </c>
      <c r="F795" s="20">
        <v>45843</v>
      </c>
      <c r="G795" s="20" t="s">
        <v>2097</v>
      </c>
      <c r="H795" s="20" t="s">
        <v>2098</v>
      </c>
      <c r="I795" s="20"/>
      <c r="J795" s="20"/>
      <c r="K795" s="20"/>
      <c r="L795" s="20"/>
      <c r="M795" s="20"/>
      <c r="N795" s="20"/>
      <c r="O795" s="20"/>
      <c r="P795" s="20"/>
    </row>
    <row r="796" spans="1:16" x14ac:dyDescent="0.25">
      <c r="A796" s="20" t="s">
        <v>2096</v>
      </c>
      <c r="B796" s="20">
        <v>314</v>
      </c>
      <c r="C796" s="20" t="s">
        <v>1091</v>
      </c>
      <c r="D796" s="20" t="s">
        <v>30</v>
      </c>
      <c r="E796" s="20">
        <v>45509</v>
      </c>
      <c r="F796" s="20">
        <v>45420</v>
      </c>
      <c r="G796" s="20" t="s">
        <v>2097</v>
      </c>
      <c r="H796" s="20" t="s">
        <v>2098</v>
      </c>
      <c r="I796" s="20"/>
      <c r="J796" s="20"/>
      <c r="K796" s="20"/>
      <c r="L796" s="20"/>
      <c r="M796" s="20"/>
      <c r="N796" s="20"/>
      <c r="O796" s="20"/>
      <c r="P796" s="20"/>
    </row>
    <row r="797" spans="1:16" x14ac:dyDescent="0.25">
      <c r="A797" s="20" t="s">
        <v>2096</v>
      </c>
      <c r="B797" s="20">
        <v>319</v>
      </c>
      <c r="C797" s="20" t="s">
        <v>1105</v>
      </c>
      <c r="D797" s="20" t="s">
        <v>30</v>
      </c>
      <c r="E797" s="20">
        <v>45327</v>
      </c>
      <c r="F797" s="20">
        <v>45414</v>
      </c>
      <c r="G797" s="20" t="s">
        <v>2097</v>
      </c>
      <c r="H797" s="20" t="s">
        <v>2098</v>
      </c>
      <c r="I797" s="20"/>
      <c r="J797" s="20"/>
      <c r="K797" s="20"/>
      <c r="L797" s="20"/>
      <c r="M797" s="20"/>
      <c r="N797" s="20"/>
      <c r="O797" s="20"/>
      <c r="P797" s="20"/>
    </row>
    <row r="798" spans="1:16" x14ac:dyDescent="0.25">
      <c r="A798" s="20" t="s">
        <v>2096</v>
      </c>
      <c r="B798" s="20">
        <v>321</v>
      </c>
      <c r="C798" s="20" t="s">
        <v>1110</v>
      </c>
      <c r="D798" s="20" t="s">
        <v>30</v>
      </c>
      <c r="E798" s="20">
        <v>45967</v>
      </c>
      <c r="F798" s="20">
        <v>45819</v>
      </c>
      <c r="G798" s="20" t="s">
        <v>2097</v>
      </c>
      <c r="H798" s="20" t="s">
        <v>2098</v>
      </c>
      <c r="I798" s="20"/>
      <c r="J798" s="20"/>
      <c r="K798" s="20"/>
      <c r="L798" s="20"/>
      <c r="M798" s="20"/>
      <c r="N798" s="20"/>
      <c r="O798" s="20"/>
      <c r="P798" s="20"/>
    </row>
    <row r="799" spans="1:16" x14ac:dyDescent="0.25">
      <c r="A799" s="20" t="s">
        <v>2096</v>
      </c>
      <c r="B799" s="20">
        <v>322</v>
      </c>
      <c r="C799" s="20" t="s">
        <v>1113</v>
      </c>
      <c r="D799" s="20" t="s">
        <v>30</v>
      </c>
      <c r="E799" s="23" t="s">
        <v>2040</v>
      </c>
      <c r="F799" s="20">
        <v>45855</v>
      </c>
      <c r="G799" s="20" t="s">
        <v>2097</v>
      </c>
      <c r="H799" s="20" t="s">
        <v>2098</v>
      </c>
      <c r="I799" s="20"/>
      <c r="J799" s="20"/>
      <c r="K799" s="20"/>
      <c r="L799" s="20"/>
      <c r="M799" s="20"/>
      <c r="N799" s="20"/>
      <c r="O799" s="20"/>
      <c r="P799" s="20"/>
    </row>
    <row r="800" spans="1:16" x14ac:dyDescent="0.25">
      <c r="A800" s="20" t="s">
        <v>2096</v>
      </c>
      <c r="B800" s="20">
        <v>331</v>
      </c>
      <c r="C800" s="20" t="s">
        <v>1138</v>
      </c>
      <c r="D800" s="20" t="s">
        <v>30</v>
      </c>
      <c r="E800" s="20">
        <v>45785</v>
      </c>
      <c r="F800" s="20">
        <v>45874</v>
      </c>
      <c r="G800" s="20" t="s">
        <v>2097</v>
      </c>
      <c r="H800" s="20" t="s">
        <v>2098</v>
      </c>
      <c r="I800" s="20"/>
      <c r="J800" s="20"/>
      <c r="K800" s="20"/>
      <c r="L800" s="20"/>
      <c r="M800" s="20"/>
      <c r="N800" s="20"/>
      <c r="O800" s="20"/>
      <c r="P800" s="20"/>
    </row>
    <row r="801" spans="1:16" x14ac:dyDescent="0.25">
      <c r="A801" s="20" t="s">
        <v>2096</v>
      </c>
      <c r="B801" s="20">
        <v>333</v>
      </c>
      <c r="C801" s="20" t="s">
        <v>1144</v>
      </c>
      <c r="D801" s="20" t="s">
        <v>30</v>
      </c>
      <c r="E801" s="20">
        <v>45326</v>
      </c>
      <c r="F801" s="20">
        <v>45384</v>
      </c>
      <c r="G801" s="20" t="s">
        <v>2097</v>
      </c>
      <c r="H801" s="20" t="s">
        <v>2098</v>
      </c>
      <c r="I801" s="20"/>
      <c r="J801" s="20"/>
      <c r="K801" s="20"/>
      <c r="L801" s="20"/>
      <c r="M801" s="20"/>
      <c r="N801" s="20"/>
      <c r="O801" s="20"/>
      <c r="P801" s="20"/>
    </row>
    <row r="802" spans="1:16" x14ac:dyDescent="0.25">
      <c r="A802" s="20" t="s">
        <v>2096</v>
      </c>
      <c r="B802" s="20">
        <v>336</v>
      </c>
      <c r="C802" s="20" t="s">
        <v>1151</v>
      </c>
      <c r="D802" s="20" t="s">
        <v>30</v>
      </c>
      <c r="E802" s="20">
        <v>44936</v>
      </c>
      <c r="F802" s="20">
        <v>45200</v>
      </c>
      <c r="G802" s="20" t="s">
        <v>2097</v>
      </c>
      <c r="H802" s="20" t="s">
        <v>2098</v>
      </c>
      <c r="I802" s="20"/>
      <c r="J802" s="20"/>
      <c r="K802" s="20"/>
      <c r="L802" s="20"/>
      <c r="M802" s="20"/>
      <c r="N802" s="20"/>
      <c r="O802" s="20"/>
      <c r="P802" s="20"/>
    </row>
    <row r="803" spans="1:16" x14ac:dyDescent="0.25">
      <c r="A803" s="20" t="s">
        <v>2096</v>
      </c>
      <c r="B803" s="20">
        <v>337</v>
      </c>
      <c r="C803" s="20" t="s">
        <v>1154</v>
      </c>
      <c r="D803" s="20" t="s">
        <v>30</v>
      </c>
      <c r="E803" s="23" t="s">
        <v>2041</v>
      </c>
      <c r="F803" s="20">
        <v>45939</v>
      </c>
      <c r="G803" s="20" t="s">
        <v>2097</v>
      </c>
      <c r="H803" s="20" t="s">
        <v>2098</v>
      </c>
      <c r="I803" s="20"/>
      <c r="J803" s="20"/>
      <c r="K803" s="20"/>
      <c r="L803" s="20"/>
      <c r="M803" s="20"/>
      <c r="N803" s="20"/>
      <c r="O803" s="20"/>
      <c r="P803" s="20"/>
    </row>
    <row r="804" spans="1:16" x14ac:dyDescent="0.25">
      <c r="A804" s="20" t="s">
        <v>2096</v>
      </c>
      <c r="B804" s="20">
        <v>340</v>
      </c>
      <c r="C804" s="20" t="s">
        <v>1162</v>
      </c>
      <c r="D804" s="20" t="s">
        <v>30</v>
      </c>
      <c r="E804" s="20">
        <v>45547</v>
      </c>
      <c r="F804" s="20">
        <v>45635</v>
      </c>
      <c r="G804" s="20" t="s">
        <v>2097</v>
      </c>
      <c r="H804" s="20" t="s">
        <v>2098</v>
      </c>
      <c r="I804" s="20"/>
      <c r="J804" s="20"/>
      <c r="K804" s="20"/>
      <c r="L804" s="20"/>
      <c r="M804" s="20"/>
      <c r="N804" s="20"/>
      <c r="O804" s="20"/>
      <c r="P804" s="20"/>
    </row>
    <row r="805" spans="1:16" x14ac:dyDescent="0.25">
      <c r="A805" s="20" t="s">
        <v>2096</v>
      </c>
      <c r="B805" s="20">
        <v>341</v>
      </c>
      <c r="C805" s="20" t="s">
        <v>1165</v>
      </c>
      <c r="D805" s="20" t="s">
        <v>30</v>
      </c>
      <c r="E805" s="20">
        <v>45297</v>
      </c>
      <c r="F805" s="20">
        <v>45444</v>
      </c>
      <c r="G805" s="20" t="s">
        <v>2097</v>
      </c>
      <c r="H805" s="20" t="s">
        <v>2098</v>
      </c>
      <c r="I805" s="20"/>
      <c r="J805" s="20"/>
      <c r="K805" s="20"/>
      <c r="L805" s="20"/>
      <c r="M805" s="20"/>
      <c r="N805" s="20"/>
      <c r="O805" s="20"/>
      <c r="P805" s="20"/>
    </row>
    <row r="806" spans="1:16" x14ac:dyDescent="0.25">
      <c r="A806" s="20" t="s">
        <v>2096</v>
      </c>
      <c r="B806" s="20">
        <v>345</v>
      </c>
      <c r="C806" s="20" t="s">
        <v>1175</v>
      </c>
      <c r="D806" s="20" t="s">
        <v>30</v>
      </c>
      <c r="E806" s="20">
        <v>45111</v>
      </c>
      <c r="F806" s="20">
        <v>45023</v>
      </c>
      <c r="G806" s="20" t="s">
        <v>2097</v>
      </c>
      <c r="H806" s="20" t="s">
        <v>2098</v>
      </c>
      <c r="I806" s="20"/>
      <c r="J806" s="20"/>
      <c r="K806" s="20"/>
      <c r="L806" s="20"/>
      <c r="M806" s="20"/>
      <c r="N806" s="20"/>
      <c r="O806" s="20"/>
      <c r="P806" s="20"/>
    </row>
    <row r="807" spans="1:16" x14ac:dyDescent="0.25">
      <c r="A807" s="20" t="s">
        <v>2096</v>
      </c>
      <c r="B807" s="20">
        <v>346</v>
      </c>
      <c r="C807" s="20" t="s">
        <v>1179</v>
      </c>
      <c r="D807" s="20" t="s">
        <v>30</v>
      </c>
      <c r="E807" s="23" t="s">
        <v>2042</v>
      </c>
      <c r="F807" s="20">
        <v>45821</v>
      </c>
      <c r="G807" s="20" t="s">
        <v>2097</v>
      </c>
      <c r="H807" s="20" t="s">
        <v>2098</v>
      </c>
      <c r="I807" s="20"/>
      <c r="J807" s="20"/>
      <c r="K807" s="20"/>
      <c r="L807" s="20"/>
      <c r="M807" s="20"/>
      <c r="N807" s="20"/>
      <c r="O807" s="20"/>
      <c r="P807" s="20"/>
    </row>
    <row r="808" spans="1:16" x14ac:dyDescent="0.25">
      <c r="A808" s="20" t="s">
        <v>2096</v>
      </c>
      <c r="B808" s="20">
        <v>349</v>
      </c>
      <c r="C808" s="20" t="s">
        <v>1186</v>
      </c>
      <c r="D808" s="20" t="s">
        <v>30</v>
      </c>
      <c r="E808" s="20">
        <v>45538</v>
      </c>
      <c r="F808" s="20">
        <v>45360</v>
      </c>
      <c r="G808" s="20" t="s">
        <v>2097</v>
      </c>
      <c r="H808" s="20" t="s">
        <v>2098</v>
      </c>
      <c r="I808" s="20"/>
      <c r="J808" s="20"/>
      <c r="K808" s="20"/>
      <c r="L808" s="20"/>
      <c r="M808" s="20"/>
      <c r="N808" s="20"/>
      <c r="O808" s="20"/>
      <c r="P808" s="20"/>
    </row>
    <row r="809" spans="1:16" x14ac:dyDescent="0.25">
      <c r="A809" s="20" t="s">
        <v>2096</v>
      </c>
      <c r="B809" s="20">
        <v>358</v>
      </c>
      <c r="C809" s="20" t="s">
        <v>1213</v>
      </c>
      <c r="D809" s="20" t="s">
        <v>30</v>
      </c>
      <c r="E809" s="20">
        <v>45356</v>
      </c>
      <c r="F809" s="20">
        <v>45415</v>
      </c>
      <c r="G809" s="20" t="s">
        <v>2097</v>
      </c>
      <c r="H809" s="20" t="s">
        <v>2098</v>
      </c>
      <c r="I809" s="20"/>
      <c r="J809" s="20"/>
      <c r="K809" s="20"/>
      <c r="L809" s="20"/>
      <c r="M809" s="20"/>
      <c r="N809" s="20"/>
      <c r="O809" s="20"/>
      <c r="P809" s="20"/>
    </row>
    <row r="810" spans="1:16" x14ac:dyDescent="0.25">
      <c r="A810" s="20" t="s">
        <v>2096</v>
      </c>
      <c r="B810" s="20">
        <v>360</v>
      </c>
      <c r="C810" s="20" t="s">
        <v>1216</v>
      </c>
      <c r="D810" s="20" t="s">
        <v>30</v>
      </c>
      <c r="E810" s="23" t="s">
        <v>2043</v>
      </c>
      <c r="F810" s="20">
        <v>45378</v>
      </c>
      <c r="G810" s="20" t="s">
        <v>2097</v>
      </c>
      <c r="H810" s="20" t="s">
        <v>2098</v>
      </c>
      <c r="I810" s="20"/>
      <c r="J810" s="20"/>
      <c r="K810" s="20"/>
      <c r="L810" s="20"/>
      <c r="M810" s="20"/>
      <c r="N810" s="20"/>
      <c r="O810" s="20"/>
      <c r="P810" s="20"/>
    </row>
    <row r="811" spans="1:16" x14ac:dyDescent="0.25">
      <c r="A811" s="20" t="s">
        <v>2096</v>
      </c>
      <c r="B811" s="20">
        <v>361</v>
      </c>
      <c r="C811" s="20" t="s">
        <v>1219</v>
      </c>
      <c r="D811" s="20" t="s">
        <v>30</v>
      </c>
      <c r="E811" s="20">
        <v>45447</v>
      </c>
      <c r="F811" s="20">
        <v>45388</v>
      </c>
      <c r="G811" s="20" t="s">
        <v>2097</v>
      </c>
      <c r="H811" s="20" t="s">
        <v>2098</v>
      </c>
      <c r="I811" s="20"/>
      <c r="J811" s="20"/>
      <c r="K811" s="20"/>
      <c r="L811" s="20"/>
      <c r="M811" s="20"/>
      <c r="N811" s="20"/>
      <c r="O811" s="20"/>
      <c r="P811" s="20"/>
    </row>
    <row r="812" spans="1:16" x14ac:dyDescent="0.25">
      <c r="A812" s="20" t="s">
        <v>2096</v>
      </c>
      <c r="B812" s="20">
        <v>363</v>
      </c>
      <c r="C812" s="20" t="s">
        <v>1224</v>
      </c>
      <c r="D812" s="20" t="s">
        <v>30</v>
      </c>
      <c r="E812" s="20">
        <v>45999</v>
      </c>
      <c r="F812" s="20">
        <v>45881</v>
      </c>
      <c r="G812" s="20" t="s">
        <v>2097</v>
      </c>
      <c r="H812" s="20" t="s">
        <v>2098</v>
      </c>
      <c r="I812" s="20"/>
      <c r="J812" s="20"/>
      <c r="K812" s="20"/>
      <c r="L812" s="20"/>
      <c r="M812" s="20"/>
      <c r="N812" s="20"/>
      <c r="O812" s="20"/>
      <c r="P812" s="20"/>
    </row>
    <row r="813" spans="1:16" x14ac:dyDescent="0.25">
      <c r="A813" s="20" t="s">
        <v>2096</v>
      </c>
      <c r="B813" s="20">
        <v>364</v>
      </c>
      <c r="C813" s="20" t="s">
        <v>1227</v>
      </c>
      <c r="D813" s="20" t="s">
        <v>30</v>
      </c>
      <c r="E813" s="23" t="s">
        <v>2044</v>
      </c>
      <c r="F813" s="20">
        <v>45646</v>
      </c>
      <c r="G813" s="20" t="s">
        <v>2097</v>
      </c>
      <c r="H813" s="20" t="s">
        <v>2098</v>
      </c>
      <c r="I813" s="20"/>
      <c r="J813" s="20"/>
      <c r="K813" s="20"/>
      <c r="L813" s="20"/>
      <c r="M813" s="20"/>
      <c r="N813" s="20"/>
      <c r="O813" s="20"/>
      <c r="P813" s="20"/>
    </row>
    <row r="814" spans="1:16" x14ac:dyDescent="0.25">
      <c r="A814" s="20" t="s">
        <v>2096</v>
      </c>
      <c r="B814" s="20">
        <v>365</v>
      </c>
      <c r="C814" s="20" t="s">
        <v>1230</v>
      </c>
      <c r="D814" s="20" t="s">
        <v>30</v>
      </c>
      <c r="E814" s="20">
        <v>45511</v>
      </c>
      <c r="F814" s="20">
        <v>45481</v>
      </c>
      <c r="G814" s="20" t="s">
        <v>2097</v>
      </c>
      <c r="H814" s="20" t="s">
        <v>2098</v>
      </c>
      <c r="I814" s="20"/>
      <c r="J814" s="20"/>
      <c r="K814" s="20"/>
      <c r="L814" s="20"/>
      <c r="M814" s="20"/>
      <c r="N814" s="20"/>
      <c r="O814" s="20"/>
      <c r="P814" s="20"/>
    </row>
    <row r="815" spans="1:16" x14ac:dyDescent="0.25">
      <c r="A815" s="20" t="s">
        <v>2096</v>
      </c>
      <c r="B815" s="20">
        <v>369</v>
      </c>
      <c r="C815" s="20" t="s">
        <v>1240</v>
      </c>
      <c r="D815" s="20" t="s">
        <v>30</v>
      </c>
      <c r="E815" s="20">
        <v>45632</v>
      </c>
      <c r="F815" s="20">
        <v>45455</v>
      </c>
      <c r="G815" s="20" t="s">
        <v>2097</v>
      </c>
      <c r="H815" s="20" t="s">
        <v>2098</v>
      </c>
      <c r="I815" s="20"/>
      <c r="J815" s="20"/>
      <c r="K815" s="20"/>
      <c r="L815" s="20"/>
      <c r="M815" s="20"/>
      <c r="N815" s="20"/>
      <c r="O815" s="20"/>
      <c r="P815" s="20"/>
    </row>
    <row r="816" spans="1:16" x14ac:dyDescent="0.25">
      <c r="A816" s="20" t="s">
        <v>2096</v>
      </c>
      <c r="B816" s="20">
        <v>372</v>
      </c>
      <c r="C816" s="20" t="s">
        <v>1249</v>
      </c>
      <c r="D816" s="20" t="s">
        <v>30</v>
      </c>
      <c r="E816" s="23" t="s">
        <v>2045</v>
      </c>
      <c r="F816" s="20">
        <v>45856</v>
      </c>
      <c r="G816" s="20" t="s">
        <v>2097</v>
      </c>
      <c r="H816" s="20" t="s">
        <v>2098</v>
      </c>
      <c r="I816" s="20"/>
      <c r="J816" s="20"/>
      <c r="K816" s="20"/>
      <c r="L816" s="20"/>
      <c r="M816" s="20"/>
      <c r="N816" s="20"/>
      <c r="O816" s="20"/>
      <c r="P816" s="20"/>
    </row>
    <row r="817" spans="1:16" x14ac:dyDescent="0.25">
      <c r="A817" s="20" t="s">
        <v>2096</v>
      </c>
      <c r="B817" s="20">
        <v>373</v>
      </c>
      <c r="C817" s="20" t="s">
        <v>1252</v>
      </c>
      <c r="D817" s="20" t="s">
        <v>30</v>
      </c>
      <c r="E817" s="20">
        <v>44996</v>
      </c>
      <c r="F817" s="20">
        <v>45233</v>
      </c>
      <c r="G817" s="20" t="s">
        <v>2097</v>
      </c>
      <c r="H817" s="20" t="s">
        <v>2098</v>
      </c>
      <c r="I817" s="20"/>
      <c r="J817" s="20"/>
      <c r="K817" s="20"/>
      <c r="L817" s="20"/>
      <c r="M817" s="20"/>
      <c r="N817" s="20"/>
      <c r="O817" s="20"/>
      <c r="P817" s="20"/>
    </row>
    <row r="818" spans="1:16" x14ac:dyDescent="0.25">
      <c r="A818" s="20" t="s">
        <v>2096</v>
      </c>
      <c r="B818" s="20">
        <v>374</v>
      </c>
      <c r="C818" s="20" t="s">
        <v>1255</v>
      </c>
      <c r="D818" s="20" t="s">
        <v>30</v>
      </c>
      <c r="E818" s="20">
        <v>44992</v>
      </c>
      <c r="F818" s="20">
        <v>45110</v>
      </c>
      <c r="G818" s="20" t="s">
        <v>2097</v>
      </c>
      <c r="H818" s="20" t="s">
        <v>2098</v>
      </c>
      <c r="I818" s="20"/>
      <c r="J818" s="20"/>
      <c r="K818" s="20"/>
      <c r="L818" s="20"/>
      <c r="M818" s="20"/>
      <c r="N818" s="20"/>
      <c r="O818" s="20"/>
      <c r="P818" s="20"/>
    </row>
    <row r="819" spans="1:16" x14ac:dyDescent="0.25">
      <c r="A819" s="20" t="s">
        <v>2096</v>
      </c>
      <c r="B819" s="20">
        <v>375</v>
      </c>
      <c r="C819" s="20" t="s">
        <v>1258</v>
      </c>
      <c r="D819" s="20" t="s">
        <v>30</v>
      </c>
      <c r="E819" s="20">
        <v>45424</v>
      </c>
      <c r="F819" s="20">
        <v>45631</v>
      </c>
      <c r="G819" s="20" t="s">
        <v>2097</v>
      </c>
      <c r="H819" s="20" t="s">
        <v>2098</v>
      </c>
      <c r="I819" s="20"/>
      <c r="J819" s="20"/>
      <c r="K819" s="20"/>
      <c r="L819" s="20"/>
      <c r="M819" s="20"/>
      <c r="N819" s="20"/>
      <c r="O819" s="20"/>
      <c r="P819" s="20"/>
    </row>
    <row r="820" spans="1:16" x14ac:dyDescent="0.25">
      <c r="A820" s="20" t="s">
        <v>2096</v>
      </c>
      <c r="B820" s="20">
        <v>378</v>
      </c>
      <c r="C820" s="20" t="s">
        <v>1267</v>
      </c>
      <c r="D820" s="20" t="s">
        <v>30</v>
      </c>
      <c r="E820" s="20">
        <v>45232</v>
      </c>
      <c r="F820" s="20">
        <v>44968</v>
      </c>
      <c r="G820" s="20" t="s">
        <v>2097</v>
      </c>
      <c r="H820" s="20" t="s">
        <v>2098</v>
      </c>
      <c r="I820" s="20"/>
      <c r="J820" s="20"/>
      <c r="K820" s="20"/>
      <c r="L820" s="20"/>
      <c r="M820" s="20"/>
      <c r="N820" s="20"/>
      <c r="O820" s="20"/>
      <c r="P820" s="20"/>
    </row>
    <row r="821" spans="1:16" x14ac:dyDescent="0.25">
      <c r="A821" s="20" t="s">
        <v>2096</v>
      </c>
      <c r="B821" s="20">
        <v>381</v>
      </c>
      <c r="C821" s="20" t="s">
        <v>1277</v>
      </c>
      <c r="D821" s="20" t="s">
        <v>28</v>
      </c>
      <c r="E821" s="20">
        <v>-5</v>
      </c>
      <c r="F821" s="20">
        <v>5</v>
      </c>
      <c r="G821" s="20" t="s">
        <v>2097</v>
      </c>
      <c r="H821" s="20" t="s">
        <v>2098</v>
      </c>
      <c r="I821" s="20"/>
      <c r="J821" s="20"/>
      <c r="K821" s="20"/>
      <c r="L821" s="20"/>
      <c r="M821" s="20"/>
      <c r="N821" s="20"/>
      <c r="O821" s="20"/>
      <c r="P821" s="20"/>
    </row>
    <row r="822" spans="1:16" x14ac:dyDescent="0.25">
      <c r="A822" s="20" t="s">
        <v>2096</v>
      </c>
      <c r="B822" s="20">
        <v>381</v>
      </c>
      <c r="C822" s="20" t="s">
        <v>1277</v>
      </c>
      <c r="D822" s="20" t="s">
        <v>30</v>
      </c>
      <c r="E822" s="23" t="s">
        <v>2046</v>
      </c>
      <c r="F822" s="20">
        <v>45820</v>
      </c>
      <c r="G822" s="20" t="s">
        <v>2097</v>
      </c>
      <c r="H822" s="20" t="s">
        <v>2098</v>
      </c>
      <c r="I822" s="20"/>
      <c r="J822" s="20"/>
      <c r="K822" s="20"/>
      <c r="L822" s="20"/>
      <c r="M822" s="20"/>
      <c r="N822" s="20"/>
      <c r="O822" s="20"/>
      <c r="P822" s="20"/>
    </row>
    <row r="823" spans="1:16" x14ac:dyDescent="0.25">
      <c r="A823" s="20" t="s">
        <v>2096</v>
      </c>
      <c r="B823" s="20">
        <v>382</v>
      </c>
      <c r="C823" s="20" t="s">
        <v>1280</v>
      </c>
      <c r="D823" s="20" t="s">
        <v>30</v>
      </c>
      <c r="E823" s="20">
        <v>45181</v>
      </c>
      <c r="F823" s="20">
        <v>45269</v>
      </c>
      <c r="G823" s="20" t="s">
        <v>2097</v>
      </c>
      <c r="H823" s="20" t="s">
        <v>2098</v>
      </c>
      <c r="I823" s="20"/>
      <c r="J823" s="20"/>
      <c r="K823" s="20"/>
      <c r="L823" s="20"/>
      <c r="M823" s="20"/>
      <c r="N823" s="20"/>
      <c r="O823" s="20"/>
      <c r="P823" s="20"/>
    </row>
    <row r="824" spans="1:16" x14ac:dyDescent="0.25">
      <c r="A824" s="20" t="s">
        <v>2096</v>
      </c>
      <c r="B824" s="20">
        <v>383</v>
      </c>
      <c r="C824" s="20" t="s">
        <v>1283</v>
      </c>
      <c r="D824" s="20" t="s">
        <v>30</v>
      </c>
      <c r="E824" s="20">
        <v>44937</v>
      </c>
      <c r="F824" s="20">
        <v>45231</v>
      </c>
      <c r="G824" s="20" t="s">
        <v>2097</v>
      </c>
      <c r="H824" s="20" t="s">
        <v>2098</v>
      </c>
      <c r="I824" s="20"/>
      <c r="J824" s="20"/>
      <c r="K824" s="20"/>
      <c r="L824" s="20"/>
      <c r="M824" s="20"/>
      <c r="N824" s="20"/>
      <c r="O824" s="20"/>
      <c r="P824" s="20"/>
    </row>
    <row r="825" spans="1:16" x14ac:dyDescent="0.25">
      <c r="A825" s="20" t="s">
        <v>2096</v>
      </c>
      <c r="B825" s="20">
        <v>385</v>
      </c>
      <c r="C825" s="20" t="s">
        <v>1289</v>
      </c>
      <c r="D825" s="20" t="s">
        <v>30</v>
      </c>
      <c r="E825" s="23" t="s">
        <v>2047</v>
      </c>
      <c r="F825" s="20">
        <v>45334</v>
      </c>
      <c r="G825" s="20" t="s">
        <v>2097</v>
      </c>
      <c r="H825" s="20" t="s">
        <v>2098</v>
      </c>
      <c r="I825" s="20"/>
      <c r="J825" s="20"/>
      <c r="K825" s="20"/>
      <c r="L825" s="20"/>
      <c r="M825" s="20"/>
      <c r="N825" s="20"/>
      <c r="O825" s="20"/>
      <c r="P825" s="20"/>
    </row>
    <row r="826" spans="1:16" x14ac:dyDescent="0.25">
      <c r="A826" s="20" t="s">
        <v>2096</v>
      </c>
      <c r="B826" s="20">
        <v>387</v>
      </c>
      <c r="C826" s="20" t="s">
        <v>1295</v>
      </c>
      <c r="D826" s="20" t="s">
        <v>30</v>
      </c>
      <c r="E826" s="23" t="s">
        <v>2048</v>
      </c>
      <c r="F826" s="20">
        <v>45468</v>
      </c>
      <c r="G826" s="20" t="s">
        <v>2097</v>
      </c>
      <c r="H826" s="20" t="s">
        <v>2098</v>
      </c>
      <c r="I826" s="20"/>
      <c r="J826" s="20"/>
      <c r="K826" s="20"/>
      <c r="L826" s="20"/>
      <c r="M826" s="20"/>
      <c r="N826" s="20"/>
      <c r="O826" s="20"/>
      <c r="P826" s="20"/>
    </row>
    <row r="827" spans="1:16" x14ac:dyDescent="0.25">
      <c r="A827" s="20" t="s">
        <v>2096</v>
      </c>
      <c r="B827" s="20">
        <v>388</v>
      </c>
      <c r="C827" s="20" t="s">
        <v>1298</v>
      </c>
      <c r="D827" s="20" t="s">
        <v>28</v>
      </c>
      <c r="E827" s="20">
        <v>-4</v>
      </c>
      <c r="F827" s="20">
        <v>4</v>
      </c>
      <c r="G827" s="20" t="s">
        <v>2097</v>
      </c>
      <c r="H827" s="20" t="s">
        <v>2098</v>
      </c>
      <c r="I827" s="20"/>
      <c r="J827" s="20"/>
      <c r="K827" s="20"/>
      <c r="L827" s="20"/>
      <c r="M827" s="20"/>
      <c r="N827" s="20"/>
      <c r="O827" s="20"/>
      <c r="P827" s="20"/>
    </row>
    <row r="828" spans="1:16" x14ac:dyDescent="0.25">
      <c r="A828" s="20" t="s">
        <v>2096</v>
      </c>
      <c r="B828" s="20">
        <v>389</v>
      </c>
      <c r="C828" s="20" t="s">
        <v>1300</v>
      </c>
      <c r="D828" s="20" t="s">
        <v>28</v>
      </c>
      <c r="E828" s="20">
        <v>-4</v>
      </c>
      <c r="F828" s="20">
        <v>4</v>
      </c>
      <c r="G828" s="20" t="s">
        <v>2097</v>
      </c>
      <c r="H828" s="20" t="s">
        <v>2098</v>
      </c>
      <c r="I828" s="20"/>
      <c r="J828" s="20"/>
      <c r="K828" s="20"/>
      <c r="L828" s="20"/>
      <c r="M828" s="20"/>
      <c r="N828" s="20"/>
      <c r="O828" s="20"/>
      <c r="P828" s="20"/>
    </row>
    <row r="829" spans="1:16" x14ac:dyDescent="0.25">
      <c r="A829" s="20" t="s">
        <v>2096</v>
      </c>
      <c r="B829" s="20">
        <v>391</v>
      </c>
      <c r="C829" s="20" t="s">
        <v>1304</v>
      </c>
      <c r="D829" s="20" t="s">
        <v>28</v>
      </c>
      <c r="E829" s="20">
        <v>-2</v>
      </c>
      <c r="F829" s="20">
        <v>2</v>
      </c>
      <c r="G829" s="20" t="s">
        <v>2097</v>
      </c>
      <c r="H829" s="20" t="s">
        <v>2098</v>
      </c>
      <c r="I829" s="20"/>
      <c r="J829" s="20"/>
      <c r="K829" s="20"/>
      <c r="L829" s="20"/>
      <c r="M829" s="20"/>
      <c r="N829" s="20"/>
      <c r="O829" s="20"/>
      <c r="P829" s="20"/>
    </row>
    <row r="830" spans="1:16" x14ac:dyDescent="0.25">
      <c r="A830" s="20" t="s">
        <v>2096</v>
      </c>
      <c r="B830" s="20">
        <v>392</v>
      </c>
      <c r="C830" s="20" t="s">
        <v>1307</v>
      </c>
      <c r="D830" s="20" t="s">
        <v>30</v>
      </c>
      <c r="E830" s="20">
        <v>44995</v>
      </c>
      <c r="F830" s="20">
        <v>45202</v>
      </c>
      <c r="G830" s="20" t="s">
        <v>2097</v>
      </c>
      <c r="H830" s="20" t="s">
        <v>2098</v>
      </c>
      <c r="I830" s="20"/>
      <c r="J830" s="20"/>
      <c r="K830" s="20"/>
      <c r="L830" s="20"/>
      <c r="M830" s="20"/>
      <c r="N830" s="20"/>
      <c r="O830" s="20"/>
      <c r="P830" s="20"/>
    </row>
    <row r="831" spans="1:16" x14ac:dyDescent="0.25">
      <c r="A831" s="20" t="s">
        <v>2096</v>
      </c>
      <c r="B831" s="20">
        <v>393</v>
      </c>
      <c r="C831" s="20" t="s">
        <v>1308</v>
      </c>
      <c r="D831" s="20" t="s">
        <v>30</v>
      </c>
      <c r="E831" s="20">
        <v>45748</v>
      </c>
      <c r="F831" s="20">
        <v>45661</v>
      </c>
      <c r="G831" s="20" t="s">
        <v>2097</v>
      </c>
      <c r="H831" s="20" t="s">
        <v>2098</v>
      </c>
      <c r="I831" s="20"/>
      <c r="J831" s="20"/>
      <c r="K831" s="20"/>
      <c r="L831" s="20"/>
      <c r="M831" s="20"/>
      <c r="N831" s="20"/>
      <c r="O831" s="20"/>
      <c r="P831" s="20"/>
    </row>
    <row r="832" spans="1:16" x14ac:dyDescent="0.25">
      <c r="A832" s="20" t="s">
        <v>2096</v>
      </c>
      <c r="B832" s="20">
        <v>395</v>
      </c>
      <c r="C832" s="20" t="s">
        <v>1313</v>
      </c>
      <c r="D832" s="20" t="s">
        <v>30</v>
      </c>
      <c r="E832" s="20">
        <v>45455</v>
      </c>
      <c r="F832" s="20">
        <v>45632</v>
      </c>
      <c r="G832" s="20" t="s">
        <v>2097</v>
      </c>
      <c r="H832" s="20" t="s">
        <v>2098</v>
      </c>
      <c r="I832" s="20"/>
      <c r="J832" s="20"/>
      <c r="K832" s="20"/>
      <c r="L832" s="20"/>
      <c r="M832" s="20"/>
      <c r="N832" s="20"/>
      <c r="O832" s="20"/>
      <c r="P832" s="20"/>
    </row>
    <row r="833" spans="1:16" x14ac:dyDescent="0.25">
      <c r="A833" s="20" t="s">
        <v>2096</v>
      </c>
      <c r="B833" s="20">
        <v>397</v>
      </c>
      <c r="C833" s="20" t="s">
        <v>1319</v>
      </c>
      <c r="D833" s="20" t="s">
        <v>30</v>
      </c>
      <c r="E833" s="23" t="s">
        <v>2049</v>
      </c>
      <c r="F833" s="20">
        <v>45025</v>
      </c>
      <c r="G833" s="20" t="s">
        <v>2097</v>
      </c>
      <c r="H833" s="20" t="s">
        <v>2098</v>
      </c>
      <c r="I833" s="20"/>
      <c r="J833" s="20"/>
      <c r="K833" s="20"/>
      <c r="L833" s="20"/>
      <c r="M833" s="20"/>
      <c r="N833" s="20"/>
      <c r="O833" s="20"/>
      <c r="P833" s="20"/>
    </row>
    <row r="834" spans="1:16" x14ac:dyDescent="0.25">
      <c r="A834" s="20" t="s">
        <v>2096</v>
      </c>
      <c r="B834" s="20">
        <v>398</v>
      </c>
      <c r="C834" s="20" t="s">
        <v>1322</v>
      </c>
      <c r="D834" s="20" t="s">
        <v>30</v>
      </c>
      <c r="E834" s="20">
        <v>44993</v>
      </c>
      <c r="F834" s="20">
        <v>45141</v>
      </c>
      <c r="G834" s="20" t="s">
        <v>2097</v>
      </c>
      <c r="H834" s="20" t="s">
        <v>2098</v>
      </c>
      <c r="I834" s="20"/>
      <c r="J834" s="20"/>
      <c r="K834" s="20"/>
      <c r="L834" s="20"/>
      <c r="M834" s="20"/>
      <c r="N834" s="20"/>
      <c r="O834" s="20"/>
      <c r="P834" s="20"/>
    </row>
    <row r="835" spans="1:16" x14ac:dyDescent="0.25">
      <c r="A835" s="20" t="s">
        <v>2096</v>
      </c>
      <c r="B835" s="20">
        <v>399</v>
      </c>
      <c r="C835" s="20" t="s">
        <v>1324</v>
      </c>
      <c r="D835" s="20" t="s">
        <v>30</v>
      </c>
      <c r="E835" s="23" t="s">
        <v>2050</v>
      </c>
      <c r="F835" s="20">
        <v>45897</v>
      </c>
      <c r="G835" s="20" t="s">
        <v>2097</v>
      </c>
      <c r="H835" s="20" t="s">
        <v>2098</v>
      </c>
      <c r="I835" s="20"/>
      <c r="J835" s="20"/>
      <c r="K835" s="20"/>
      <c r="L835" s="20"/>
      <c r="M835" s="20"/>
      <c r="N835" s="20"/>
      <c r="O835" s="20"/>
      <c r="P835" s="20"/>
    </row>
    <row r="836" spans="1:16" x14ac:dyDescent="0.25">
      <c r="A836" s="20" t="s">
        <v>2096</v>
      </c>
      <c r="B836" s="20">
        <v>400</v>
      </c>
      <c r="C836" s="20" t="s">
        <v>1327</v>
      </c>
      <c r="D836" s="20" t="s">
        <v>30</v>
      </c>
      <c r="E836" s="20">
        <v>45942</v>
      </c>
      <c r="F836" s="20">
        <v>46001</v>
      </c>
      <c r="G836" s="20" t="s">
        <v>2097</v>
      </c>
      <c r="H836" s="20" t="s">
        <v>2098</v>
      </c>
      <c r="I836" s="20"/>
      <c r="J836" s="20"/>
      <c r="K836" s="20"/>
      <c r="L836" s="20"/>
      <c r="M836" s="20"/>
      <c r="N836" s="20"/>
      <c r="O836" s="20"/>
      <c r="P836" s="20"/>
    </row>
    <row r="837" spans="1:16" x14ac:dyDescent="0.25">
      <c r="A837" s="20" t="s">
        <v>2096</v>
      </c>
      <c r="B837" s="20">
        <v>402</v>
      </c>
      <c r="C837" s="20" t="s">
        <v>1333</v>
      </c>
      <c r="D837" s="20" t="s">
        <v>30</v>
      </c>
      <c r="E837" s="23" t="s">
        <v>2051</v>
      </c>
      <c r="F837" s="20">
        <v>45584</v>
      </c>
      <c r="G837" s="20" t="s">
        <v>2097</v>
      </c>
      <c r="H837" s="20" t="s">
        <v>2098</v>
      </c>
      <c r="I837" s="20"/>
      <c r="J837" s="20"/>
      <c r="K837" s="20"/>
      <c r="L837" s="20"/>
      <c r="M837" s="20"/>
      <c r="N837" s="20"/>
      <c r="O837" s="20"/>
      <c r="P837" s="20"/>
    </row>
    <row r="838" spans="1:16" x14ac:dyDescent="0.25">
      <c r="A838" s="20" t="s">
        <v>2096</v>
      </c>
      <c r="B838" s="20">
        <v>403</v>
      </c>
      <c r="C838" s="20" t="s">
        <v>1336</v>
      </c>
      <c r="D838" s="20" t="s">
        <v>30</v>
      </c>
      <c r="E838" s="20">
        <v>45269</v>
      </c>
      <c r="F838" s="20">
        <v>45181</v>
      </c>
      <c r="G838" s="20" t="s">
        <v>2097</v>
      </c>
      <c r="H838" s="20" t="s">
        <v>2098</v>
      </c>
      <c r="I838" s="20"/>
      <c r="J838" s="20"/>
      <c r="K838" s="20"/>
      <c r="L838" s="20"/>
      <c r="M838" s="20"/>
      <c r="N838" s="20"/>
      <c r="O838" s="20"/>
      <c r="P838" s="20"/>
    </row>
    <row r="839" spans="1:16" x14ac:dyDescent="0.25">
      <c r="A839" s="20" t="s">
        <v>2096</v>
      </c>
      <c r="B839" s="20">
        <v>404</v>
      </c>
      <c r="C839" s="20" t="s">
        <v>1339</v>
      </c>
      <c r="D839" s="20" t="s">
        <v>30</v>
      </c>
      <c r="E839" s="23" t="s">
        <v>2052</v>
      </c>
      <c r="F839" s="20">
        <v>45250</v>
      </c>
      <c r="G839" s="20" t="s">
        <v>2097</v>
      </c>
      <c r="H839" s="20" t="s">
        <v>2098</v>
      </c>
      <c r="I839" s="20"/>
      <c r="J839" s="20"/>
      <c r="K839" s="20"/>
      <c r="L839" s="20"/>
      <c r="M839" s="20"/>
      <c r="N839" s="20"/>
      <c r="O839" s="20"/>
      <c r="P839" s="20"/>
    </row>
    <row r="840" spans="1:16" x14ac:dyDescent="0.25">
      <c r="A840" s="20" t="s">
        <v>2096</v>
      </c>
      <c r="B840" s="20">
        <v>405</v>
      </c>
      <c r="C840" s="20" t="s">
        <v>1342</v>
      </c>
      <c r="D840" s="20" t="s">
        <v>28</v>
      </c>
      <c r="E840" s="20">
        <v>-2</v>
      </c>
      <c r="F840" s="20">
        <v>2</v>
      </c>
      <c r="G840" s="20" t="s">
        <v>2097</v>
      </c>
      <c r="H840" s="20" t="s">
        <v>2098</v>
      </c>
      <c r="I840" s="20"/>
      <c r="J840" s="20"/>
      <c r="K840" s="20"/>
      <c r="L840" s="20"/>
      <c r="M840" s="20"/>
      <c r="N840" s="20"/>
      <c r="O840" s="20"/>
      <c r="P840" s="20"/>
    </row>
    <row r="841" spans="1:16" x14ac:dyDescent="0.25">
      <c r="A841" s="20" t="s">
        <v>2096</v>
      </c>
      <c r="B841" s="20">
        <v>405</v>
      </c>
      <c r="C841" s="20" t="s">
        <v>1342</v>
      </c>
      <c r="D841" s="20" t="s">
        <v>30</v>
      </c>
      <c r="E841" s="23" t="s">
        <v>2053</v>
      </c>
      <c r="F841" s="20">
        <v>45317</v>
      </c>
      <c r="G841" s="20" t="s">
        <v>2097</v>
      </c>
      <c r="H841" s="20" t="s">
        <v>2098</v>
      </c>
      <c r="I841" s="20"/>
      <c r="J841" s="20"/>
      <c r="K841" s="20"/>
      <c r="L841" s="20"/>
      <c r="M841" s="20"/>
      <c r="N841" s="20"/>
      <c r="O841" s="20"/>
      <c r="P841" s="20"/>
    </row>
    <row r="842" spans="1:16" x14ac:dyDescent="0.25">
      <c r="A842" s="20" t="s">
        <v>2096</v>
      </c>
      <c r="B842" s="20">
        <v>407</v>
      </c>
      <c r="C842" s="20" t="s">
        <v>1347</v>
      </c>
      <c r="D842" s="20" t="s">
        <v>30</v>
      </c>
      <c r="E842" s="23" t="s">
        <v>2054</v>
      </c>
      <c r="F842" s="20">
        <v>45286</v>
      </c>
      <c r="G842" s="20" t="s">
        <v>2097</v>
      </c>
      <c r="H842" s="20" t="s">
        <v>2098</v>
      </c>
      <c r="I842" s="20"/>
      <c r="J842" s="20"/>
      <c r="K842" s="20"/>
      <c r="L842" s="20"/>
      <c r="M842" s="20"/>
      <c r="N842" s="20"/>
      <c r="O842" s="20"/>
      <c r="P842" s="20"/>
    </row>
    <row r="843" spans="1:16" x14ac:dyDescent="0.25">
      <c r="A843" s="20" t="s">
        <v>2096</v>
      </c>
      <c r="B843" s="20">
        <v>410</v>
      </c>
      <c r="C843" s="20" t="s">
        <v>1356</v>
      </c>
      <c r="D843" s="20" t="s">
        <v>30</v>
      </c>
      <c r="E843" s="20">
        <v>45875</v>
      </c>
      <c r="F843" s="20">
        <v>45816</v>
      </c>
      <c r="G843" s="20" t="s">
        <v>2097</v>
      </c>
      <c r="H843" s="20" t="s">
        <v>2098</v>
      </c>
      <c r="I843" s="20"/>
      <c r="J843" s="20"/>
      <c r="K843" s="20"/>
      <c r="L843" s="20"/>
      <c r="M843" s="20"/>
      <c r="N843" s="20"/>
      <c r="O843" s="20"/>
      <c r="P843" s="20"/>
    </row>
    <row r="844" spans="1:16" x14ac:dyDescent="0.25">
      <c r="A844" s="20" t="s">
        <v>2096</v>
      </c>
      <c r="B844" s="20">
        <v>411</v>
      </c>
      <c r="C844" s="20" t="s">
        <v>1359</v>
      </c>
      <c r="D844" s="20" t="s">
        <v>30</v>
      </c>
      <c r="E844" s="20">
        <v>45332</v>
      </c>
      <c r="F844" s="20">
        <v>45567</v>
      </c>
      <c r="G844" s="20" t="s">
        <v>2097</v>
      </c>
      <c r="H844" s="20" t="s">
        <v>2098</v>
      </c>
      <c r="I844" s="20"/>
      <c r="J844" s="20"/>
      <c r="K844" s="20"/>
      <c r="L844" s="20"/>
      <c r="M844" s="20"/>
      <c r="N844" s="20"/>
      <c r="O844" s="20"/>
      <c r="P844" s="20"/>
    </row>
    <row r="845" spans="1:16" x14ac:dyDescent="0.25">
      <c r="A845" s="20" t="s">
        <v>2096</v>
      </c>
      <c r="B845" s="20">
        <v>412</v>
      </c>
      <c r="C845" s="20" t="s">
        <v>1362</v>
      </c>
      <c r="D845" s="20" t="s">
        <v>30</v>
      </c>
      <c r="E845" s="23" t="s">
        <v>2055</v>
      </c>
      <c r="F845" s="20">
        <v>45836</v>
      </c>
      <c r="G845" s="20" t="s">
        <v>2097</v>
      </c>
      <c r="H845" s="20" t="s">
        <v>2098</v>
      </c>
      <c r="I845" s="20"/>
      <c r="J845" s="20"/>
      <c r="K845" s="20"/>
      <c r="L845" s="20"/>
      <c r="M845" s="20"/>
      <c r="N845" s="20"/>
      <c r="O845" s="20"/>
      <c r="P845" s="20"/>
    </row>
    <row r="846" spans="1:16" x14ac:dyDescent="0.25">
      <c r="A846" s="20" t="s">
        <v>2096</v>
      </c>
      <c r="B846" s="20">
        <v>413</v>
      </c>
      <c r="C846" s="20" t="s">
        <v>1365</v>
      </c>
      <c r="D846" s="20" t="s">
        <v>30</v>
      </c>
      <c r="E846" s="20">
        <v>45541</v>
      </c>
      <c r="F846" s="20">
        <v>45452</v>
      </c>
      <c r="G846" s="20" t="s">
        <v>2097</v>
      </c>
      <c r="H846" s="20" t="s">
        <v>2098</v>
      </c>
      <c r="I846" s="20"/>
      <c r="J846" s="20"/>
      <c r="K846" s="20"/>
      <c r="L846" s="20"/>
      <c r="M846" s="20"/>
      <c r="N846" s="20"/>
      <c r="O846" s="20"/>
      <c r="P846" s="20"/>
    </row>
    <row r="847" spans="1:16" x14ac:dyDescent="0.25">
      <c r="A847" s="20" t="s">
        <v>2096</v>
      </c>
      <c r="B847" s="20">
        <v>417</v>
      </c>
      <c r="C847" s="20" t="s">
        <v>1377</v>
      </c>
      <c r="D847" s="20" t="s">
        <v>30</v>
      </c>
      <c r="E847" s="23" t="s">
        <v>2056</v>
      </c>
      <c r="F847" s="20">
        <v>45791</v>
      </c>
      <c r="G847" s="20" t="s">
        <v>2097</v>
      </c>
      <c r="H847" s="20" t="s">
        <v>2098</v>
      </c>
      <c r="I847" s="20"/>
      <c r="J847" s="20"/>
      <c r="K847" s="20"/>
      <c r="L847" s="20"/>
      <c r="M847" s="20"/>
      <c r="N847" s="20"/>
      <c r="O847" s="20"/>
      <c r="P847" s="20"/>
    </row>
    <row r="848" spans="1:16" x14ac:dyDescent="0.25">
      <c r="A848" s="20" t="s">
        <v>2096</v>
      </c>
      <c r="B848" s="20">
        <v>418</v>
      </c>
      <c r="C848" s="20" t="s">
        <v>1380</v>
      </c>
      <c r="D848" s="20" t="s">
        <v>30</v>
      </c>
      <c r="E848" s="20">
        <v>45907</v>
      </c>
      <c r="F848" s="20">
        <v>45847</v>
      </c>
      <c r="G848" s="20" t="s">
        <v>2097</v>
      </c>
      <c r="H848" s="20" t="s">
        <v>2098</v>
      </c>
      <c r="I848" s="20"/>
      <c r="J848" s="20"/>
      <c r="K848" s="20"/>
      <c r="L848" s="20"/>
      <c r="M848" s="20"/>
      <c r="N848" s="20"/>
      <c r="O848" s="20"/>
      <c r="P848" s="20"/>
    </row>
    <row r="849" spans="1:16" x14ac:dyDescent="0.25">
      <c r="A849" s="20" t="s">
        <v>2096</v>
      </c>
      <c r="B849" s="20">
        <v>419</v>
      </c>
      <c r="C849" s="20" t="s">
        <v>1383</v>
      </c>
      <c r="D849" s="20" t="s">
        <v>30</v>
      </c>
      <c r="E849" s="23" t="s">
        <v>2057</v>
      </c>
      <c r="F849" s="20">
        <v>45036</v>
      </c>
      <c r="G849" s="20" t="s">
        <v>2097</v>
      </c>
      <c r="H849" s="20" t="s">
        <v>2098</v>
      </c>
      <c r="I849" s="20"/>
      <c r="J849" s="20"/>
      <c r="K849" s="20"/>
      <c r="L849" s="20"/>
      <c r="M849" s="20"/>
      <c r="N849" s="20"/>
      <c r="O849" s="20"/>
      <c r="P849" s="20"/>
    </row>
    <row r="850" spans="1:16" x14ac:dyDescent="0.25">
      <c r="A850" s="20" t="s">
        <v>2096</v>
      </c>
      <c r="B850" s="20">
        <v>420</v>
      </c>
      <c r="C850" s="20" t="s">
        <v>1386</v>
      </c>
      <c r="D850" s="20" t="s">
        <v>30</v>
      </c>
      <c r="E850" s="20">
        <v>45697</v>
      </c>
      <c r="F850" s="20">
        <v>45902</v>
      </c>
      <c r="G850" s="20" t="s">
        <v>2097</v>
      </c>
      <c r="H850" s="20" t="s">
        <v>2098</v>
      </c>
      <c r="I850" s="20"/>
      <c r="J850" s="20"/>
      <c r="K850" s="20"/>
      <c r="L850" s="20"/>
      <c r="M850" s="20"/>
      <c r="N850" s="20"/>
      <c r="O850" s="20"/>
      <c r="P850" s="20"/>
    </row>
    <row r="851" spans="1:16" x14ac:dyDescent="0.25">
      <c r="A851" s="20" t="s">
        <v>2096</v>
      </c>
      <c r="B851" s="20">
        <v>421</v>
      </c>
      <c r="C851" s="20" t="s">
        <v>1387</v>
      </c>
      <c r="D851" s="20" t="s">
        <v>30</v>
      </c>
      <c r="E851" s="23" t="s">
        <v>2058</v>
      </c>
      <c r="F851" s="20">
        <v>45076</v>
      </c>
      <c r="G851" s="20" t="s">
        <v>2097</v>
      </c>
      <c r="H851" s="20" t="s">
        <v>2098</v>
      </c>
      <c r="I851" s="20"/>
      <c r="J851" s="20"/>
      <c r="K851" s="20"/>
      <c r="L851" s="20"/>
      <c r="M851" s="20"/>
      <c r="N851" s="20"/>
      <c r="O851" s="20"/>
      <c r="P851" s="20"/>
    </row>
    <row r="852" spans="1:16" x14ac:dyDescent="0.25">
      <c r="A852" s="20" t="s">
        <v>2096</v>
      </c>
      <c r="B852" s="20">
        <v>423</v>
      </c>
      <c r="C852" s="20" t="s">
        <v>1389</v>
      </c>
      <c r="D852" s="20" t="s">
        <v>30</v>
      </c>
      <c r="E852" s="23" t="s">
        <v>2059</v>
      </c>
      <c r="F852" s="20">
        <v>45925</v>
      </c>
      <c r="G852" s="20" t="s">
        <v>2097</v>
      </c>
      <c r="H852" s="20" t="s">
        <v>2098</v>
      </c>
      <c r="I852" s="20"/>
      <c r="J852" s="20"/>
      <c r="K852" s="20"/>
      <c r="L852" s="20"/>
      <c r="M852" s="20"/>
      <c r="N852" s="20"/>
      <c r="O852" s="20"/>
      <c r="P852" s="20"/>
    </row>
    <row r="853" spans="1:16" x14ac:dyDescent="0.25">
      <c r="A853" s="20" t="s">
        <v>2096</v>
      </c>
      <c r="B853" s="20">
        <v>424</v>
      </c>
      <c r="C853" s="20" t="s">
        <v>1392</v>
      </c>
      <c r="D853" s="20" t="s">
        <v>30</v>
      </c>
      <c r="E853" s="23" t="s">
        <v>2060</v>
      </c>
      <c r="F853" s="20">
        <v>45252</v>
      </c>
      <c r="G853" s="20" t="s">
        <v>2097</v>
      </c>
      <c r="H853" s="20" t="s">
        <v>2098</v>
      </c>
      <c r="I853" s="20"/>
      <c r="J853" s="20"/>
      <c r="K853" s="20"/>
      <c r="L853" s="20"/>
      <c r="M853" s="20"/>
      <c r="N853" s="20"/>
      <c r="O853" s="20"/>
      <c r="P853" s="20"/>
    </row>
    <row r="854" spans="1:16" x14ac:dyDescent="0.25">
      <c r="A854" s="20" t="s">
        <v>2096</v>
      </c>
      <c r="B854" s="20">
        <v>425</v>
      </c>
      <c r="C854" s="20" t="s">
        <v>1395</v>
      </c>
      <c r="D854" s="20" t="s">
        <v>30</v>
      </c>
      <c r="E854" s="20">
        <v>45509</v>
      </c>
      <c r="F854" s="20">
        <v>45420</v>
      </c>
      <c r="G854" s="20" t="s">
        <v>2097</v>
      </c>
      <c r="H854" s="20" t="s">
        <v>2098</v>
      </c>
      <c r="I854" s="20"/>
      <c r="J854" s="20"/>
      <c r="K854" s="20"/>
      <c r="L854" s="20"/>
      <c r="M854" s="20"/>
      <c r="N854" s="20"/>
      <c r="O854" s="20"/>
      <c r="P854" s="20"/>
    </row>
    <row r="855" spans="1:16" x14ac:dyDescent="0.25">
      <c r="A855" s="20" t="s">
        <v>2096</v>
      </c>
      <c r="B855" s="20">
        <v>429</v>
      </c>
      <c r="C855" s="20" t="s">
        <v>1407</v>
      </c>
      <c r="D855" s="20" t="s">
        <v>30</v>
      </c>
      <c r="E855" s="20">
        <v>45568</v>
      </c>
      <c r="F855" s="20">
        <v>45361</v>
      </c>
      <c r="G855" s="20" t="s">
        <v>2097</v>
      </c>
      <c r="H855" s="20" t="s">
        <v>2098</v>
      </c>
      <c r="I855" s="20"/>
      <c r="J855" s="20"/>
      <c r="K855" s="20"/>
      <c r="L855" s="20"/>
      <c r="M855" s="20"/>
      <c r="N855" s="20"/>
      <c r="O855" s="20"/>
      <c r="P855" s="20"/>
    </row>
    <row r="856" spans="1:16" x14ac:dyDescent="0.25">
      <c r="A856" s="20" t="s">
        <v>2096</v>
      </c>
      <c r="B856" s="20">
        <v>430</v>
      </c>
      <c r="C856" s="20" t="s">
        <v>1410</v>
      </c>
      <c r="D856" s="20" t="s">
        <v>30</v>
      </c>
      <c r="E856" s="20">
        <v>45780</v>
      </c>
      <c r="F856" s="20">
        <v>45721</v>
      </c>
      <c r="G856" s="20" t="s">
        <v>2097</v>
      </c>
      <c r="H856" s="20" t="s">
        <v>2098</v>
      </c>
      <c r="I856" s="20"/>
      <c r="J856" s="20"/>
      <c r="K856" s="20"/>
      <c r="L856" s="20"/>
      <c r="M856" s="20"/>
      <c r="N856" s="20"/>
      <c r="O856" s="20"/>
      <c r="P856" s="20"/>
    </row>
    <row r="857" spans="1:16" x14ac:dyDescent="0.25">
      <c r="A857" s="20" t="s">
        <v>2096</v>
      </c>
      <c r="B857" s="20">
        <v>432</v>
      </c>
      <c r="C857" s="20" t="s">
        <v>1415</v>
      </c>
      <c r="D857" s="20" t="s">
        <v>30</v>
      </c>
      <c r="E857" s="20">
        <v>45850</v>
      </c>
      <c r="F857" s="20">
        <v>45998</v>
      </c>
      <c r="G857" s="20" t="s">
        <v>2097</v>
      </c>
      <c r="H857" s="20" t="s">
        <v>2098</v>
      </c>
      <c r="I857" s="20"/>
      <c r="J857" s="20"/>
      <c r="K857" s="20"/>
      <c r="L857" s="20"/>
      <c r="M857" s="20"/>
      <c r="N857" s="20"/>
      <c r="O857" s="20"/>
      <c r="P857" s="20"/>
    </row>
    <row r="858" spans="1:16" x14ac:dyDescent="0.25">
      <c r="A858" s="20" t="s">
        <v>2096</v>
      </c>
      <c r="B858" s="20">
        <v>435</v>
      </c>
      <c r="C858" s="20" t="s">
        <v>1424</v>
      </c>
      <c r="D858" s="20" t="s">
        <v>30</v>
      </c>
      <c r="E858" s="23" t="s">
        <v>2061</v>
      </c>
      <c r="F858" s="20">
        <v>45902</v>
      </c>
      <c r="G858" s="20" t="s">
        <v>2097</v>
      </c>
      <c r="H858" s="20" t="s">
        <v>2098</v>
      </c>
      <c r="I858" s="20"/>
      <c r="J858" s="20"/>
      <c r="K858" s="20"/>
      <c r="L858" s="20"/>
      <c r="M858" s="20"/>
      <c r="N858" s="20"/>
      <c r="O858" s="20"/>
      <c r="P858" s="20"/>
    </row>
    <row r="859" spans="1:16" x14ac:dyDescent="0.25">
      <c r="A859" s="20" t="s">
        <v>2096</v>
      </c>
      <c r="B859" s="20">
        <v>437</v>
      </c>
      <c r="C859" s="20" t="s">
        <v>1429</v>
      </c>
      <c r="D859" s="20" t="s">
        <v>30</v>
      </c>
      <c r="E859" s="20">
        <v>45569</v>
      </c>
      <c r="F859" s="20">
        <v>45392</v>
      </c>
      <c r="G859" s="20" t="s">
        <v>2097</v>
      </c>
      <c r="H859" s="20" t="s">
        <v>2098</v>
      </c>
      <c r="I859" s="20"/>
      <c r="J859" s="20"/>
      <c r="K859" s="20"/>
      <c r="L859" s="20"/>
      <c r="M859" s="20"/>
      <c r="N859" s="20"/>
      <c r="O859" s="20"/>
      <c r="P859" s="20"/>
    </row>
    <row r="860" spans="1:16" x14ac:dyDescent="0.25">
      <c r="A860" s="20" t="s">
        <v>2096</v>
      </c>
      <c r="B860" s="20">
        <v>443</v>
      </c>
      <c r="C860" s="20" t="s">
        <v>1446</v>
      </c>
      <c r="D860" s="20" t="s">
        <v>30</v>
      </c>
      <c r="E860" s="20">
        <v>45423</v>
      </c>
      <c r="F860" s="20">
        <v>45601</v>
      </c>
      <c r="G860" s="20" t="s">
        <v>2097</v>
      </c>
      <c r="H860" s="20" t="s">
        <v>2098</v>
      </c>
      <c r="I860" s="20"/>
      <c r="J860" s="20"/>
      <c r="K860" s="20"/>
      <c r="L860" s="20"/>
      <c r="M860" s="20"/>
      <c r="N860" s="20"/>
      <c r="O860" s="20"/>
      <c r="P860" s="20"/>
    </row>
    <row r="861" spans="1:16" x14ac:dyDescent="0.25">
      <c r="A861" s="20" t="s">
        <v>2096</v>
      </c>
      <c r="B861" s="20">
        <v>445</v>
      </c>
      <c r="C861" s="20" t="s">
        <v>1452</v>
      </c>
      <c r="D861" s="20" t="s">
        <v>30</v>
      </c>
      <c r="E861" s="20">
        <v>45078</v>
      </c>
      <c r="F861" s="20">
        <v>44932</v>
      </c>
      <c r="G861" s="20" t="s">
        <v>2097</v>
      </c>
      <c r="H861" s="20" t="s">
        <v>2098</v>
      </c>
      <c r="I861" s="20"/>
      <c r="J861" s="20"/>
      <c r="K861" s="20"/>
      <c r="L861" s="20"/>
      <c r="M861" s="20"/>
      <c r="N861" s="20"/>
      <c r="O861" s="20"/>
      <c r="P861" s="20"/>
    </row>
    <row r="862" spans="1:16" x14ac:dyDescent="0.25">
      <c r="A862" s="20" t="s">
        <v>2096</v>
      </c>
      <c r="B862" s="20">
        <v>446</v>
      </c>
      <c r="C862" s="20" t="s">
        <v>1044</v>
      </c>
      <c r="D862" s="20" t="s">
        <v>30</v>
      </c>
      <c r="E862" s="23" t="s">
        <v>2037</v>
      </c>
      <c r="F862" s="20">
        <v>45051</v>
      </c>
      <c r="G862" s="20" t="s">
        <v>2097</v>
      </c>
      <c r="H862" s="20" t="s">
        <v>2098</v>
      </c>
      <c r="I862" s="20"/>
      <c r="J862" s="20"/>
      <c r="K862" s="20"/>
      <c r="L862" s="20"/>
      <c r="M862" s="20"/>
      <c r="N862" s="20"/>
      <c r="O862" s="20"/>
      <c r="P862" s="20"/>
    </row>
    <row r="863" spans="1:16" x14ac:dyDescent="0.25">
      <c r="A863" s="20" t="s">
        <v>2096</v>
      </c>
      <c r="B863" s="20">
        <v>449</v>
      </c>
      <c r="C863" s="20" t="s">
        <v>1460</v>
      </c>
      <c r="D863" s="20" t="s">
        <v>30</v>
      </c>
      <c r="E863" s="20">
        <v>45117</v>
      </c>
      <c r="F863" s="20">
        <v>45206</v>
      </c>
      <c r="G863" s="20" t="s">
        <v>2097</v>
      </c>
      <c r="H863" s="20" t="s">
        <v>2098</v>
      </c>
      <c r="I863" s="20"/>
      <c r="J863" s="20"/>
      <c r="K863" s="20"/>
      <c r="L863" s="20"/>
      <c r="M863" s="20"/>
      <c r="N863" s="20"/>
      <c r="O863" s="20"/>
      <c r="P863" s="20"/>
    </row>
    <row r="864" spans="1:16" x14ac:dyDescent="0.25">
      <c r="A864" s="20" t="s">
        <v>2096</v>
      </c>
      <c r="B864" s="20">
        <v>452</v>
      </c>
      <c r="C864" s="20" t="s">
        <v>1468</v>
      </c>
      <c r="D864" s="20" t="s">
        <v>30</v>
      </c>
      <c r="E864" s="20">
        <v>45333</v>
      </c>
      <c r="F864" s="20">
        <v>45598</v>
      </c>
      <c r="G864" s="20" t="s">
        <v>2097</v>
      </c>
      <c r="H864" s="20" t="s">
        <v>2098</v>
      </c>
      <c r="I864" s="20"/>
      <c r="J864" s="20"/>
      <c r="K864" s="20"/>
      <c r="L864" s="20"/>
      <c r="M864" s="20"/>
      <c r="N864" s="20"/>
      <c r="O864" s="20"/>
      <c r="P864" s="20"/>
    </row>
    <row r="865" spans="1:16" x14ac:dyDescent="0.25">
      <c r="A865" s="20" t="s">
        <v>2096</v>
      </c>
      <c r="B865" s="20">
        <v>454</v>
      </c>
      <c r="C865" s="20" t="s">
        <v>1474</v>
      </c>
      <c r="D865" s="20" t="s">
        <v>30</v>
      </c>
      <c r="E865" s="20">
        <v>45143</v>
      </c>
      <c r="F865" s="20">
        <v>45054</v>
      </c>
      <c r="G865" s="20" t="s">
        <v>2097</v>
      </c>
      <c r="H865" s="20" t="s">
        <v>2098</v>
      </c>
      <c r="I865" s="20"/>
      <c r="J865" s="20"/>
      <c r="K865" s="20"/>
      <c r="L865" s="20"/>
      <c r="M865" s="20"/>
      <c r="N865" s="20"/>
      <c r="O865" s="20"/>
      <c r="P865" s="20"/>
    </row>
    <row r="866" spans="1:16" x14ac:dyDescent="0.25">
      <c r="A866" s="20" t="s">
        <v>2096</v>
      </c>
      <c r="B866" s="20">
        <v>455</v>
      </c>
      <c r="C866" s="20" t="s">
        <v>1477</v>
      </c>
      <c r="D866" s="20" t="s">
        <v>30</v>
      </c>
      <c r="E866" s="20">
        <v>45633</v>
      </c>
      <c r="F866" s="20">
        <v>45485</v>
      </c>
      <c r="G866" s="20" t="s">
        <v>2097</v>
      </c>
      <c r="H866" s="20" t="s">
        <v>2098</v>
      </c>
      <c r="I866" s="20"/>
      <c r="J866" s="20"/>
      <c r="K866" s="20"/>
      <c r="L866" s="20"/>
      <c r="M866" s="20"/>
      <c r="N866" s="20"/>
      <c r="O866" s="20"/>
      <c r="P866" s="20"/>
    </row>
    <row r="867" spans="1:16" x14ac:dyDescent="0.25">
      <c r="A867" s="20" t="s">
        <v>2096</v>
      </c>
      <c r="B867" s="20">
        <v>460</v>
      </c>
      <c r="C867" s="20" t="s">
        <v>1490</v>
      </c>
      <c r="D867" s="20" t="s">
        <v>30</v>
      </c>
      <c r="E867" s="23" t="s">
        <v>2062</v>
      </c>
      <c r="F867" s="20">
        <v>45128</v>
      </c>
      <c r="G867" s="20" t="s">
        <v>2097</v>
      </c>
      <c r="H867" s="20" t="s">
        <v>2098</v>
      </c>
      <c r="I867" s="20"/>
      <c r="J867" s="20"/>
      <c r="K867" s="20"/>
      <c r="L867" s="20"/>
      <c r="M867" s="20"/>
      <c r="N867" s="20"/>
      <c r="O867" s="20"/>
      <c r="P867" s="20"/>
    </row>
    <row r="868" spans="1:16" x14ac:dyDescent="0.25">
      <c r="A868" s="20" t="s">
        <v>2096</v>
      </c>
      <c r="B868" s="20">
        <v>462</v>
      </c>
      <c r="C868" s="20" t="s">
        <v>1494</v>
      </c>
      <c r="D868" s="20" t="s">
        <v>30</v>
      </c>
      <c r="E868" s="20">
        <v>45515</v>
      </c>
      <c r="F868" s="20">
        <v>45604</v>
      </c>
      <c r="G868" s="20" t="s">
        <v>2097</v>
      </c>
      <c r="H868" s="20" t="s">
        <v>2098</v>
      </c>
      <c r="I868" s="20"/>
      <c r="J868" s="20"/>
      <c r="K868" s="20"/>
      <c r="L868" s="20"/>
      <c r="M868" s="20"/>
      <c r="N868" s="20"/>
      <c r="O868" s="20"/>
      <c r="P868" s="20"/>
    </row>
    <row r="869" spans="1:16" x14ac:dyDescent="0.25">
      <c r="A869" s="20" t="s">
        <v>2096</v>
      </c>
      <c r="B869" s="20">
        <v>463</v>
      </c>
      <c r="C869" s="20" t="s">
        <v>1497</v>
      </c>
      <c r="D869" s="20" t="s">
        <v>30</v>
      </c>
      <c r="E869" s="23" t="s">
        <v>2063</v>
      </c>
      <c r="F869" s="20">
        <v>45724</v>
      </c>
      <c r="G869" s="20" t="s">
        <v>2097</v>
      </c>
      <c r="H869" s="20" t="s">
        <v>2098</v>
      </c>
      <c r="I869" s="20"/>
      <c r="J869" s="20"/>
      <c r="K869" s="20"/>
      <c r="L869" s="20"/>
      <c r="M869" s="20"/>
      <c r="N869" s="20"/>
      <c r="O869" s="20"/>
      <c r="P869" s="20"/>
    </row>
    <row r="870" spans="1:16" x14ac:dyDescent="0.25">
      <c r="A870" s="20" t="s">
        <v>2096</v>
      </c>
      <c r="B870" s="20">
        <v>464</v>
      </c>
      <c r="C870" s="20" t="s">
        <v>1500</v>
      </c>
      <c r="D870" s="20" t="s">
        <v>30</v>
      </c>
      <c r="E870" s="20">
        <v>45109</v>
      </c>
      <c r="F870" s="20">
        <v>44964</v>
      </c>
      <c r="G870" s="20" t="s">
        <v>2097</v>
      </c>
      <c r="H870" s="20" t="s">
        <v>2098</v>
      </c>
      <c r="I870" s="20"/>
      <c r="J870" s="20"/>
      <c r="K870" s="20"/>
      <c r="L870" s="20"/>
      <c r="M870" s="20"/>
      <c r="N870" s="20"/>
      <c r="O870" s="20"/>
      <c r="P870" s="20"/>
    </row>
    <row r="871" spans="1:16" x14ac:dyDescent="0.25">
      <c r="A871" s="20" t="s">
        <v>2096</v>
      </c>
      <c r="B871" s="20">
        <v>468</v>
      </c>
      <c r="C871" s="20" t="s">
        <v>1510</v>
      </c>
      <c r="D871" s="20" t="s">
        <v>30</v>
      </c>
      <c r="E871" s="20">
        <v>45933</v>
      </c>
      <c r="F871" s="20">
        <v>45726</v>
      </c>
      <c r="G871" s="20" t="s">
        <v>2097</v>
      </c>
      <c r="H871" s="20" t="s">
        <v>2098</v>
      </c>
      <c r="I871" s="20"/>
      <c r="J871" s="20"/>
      <c r="K871" s="20"/>
      <c r="L871" s="20"/>
      <c r="M871" s="20"/>
      <c r="N871" s="20"/>
      <c r="O871" s="20"/>
      <c r="P871" s="20"/>
    </row>
    <row r="872" spans="1:16" x14ac:dyDescent="0.25">
      <c r="A872" s="20" t="s">
        <v>2096</v>
      </c>
      <c r="B872" s="20">
        <v>473</v>
      </c>
      <c r="C872" s="20" t="s">
        <v>1523</v>
      </c>
      <c r="D872" s="20" t="s">
        <v>30</v>
      </c>
      <c r="E872" s="20">
        <v>45302</v>
      </c>
      <c r="F872" s="20">
        <v>45597</v>
      </c>
      <c r="G872" s="20" t="s">
        <v>2097</v>
      </c>
      <c r="H872" s="20" t="s">
        <v>2098</v>
      </c>
      <c r="I872" s="20"/>
      <c r="J872" s="20"/>
      <c r="K872" s="20"/>
      <c r="L872" s="20"/>
      <c r="M872" s="20"/>
      <c r="N872" s="20"/>
      <c r="O872" s="20"/>
      <c r="P872" s="20"/>
    </row>
    <row r="873" spans="1:16" x14ac:dyDescent="0.25">
      <c r="A873" s="20" t="s">
        <v>2096</v>
      </c>
      <c r="B873" s="20">
        <v>475</v>
      </c>
      <c r="C873" s="20" t="s">
        <v>1529</v>
      </c>
      <c r="D873" s="20" t="s">
        <v>30</v>
      </c>
      <c r="E873" s="20">
        <v>45754</v>
      </c>
      <c r="F873" s="20">
        <v>45842</v>
      </c>
      <c r="G873" s="20" t="s">
        <v>2097</v>
      </c>
      <c r="H873" s="20" t="s">
        <v>2098</v>
      </c>
      <c r="I873" s="20"/>
      <c r="J873" s="20"/>
      <c r="K873" s="20"/>
      <c r="L873" s="20"/>
      <c r="M873" s="20"/>
      <c r="N873" s="20"/>
      <c r="O873" s="20"/>
      <c r="P873" s="20"/>
    </row>
    <row r="874" spans="1:16" x14ac:dyDescent="0.25">
      <c r="A874" s="20" t="s">
        <v>2096</v>
      </c>
      <c r="B874" s="20">
        <v>477</v>
      </c>
      <c r="C874" s="20" t="s">
        <v>1533</v>
      </c>
      <c r="D874" s="20" t="s">
        <v>30</v>
      </c>
      <c r="E874" s="23" t="s">
        <v>2064</v>
      </c>
      <c r="F874" s="20">
        <v>45230</v>
      </c>
      <c r="G874" s="20" t="s">
        <v>2097</v>
      </c>
      <c r="H874" s="20" t="s">
        <v>2098</v>
      </c>
      <c r="I874" s="20"/>
      <c r="J874" s="20"/>
      <c r="K874" s="20"/>
      <c r="L874" s="20"/>
      <c r="M874" s="20"/>
      <c r="N874" s="20"/>
      <c r="O874" s="20"/>
      <c r="P874" s="20"/>
    </row>
    <row r="875" spans="1:16" x14ac:dyDescent="0.25">
      <c r="A875" s="20" t="s">
        <v>2096</v>
      </c>
      <c r="B875" s="20">
        <v>479</v>
      </c>
      <c r="C875" s="20" t="s">
        <v>1535</v>
      </c>
      <c r="D875" s="20" t="s">
        <v>30</v>
      </c>
      <c r="E875" s="20">
        <v>46001</v>
      </c>
      <c r="F875" s="20">
        <v>45942</v>
      </c>
      <c r="G875" s="20" t="s">
        <v>2097</v>
      </c>
      <c r="H875" s="20" t="s">
        <v>2098</v>
      </c>
      <c r="I875" s="20"/>
      <c r="J875" s="20"/>
      <c r="K875" s="20"/>
      <c r="L875" s="20"/>
      <c r="M875" s="20"/>
      <c r="N875" s="20"/>
      <c r="O875" s="20"/>
      <c r="P875" s="20"/>
    </row>
    <row r="876" spans="1:16" x14ac:dyDescent="0.25">
      <c r="A876" s="20" t="s">
        <v>2096</v>
      </c>
      <c r="B876" s="20">
        <v>481</v>
      </c>
      <c r="C876" s="20" t="s">
        <v>1541</v>
      </c>
      <c r="D876" s="20" t="s">
        <v>30</v>
      </c>
      <c r="E876" s="20">
        <v>45880</v>
      </c>
      <c r="F876" s="20">
        <v>45969</v>
      </c>
      <c r="G876" s="20" t="s">
        <v>2097</v>
      </c>
      <c r="H876" s="20" t="s">
        <v>2098</v>
      </c>
      <c r="I876" s="20"/>
      <c r="J876" s="20"/>
      <c r="K876" s="20"/>
      <c r="L876" s="20"/>
      <c r="M876" s="20"/>
      <c r="N876" s="20"/>
      <c r="O876" s="20"/>
      <c r="P876" s="20"/>
    </row>
    <row r="877" spans="1:16" x14ac:dyDescent="0.25">
      <c r="A877" s="20" t="s">
        <v>2096</v>
      </c>
      <c r="B877" s="20">
        <v>482</v>
      </c>
      <c r="C877" s="20" t="s">
        <v>1542</v>
      </c>
      <c r="D877" s="20" t="s">
        <v>30</v>
      </c>
      <c r="E877" s="20">
        <v>45780</v>
      </c>
      <c r="F877" s="20">
        <v>45721</v>
      </c>
      <c r="G877" s="20" t="s">
        <v>2097</v>
      </c>
      <c r="H877" s="20" t="s">
        <v>2098</v>
      </c>
      <c r="I877" s="20"/>
      <c r="J877" s="20"/>
      <c r="K877" s="20"/>
      <c r="L877" s="20"/>
      <c r="M877" s="20"/>
      <c r="N877" s="20"/>
      <c r="O877" s="20"/>
      <c r="P877" s="20"/>
    </row>
    <row r="878" spans="1:16" x14ac:dyDescent="0.25">
      <c r="A878" s="20" t="s">
        <v>2096</v>
      </c>
      <c r="B878" s="20">
        <v>483</v>
      </c>
      <c r="C878" s="20" t="s">
        <v>1545</v>
      </c>
      <c r="D878" s="20" t="s">
        <v>30</v>
      </c>
      <c r="E878" s="23" t="s">
        <v>2065</v>
      </c>
      <c r="F878" s="20">
        <v>45434</v>
      </c>
      <c r="G878" s="20" t="s">
        <v>2097</v>
      </c>
      <c r="H878" s="20" t="s">
        <v>2098</v>
      </c>
      <c r="I878" s="20"/>
      <c r="J878" s="20"/>
      <c r="K878" s="20"/>
      <c r="L878" s="20"/>
      <c r="M878" s="20"/>
      <c r="N878" s="20"/>
      <c r="O878" s="20"/>
      <c r="P878" s="20"/>
    </row>
    <row r="879" spans="1:16" x14ac:dyDescent="0.25">
      <c r="A879" s="20" t="s">
        <v>2096</v>
      </c>
      <c r="B879" s="20">
        <v>486</v>
      </c>
      <c r="C879" s="20" t="s">
        <v>1552</v>
      </c>
      <c r="D879" s="20" t="s">
        <v>30</v>
      </c>
      <c r="E879" s="20">
        <v>45268</v>
      </c>
      <c r="F879" s="20">
        <v>45150</v>
      </c>
      <c r="G879" s="20" t="s">
        <v>2097</v>
      </c>
      <c r="H879" s="20" t="s">
        <v>2098</v>
      </c>
      <c r="I879" s="20"/>
      <c r="J879" s="20"/>
      <c r="K879" s="20"/>
      <c r="L879" s="20"/>
      <c r="M879" s="20"/>
      <c r="N879" s="20"/>
      <c r="O879" s="20"/>
      <c r="P879" s="20"/>
    </row>
    <row r="880" spans="1:16" x14ac:dyDescent="0.25">
      <c r="A880" s="20" t="s">
        <v>2096</v>
      </c>
      <c r="B880" s="20">
        <v>487</v>
      </c>
      <c r="C880" s="20" t="s">
        <v>1553</v>
      </c>
      <c r="D880" s="20" t="s">
        <v>30</v>
      </c>
      <c r="E880" s="20">
        <v>45699</v>
      </c>
      <c r="F880" s="20">
        <v>45963</v>
      </c>
      <c r="G880" s="20" t="s">
        <v>2097</v>
      </c>
      <c r="H880" s="20" t="s">
        <v>2098</v>
      </c>
      <c r="I880" s="20"/>
      <c r="J880" s="20"/>
      <c r="K880" s="20"/>
      <c r="L880" s="20"/>
      <c r="M880" s="20"/>
      <c r="N880" s="20"/>
      <c r="O880" s="20"/>
      <c r="P880" s="20"/>
    </row>
    <row r="881" spans="1:16" x14ac:dyDescent="0.25">
      <c r="A881" s="20" t="s">
        <v>2096</v>
      </c>
      <c r="B881" s="20">
        <v>491</v>
      </c>
      <c r="C881" s="20" t="s">
        <v>1564</v>
      </c>
      <c r="D881" s="20" t="s">
        <v>30</v>
      </c>
      <c r="E881" s="20">
        <v>45455</v>
      </c>
      <c r="F881" s="20">
        <v>45632</v>
      </c>
      <c r="G881" s="20" t="s">
        <v>2097</v>
      </c>
      <c r="H881" s="20" t="s">
        <v>2098</v>
      </c>
      <c r="I881" s="20"/>
      <c r="J881" s="20"/>
      <c r="K881" s="20"/>
      <c r="L881" s="20"/>
      <c r="M881" s="20"/>
      <c r="N881" s="20"/>
      <c r="O881" s="20"/>
      <c r="P881" s="20"/>
    </row>
    <row r="882" spans="1:16" x14ac:dyDescent="0.25">
      <c r="A882" s="20" t="s">
        <v>2096</v>
      </c>
      <c r="B882" s="20">
        <v>497</v>
      </c>
      <c r="C882" s="20" t="s">
        <v>1582</v>
      </c>
      <c r="D882" s="20" t="s">
        <v>30</v>
      </c>
      <c r="E882" s="20">
        <v>45781</v>
      </c>
      <c r="F882" s="20">
        <v>45752</v>
      </c>
      <c r="G882" s="20" t="s">
        <v>2097</v>
      </c>
      <c r="H882" s="20" t="s">
        <v>2098</v>
      </c>
      <c r="I882" s="20"/>
      <c r="J882" s="20"/>
      <c r="K882" s="20"/>
      <c r="L882" s="20"/>
      <c r="M882" s="20"/>
      <c r="N882" s="20"/>
      <c r="O882" s="20"/>
      <c r="P882" s="20"/>
    </row>
    <row r="883" spans="1:16" x14ac:dyDescent="0.25">
      <c r="A883" s="20" t="s">
        <v>2096</v>
      </c>
      <c r="B883" s="20">
        <v>498</v>
      </c>
      <c r="C883" s="20" t="s">
        <v>1584</v>
      </c>
      <c r="D883" s="20" t="s">
        <v>30</v>
      </c>
      <c r="E883" s="23" t="s">
        <v>2066</v>
      </c>
      <c r="F883" s="20">
        <v>45853</v>
      </c>
      <c r="G883" s="20" t="s">
        <v>2097</v>
      </c>
      <c r="H883" s="20" t="s">
        <v>2098</v>
      </c>
      <c r="I883" s="20"/>
      <c r="J883" s="20"/>
      <c r="K883" s="20"/>
      <c r="L883" s="20"/>
      <c r="M883" s="20"/>
      <c r="N883" s="20"/>
      <c r="O883" s="20"/>
      <c r="P883" s="20"/>
    </row>
    <row r="884" spans="1:16" x14ac:dyDescent="0.25">
      <c r="A884" s="20" t="s">
        <v>2096</v>
      </c>
      <c r="B884" s="20">
        <v>499</v>
      </c>
      <c r="C884" s="20" t="s">
        <v>1587</v>
      </c>
      <c r="D884" s="20" t="s">
        <v>30</v>
      </c>
      <c r="E884" s="20">
        <v>45997</v>
      </c>
      <c r="F884" s="20">
        <v>45820</v>
      </c>
      <c r="G884" s="20" t="s">
        <v>2097</v>
      </c>
      <c r="H884" s="20" t="s">
        <v>2098</v>
      </c>
      <c r="I884" s="20"/>
      <c r="J884" s="20"/>
      <c r="K884" s="20"/>
      <c r="L884" s="20"/>
      <c r="M884" s="20"/>
      <c r="N884" s="20"/>
      <c r="O884" s="20"/>
      <c r="P884" s="20"/>
    </row>
    <row r="885" spans="1:16" x14ac:dyDescent="0.25">
      <c r="A885" s="20" t="s">
        <v>2096</v>
      </c>
      <c r="B885" s="20">
        <v>500</v>
      </c>
      <c r="C885" s="20" t="s">
        <v>1590</v>
      </c>
      <c r="D885" s="20" t="s">
        <v>30</v>
      </c>
      <c r="E885" s="20">
        <v>45262</v>
      </c>
      <c r="F885" s="20">
        <v>44969</v>
      </c>
      <c r="G885" s="20" t="s">
        <v>2097</v>
      </c>
      <c r="H885" s="20" t="s">
        <v>2098</v>
      </c>
      <c r="I885" s="20"/>
      <c r="J885" s="20"/>
      <c r="K885" s="20"/>
      <c r="L885" s="20"/>
      <c r="M885" s="20"/>
      <c r="N885" s="20"/>
      <c r="O885" s="20"/>
      <c r="P885" s="20"/>
    </row>
    <row r="886" spans="1:16" x14ac:dyDescent="0.25">
      <c r="A886" s="20" t="s">
        <v>2096</v>
      </c>
      <c r="B886" s="20">
        <v>501</v>
      </c>
      <c r="C886" s="20" t="s">
        <v>1593</v>
      </c>
      <c r="D886" s="20" t="s">
        <v>30</v>
      </c>
      <c r="E886" s="20">
        <v>44938</v>
      </c>
      <c r="F886" s="20">
        <v>45261</v>
      </c>
      <c r="G886" s="20" t="s">
        <v>2097</v>
      </c>
      <c r="H886" s="20" t="s">
        <v>2098</v>
      </c>
      <c r="I886" s="20"/>
      <c r="J886" s="20"/>
      <c r="K886" s="20"/>
      <c r="L886" s="20"/>
      <c r="M886" s="20"/>
      <c r="N886" s="20"/>
      <c r="O886" s="20"/>
      <c r="P886" s="20"/>
    </row>
    <row r="887" spans="1:16" x14ac:dyDescent="0.25">
      <c r="A887" s="20" t="s">
        <v>2096</v>
      </c>
      <c r="B887" s="20">
        <v>502</v>
      </c>
      <c r="C887" s="20" t="s">
        <v>1596</v>
      </c>
      <c r="D887" s="20" t="s">
        <v>30</v>
      </c>
      <c r="E887" s="23" t="s">
        <v>2067</v>
      </c>
      <c r="F887" s="20">
        <v>45391</v>
      </c>
      <c r="G887" s="20" t="s">
        <v>2097</v>
      </c>
      <c r="H887" s="20" t="s">
        <v>2098</v>
      </c>
      <c r="I887" s="20"/>
      <c r="J887" s="20"/>
      <c r="K887" s="20"/>
      <c r="L887" s="20"/>
      <c r="M887" s="20"/>
      <c r="N887" s="20"/>
      <c r="O887" s="20"/>
      <c r="P887" s="20"/>
    </row>
    <row r="888" spans="1:16" x14ac:dyDescent="0.25">
      <c r="A888" s="20" t="s">
        <v>2096</v>
      </c>
      <c r="B888" s="20">
        <v>505</v>
      </c>
      <c r="C888" s="20" t="s">
        <v>1604</v>
      </c>
      <c r="D888" s="20" t="s">
        <v>30</v>
      </c>
      <c r="E888" s="20">
        <v>45839</v>
      </c>
      <c r="F888" s="20">
        <v>45664</v>
      </c>
      <c r="G888" s="20" t="s">
        <v>2097</v>
      </c>
      <c r="H888" s="20" t="s">
        <v>2098</v>
      </c>
      <c r="I888" s="20"/>
      <c r="J888" s="20"/>
      <c r="K888" s="20"/>
      <c r="L888" s="20"/>
      <c r="M888" s="20"/>
      <c r="N888" s="20"/>
      <c r="O888" s="20"/>
      <c r="P888" s="20"/>
    </row>
    <row r="889" spans="1:16" x14ac:dyDescent="0.25">
      <c r="A889" s="20" t="s">
        <v>2096</v>
      </c>
      <c r="B889" s="20">
        <v>508</v>
      </c>
      <c r="C889" s="20" t="s">
        <v>1612</v>
      </c>
      <c r="D889" s="20" t="s">
        <v>30</v>
      </c>
      <c r="E889" s="20">
        <v>45047</v>
      </c>
      <c r="F889" s="20">
        <v>44931</v>
      </c>
      <c r="G889" s="20" t="s">
        <v>2097</v>
      </c>
      <c r="H889" s="20" t="s">
        <v>2098</v>
      </c>
      <c r="I889" s="20"/>
      <c r="J889" s="20"/>
      <c r="K889" s="20"/>
      <c r="L889" s="20"/>
      <c r="M889" s="20"/>
      <c r="N889" s="20"/>
      <c r="O889" s="20"/>
      <c r="P889" s="20"/>
    </row>
    <row r="890" spans="1:16" x14ac:dyDescent="0.25">
      <c r="A890" s="20" t="s">
        <v>2096</v>
      </c>
      <c r="B890" s="20">
        <v>509</v>
      </c>
      <c r="C890" s="20" t="s">
        <v>1614</v>
      </c>
      <c r="D890" s="20" t="s">
        <v>30</v>
      </c>
      <c r="E890" s="20">
        <v>45812</v>
      </c>
      <c r="F890" s="20">
        <v>45753</v>
      </c>
      <c r="G890" s="20" t="s">
        <v>2097</v>
      </c>
      <c r="H890" s="20" t="s">
        <v>2098</v>
      </c>
      <c r="I890" s="20"/>
      <c r="J890" s="20"/>
      <c r="K890" s="20"/>
      <c r="L890" s="20"/>
      <c r="M890" s="20"/>
      <c r="N890" s="20"/>
      <c r="O890" s="20"/>
      <c r="P890" s="20"/>
    </row>
    <row r="891" spans="1:16" x14ac:dyDescent="0.25">
      <c r="A891" s="20" t="s">
        <v>2096</v>
      </c>
      <c r="B891" s="20">
        <v>510</v>
      </c>
      <c r="C891" s="20" t="s">
        <v>1618</v>
      </c>
      <c r="D891" s="20" t="s">
        <v>30</v>
      </c>
      <c r="E891" s="20">
        <v>45421</v>
      </c>
      <c r="F891" s="20">
        <v>45540</v>
      </c>
      <c r="G891" s="20" t="s">
        <v>2097</v>
      </c>
      <c r="H891" s="20" t="s">
        <v>2098</v>
      </c>
      <c r="I891" s="20"/>
      <c r="J891" s="20"/>
      <c r="K891" s="20"/>
      <c r="L891" s="20"/>
      <c r="M891" s="20"/>
      <c r="N891" s="20"/>
      <c r="O891" s="20"/>
      <c r="P891" s="20"/>
    </row>
    <row r="892" spans="1:16" x14ac:dyDescent="0.25">
      <c r="A892" s="20" t="s">
        <v>2096</v>
      </c>
      <c r="B892" s="20">
        <v>511</v>
      </c>
      <c r="C892" s="20" t="s">
        <v>1621</v>
      </c>
      <c r="D892" s="20" t="s">
        <v>30</v>
      </c>
      <c r="E892" s="20">
        <v>45356</v>
      </c>
      <c r="F892" s="20">
        <v>45415</v>
      </c>
      <c r="G892" s="20" t="s">
        <v>2097</v>
      </c>
      <c r="H892" s="20" t="s">
        <v>2098</v>
      </c>
      <c r="I892" s="20"/>
      <c r="J892" s="20"/>
      <c r="K892" s="20"/>
      <c r="L892" s="20"/>
      <c r="M892" s="20"/>
      <c r="N892" s="20"/>
      <c r="O892" s="20"/>
      <c r="P892" s="20"/>
    </row>
    <row r="893" spans="1:16" x14ac:dyDescent="0.25">
      <c r="A893" s="20" t="s">
        <v>2096</v>
      </c>
      <c r="B893" s="20">
        <v>512</v>
      </c>
      <c r="C893" s="20" t="s">
        <v>1624</v>
      </c>
      <c r="D893" s="20" t="s">
        <v>30</v>
      </c>
      <c r="E893" s="20">
        <v>45177</v>
      </c>
      <c r="F893" s="20">
        <v>45147</v>
      </c>
      <c r="G893" s="20" t="s">
        <v>2097</v>
      </c>
      <c r="H893" s="20" t="s">
        <v>2098</v>
      </c>
      <c r="I893" s="20"/>
      <c r="J893" s="20"/>
      <c r="K893" s="20"/>
      <c r="L893" s="20"/>
      <c r="M893" s="20"/>
      <c r="N893" s="20"/>
      <c r="O893" s="20"/>
      <c r="P893" s="20"/>
    </row>
    <row r="894" spans="1:16" x14ac:dyDescent="0.25">
      <c r="A894" s="20" t="s">
        <v>2096</v>
      </c>
      <c r="B894" s="20">
        <v>515</v>
      </c>
      <c r="C894" s="20" t="s">
        <v>1632</v>
      </c>
      <c r="D894" s="20" t="s">
        <v>30</v>
      </c>
      <c r="E894" s="20">
        <v>45452</v>
      </c>
      <c r="F894" s="20">
        <v>45541</v>
      </c>
      <c r="G894" s="20" t="s">
        <v>2097</v>
      </c>
      <c r="H894" s="20" t="s">
        <v>2098</v>
      </c>
      <c r="I894" s="20"/>
      <c r="J894" s="20"/>
      <c r="K894" s="20"/>
      <c r="L894" s="20"/>
      <c r="M894" s="20"/>
      <c r="N894" s="20"/>
      <c r="O894" s="20"/>
      <c r="P894" s="20"/>
    </row>
    <row r="895" spans="1:16" x14ac:dyDescent="0.25">
      <c r="A895" s="20" t="s">
        <v>2096</v>
      </c>
      <c r="B895" s="20">
        <v>518</v>
      </c>
      <c r="C895" s="20" t="s">
        <v>1639</v>
      </c>
      <c r="D895" s="20" t="s">
        <v>30</v>
      </c>
      <c r="E895" s="20">
        <v>45455</v>
      </c>
      <c r="F895" s="20">
        <v>45632</v>
      </c>
      <c r="G895" s="20" t="s">
        <v>2097</v>
      </c>
      <c r="H895" s="20" t="s">
        <v>2098</v>
      </c>
      <c r="I895" s="20"/>
      <c r="J895" s="20"/>
      <c r="K895" s="20"/>
      <c r="L895" s="20"/>
      <c r="M895" s="20"/>
      <c r="N895" s="20"/>
      <c r="O895" s="20"/>
      <c r="P895" s="20"/>
    </row>
    <row r="896" spans="1:16" x14ac:dyDescent="0.25">
      <c r="A896" s="20" t="s">
        <v>2096</v>
      </c>
      <c r="B896" s="20">
        <v>520</v>
      </c>
      <c r="C896" s="20" t="s">
        <v>1644</v>
      </c>
      <c r="D896" s="20" t="s">
        <v>30</v>
      </c>
      <c r="E896" s="23" t="s">
        <v>2068</v>
      </c>
      <c r="F896" s="20">
        <v>45175</v>
      </c>
      <c r="G896" s="20" t="s">
        <v>2097</v>
      </c>
      <c r="H896" s="20" t="s">
        <v>2098</v>
      </c>
      <c r="I896" s="20"/>
      <c r="J896" s="20"/>
      <c r="K896" s="20"/>
      <c r="L896" s="20"/>
      <c r="M896" s="20"/>
      <c r="N896" s="20"/>
      <c r="O896" s="20"/>
      <c r="P896" s="20"/>
    </row>
    <row r="897" spans="1:16" x14ac:dyDescent="0.25">
      <c r="A897" s="20" t="s">
        <v>2096</v>
      </c>
      <c r="B897" s="20">
        <v>522</v>
      </c>
      <c r="C897" s="20" t="s">
        <v>1649</v>
      </c>
      <c r="D897" s="20" t="s">
        <v>30</v>
      </c>
      <c r="E897" s="23" t="s">
        <v>2069</v>
      </c>
      <c r="F897" s="20">
        <v>45614</v>
      </c>
      <c r="G897" s="20" t="s">
        <v>2097</v>
      </c>
      <c r="H897" s="20" t="s">
        <v>2098</v>
      </c>
      <c r="I897" s="20"/>
      <c r="J897" s="20"/>
      <c r="K897" s="20"/>
      <c r="L897" s="20"/>
      <c r="M897" s="20"/>
      <c r="N897" s="20"/>
      <c r="O897" s="20"/>
      <c r="P897" s="20"/>
    </row>
    <row r="898" spans="1:16" x14ac:dyDescent="0.25">
      <c r="A898" s="20" t="s">
        <v>2096</v>
      </c>
      <c r="B898" s="20">
        <v>524</v>
      </c>
      <c r="C898" s="20" t="s">
        <v>1655</v>
      </c>
      <c r="D898" s="20" t="s">
        <v>30</v>
      </c>
      <c r="E898" s="20">
        <v>45841</v>
      </c>
      <c r="F898" s="20">
        <v>45723</v>
      </c>
      <c r="G898" s="20" t="s">
        <v>2097</v>
      </c>
      <c r="H898" s="20" t="s">
        <v>2098</v>
      </c>
      <c r="I898" s="20"/>
      <c r="J898" s="20"/>
      <c r="K898" s="20"/>
      <c r="L898" s="20"/>
      <c r="M898" s="20"/>
      <c r="N898" s="20"/>
      <c r="O898" s="20"/>
      <c r="P898" s="20"/>
    </row>
    <row r="899" spans="1:16" x14ac:dyDescent="0.25">
      <c r="A899" s="20" t="s">
        <v>2096</v>
      </c>
      <c r="B899" s="20">
        <v>525</v>
      </c>
      <c r="C899" s="20" t="s">
        <v>1657</v>
      </c>
      <c r="D899" s="20" t="s">
        <v>30</v>
      </c>
      <c r="E899" s="20">
        <v>45572</v>
      </c>
      <c r="F899" s="20">
        <v>45483</v>
      </c>
      <c r="G899" s="20" t="s">
        <v>2097</v>
      </c>
      <c r="H899" s="20" t="s">
        <v>2098</v>
      </c>
      <c r="I899" s="20"/>
      <c r="J899" s="20"/>
      <c r="K899" s="20"/>
      <c r="L899" s="20"/>
      <c r="M899" s="20"/>
      <c r="N899" s="20"/>
      <c r="O899" s="20"/>
      <c r="P899" s="20"/>
    </row>
    <row r="900" spans="1:16" x14ac:dyDescent="0.25">
      <c r="A900" s="20" t="s">
        <v>2096</v>
      </c>
      <c r="B900" s="20">
        <v>526</v>
      </c>
      <c r="C900" s="20" t="s">
        <v>1660</v>
      </c>
      <c r="D900" s="20" t="s">
        <v>30</v>
      </c>
      <c r="E900" s="20">
        <v>45749</v>
      </c>
      <c r="F900" s="20">
        <v>45692</v>
      </c>
      <c r="G900" s="20" t="s">
        <v>2097</v>
      </c>
      <c r="H900" s="20" t="s">
        <v>2098</v>
      </c>
      <c r="I900" s="20"/>
      <c r="J900" s="20"/>
      <c r="K900" s="20"/>
      <c r="L900" s="20"/>
      <c r="M900" s="20"/>
      <c r="N900" s="20"/>
      <c r="O900" s="20"/>
      <c r="P900" s="20"/>
    </row>
    <row r="901" spans="1:16" x14ac:dyDescent="0.25">
      <c r="A901" s="20" t="s">
        <v>2096</v>
      </c>
      <c r="B901" s="20">
        <v>530</v>
      </c>
      <c r="C901" s="20" t="s">
        <v>1671</v>
      </c>
      <c r="D901" s="20" t="s">
        <v>30</v>
      </c>
      <c r="E901" s="20">
        <v>45204</v>
      </c>
      <c r="F901" s="20">
        <v>45056</v>
      </c>
      <c r="G901" s="20" t="s">
        <v>2097</v>
      </c>
      <c r="H901" s="20" t="s">
        <v>2098</v>
      </c>
      <c r="I901" s="20"/>
      <c r="J901" s="20"/>
      <c r="K901" s="20"/>
      <c r="L901" s="20"/>
      <c r="M901" s="20"/>
      <c r="N901" s="20"/>
      <c r="O901" s="20"/>
      <c r="P901" s="20"/>
    </row>
    <row r="902" spans="1:16" x14ac:dyDescent="0.25">
      <c r="A902" s="20" t="s">
        <v>2096</v>
      </c>
      <c r="B902" s="20">
        <v>531</v>
      </c>
      <c r="C902" s="20" t="s">
        <v>1674</v>
      </c>
      <c r="D902" s="20" t="s">
        <v>30</v>
      </c>
      <c r="E902" s="23" t="s">
        <v>2070</v>
      </c>
      <c r="F902" s="20">
        <v>45490</v>
      </c>
      <c r="G902" s="20" t="s">
        <v>2097</v>
      </c>
      <c r="H902" s="20" t="s">
        <v>2098</v>
      </c>
      <c r="I902" s="20"/>
      <c r="J902" s="20"/>
      <c r="K902" s="20"/>
      <c r="L902" s="20"/>
      <c r="M902" s="20"/>
      <c r="N902" s="20"/>
      <c r="O902" s="20"/>
      <c r="P902" s="20"/>
    </row>
    <row r="903" spans="1:16" x14ac:dyDescent="0.25">
      <c r="A903" s="20" t="s">
        <v>2096</v>
      </c>
      <c r="B903" s="20">
        <v>534</v>
      </c>
      <c r="C903" s="20" t="s">
        <v>1683</v>
      </c>
      <c r="D903" s="20" t="s">
        <v>30</v>
      </c>
      <c r="E903" s="20">
        <v>45722</v>
      </c>
      <c r="F903" s="20">
        <v>45811</v>
      </c>
      <c r="G903" s="20" t="s">
        <v>2097</v>
      </c>
      <c r="H903" s="20" t="s">
        <v>2098</v>
      </c>
      <c r="I903" s="20"/>
      <c r="J903" s="20"/>
      <c r="K903" s="20"/>
      <c r="L903" s="20"/>
      <c r="M903" s="20"/>
      <c r="N903" s="20"/>
      <c r="O903" s="20"/>
      <c r="P903" s="20"/>
    </row>
    <row r="904" spans="1:16" x14ac:dyDescent="0.25">
      <c r="A904" s="20" t="s">
        <v>2096</v>
      </c>
      <c r="B904" s="20">
        <v>535</v>
      </c>
      <c r="C904" s="20" t="s">
        <v>1685</v>
      </c>
      <c r="D904" s="20" t="s">
        <v>30</v>
      </c>
      <c r="E904" s="20">
        <v>45078</v>
      </c>
      <c r="F904" s="20">
        <v>44932</v>
      </c>
      <c r="G904" s="20" t="s">
        <v>2097</v>
      </c>
      <c r="H904" s="20" t="s">
        <v>2098</v>
      </c>
      <c r="I904" s="20"/>
      <c r="J904" s="20"/>
      <c r="K904" s="20"/>
      <c r="L904" s="20"/>
      <c r="M904" s="20"/>
      <c r="N904" s="20"/>
      <c r="O904" s="20"/>
      <c r="P904" s="20"/>
    </row>
    <row r="905" spans="1:16" x14ac:dyDescent="0.25">
      <c r="A905" s="20" t="s">
        <v>2096</v>
      </c>
      <c r="B905" s="20">
        <v>536</v>
      </c>
      <c r="C905" s="20" t="s">
        <v>1688</v>
      </c>
      <c r="D905" s="20" t="s">
        <v>30</v>
      </c>
      <c r="E905" s="20">
        <v>45600</v>
      </c>
      <c r="F905" s="20">
        <v>45393</v>
      </c>
      <c r="G905" s="20" t="s">
        <v>2097</v>
      </c>
      <c r="H905" s="20" t="s">
        <v>2098</v>
      </c>
      <c r="I905" s="20"/>
      <c r="J905" s="20"/>
      <c r="K905" s="20"/>
      <c r="L905" s="20"/>
      <c r="M905" s="20"/>
      <c r="N905" s="20"/>
      <c r="O905" s="20"/>
      <c r="P905" s="20"/>
    </row>
    <row r="906" spans="1:16" x14ac:dyDescent="0.25">
      <c r="A906" s="20" t="s">
        <v>2096</v>
      </c>
      <c r="B906" s="20">
        <v>538</v>
      </c>
      <c r="C906" s="20" t="s">
        <v>1694</v>
      </c>
      <c r="D906" s="20" t="s">
        <v>30</v>
      </c>
      <c r="E906" s="23" t="s">
        <v>2071</v>
      </c>
      <c r="F906" s="20">
        <v>45769</v>
      </c>
      <c r="G906" s="20" t="s">
        <v>2097</v>
      </c>
      <c r="H906" s="20" t="s">
        <v>2098</v>
      </c>
      <c r="I906" s="20"/>
      <c r="J906" s="20"/>
      <c r="K906" s="20"/>
      <c r="L906" s="20"/>
      <c r="M906" s="20"/>
      <c r="N906" s="20"/>
      <c r="O906" s="20"/>
      <c r="P906" s="20"/>
    </row>
    <row r="907" spans="1:16" x14ac:dyDescent="0.25">
      <c r="A907" s="20" t="s">
        <v>2096</v>
      </c>
      <c r="B907" s="20">
        <v>539</v>
      </c>
      <c r="C907" s="20" t="s">
        <v>1696</v>
      </c>
      <c r="D907" s="20" t="s">
        <v>30</v>
      </c>
      <c r="E907" s="20">
        <v>45507</v>
      </c>
      <c r="F907" s="20">
        <v>45359</v>
      </c>
      <c r="G907" s="20" t="s">
        <v>2097</v>
      </c>
      <c r="H907" s="20" t="s">
        <v>2098</v>
      </c>
      <c r="I907" s="20"/>
      <c r="J907" s="20"/>
      <c r="K907" s="20"/>
      <c r="L907" s="20"/>
      <c r="M907" s="20"/>
      <c r="N907" s="20"/>
      <c r="O907" s="20"/>
      <c r="P907" s="20"/>
    </row>
    <row r="908" spans="1:16" x14ac:dyDescent="0.25">
      <c r="A908" s="20" t="s">
        <v>2096</v>
      </c>
      <c r="B908" s="20">
        <v>540</v>
      </c>
      <c r="C908" s="20" t="s">
        <v>1699</v>
      </c>
      <c r="D908" s="20" t="s">
        <v>30</v>
      </c>
      <c r="E908" s="20">
        <v>45906</v>
      </c>
      <c r="F908" s="20">
        <v>45817</v>
      </c>
      <c r="G908" s="20" t="s">
        <v>2097</v>
      </c>
      <c r="H908" s="20" t="s">
        <v>2098</v>
      </c>
      <c r="I908" s="20"/>
      <c r="J908" s="20"/>
      <c r="K908" s="20"/>
      <c r="L908" s="20"/>
      <c r="M908" s="20"/>
      <c r="N908" s="20"/>
      <c r="O908" s="20"/>
      <c r="P908" s="20"/>
    </row>
    <row r="909" spans="1:16" x14ac:dyDescent="0.25">
      <c r="A909" s="20" t="s">
        <v>2096</v>
      </c>
      <c r="B909" s="20">
        <v>543</v>
      </c>
      <c r="C909" s="20" t="s">
        <v>1186</v>
      </c>
      <c r="D909" s="20" t="s">
        <v>30</v>
      </c>
      <c r="E909" s="20">
        <v>45538</v>
      </c>
      <c r="F909" s="20">
        <v>45360</v>
      </c>
      <c r="G909" s="20" t="s">
        <v>2097</v>
      </c>
      <c r="H909" s="20" t="s">
        <v>2098</v>
      </c>
      <c r="I909" s="20"/>
      <c r="J909" s="20"/>
      <c r="K909" s="20"/>
      <c r="L909" s="20"/>
      <c r="M909" s="20"/>
      <c r="N909" s="20"/>
      <c r="O909" s="20"/>
      <c r="P909" s="20"/>
    </row>
    <row r="910" spans="1:16" x14ac:dyDescent="0.25">
      <c r="A910" s="20" t="s">
        <v>2096</v>
      </c>
      <c r="B910" s="20">
        <v>549</v>
      </c>
      <c r="C910" s="20" t="s">
        <v>1721</v>
      </c>
      <c r="D910" s="20" t="s">
        <v>30</v>
      </c>
      <c r="E910" s="20">
        <v>45478</v>
      </c>
      <c r="F910" s="20">
        <v>45419</v>
      </c>
      <c r="G910" s="20" t="s">
        <v>2097</v>
      </c>
      <c r="H910" s="20" t="s">
        <v>2098</v>
      </c>
      <c r="I910" s="20"/>
      <c r="J910" s="20"/>
      <c r="K910" s="20"/>
      <c r="L910" s="20"/>
      <c r="M910" s="20"/>
      <c r="N910" s="20"/>
      <c r="O910" s="20"/>
      <c r="P910" s="20"/>
    </row>
    <row r="911" spans="1:16" x14ac:dyDescent="0.25">
      <c r="A911" s="20" t="s">
        <v>2096</v>
      </c>
      <c r="B911" s="20">
        <v>550</v>
      </c>
      <c r="C911" s="20" t="s">
        <v>1165</v>
      </c>
      <c r="D911" s="20" t="s">
        <v>30</v>
      </c>
      <c r="E911" s="20">
        <v>45297</v>
      </c>
      <c r="F911" s="20">
        <v>45444</v>
      </c>
      <c r="G911" s="20" t="s">
        <v>2097</v>
      </c>
      <c r="H911" s="20" t="s">
        <v>2098</v>
      </c>
      <c r="I911" s="20"/>
      <c r="J911" s="20"/>
      <c r="K911" s="20"/>
      <c r="L911" s="20"/>
      <c r="M911" s="20"/>
      <c r="N911" s="20"/>
      <c r="O911" s="20"/>
      <c r="P911" s="20"/>
    </row>
    <row r="912" spans="1:16" x14ac:dyDescent="0.25">
      <c r="A912" s="20" t="s">
        <v>2096</v>
      </c>
      <c r="B912" s="20">
        <v>552</v>
      </c>
      <c r="C912" s="20" t="s">
        <v>1726</v>
      </c>
      <c r="D912" s="20" t="s">
        <v>30</v>
      </c>
      <c r="E912" s="23" t="s">
        <v>2072</v>
      </c>
      <c r="F912" s="20">
        <v>45970</v>
      </c>
      <c r="G912" s="20" t="s">
        <v>2097</v>
      </c>
      <c r="H912" s="20" t="s">
        <v>2098</v>
      </c>
      <c r="I912" s="20"/>
      <c r="J912" s="20"/>
      <c r="K912" s="20"/>
      <c r="L912" s="20"/>
      <c r="M912" s="20"/>
      <c r="N912" s="20"/>
      <c r="O912" s="20"/>
      <c r="P912" s="20"/>
    </row>
    <row r="913" spans="1:16" x14ac:dyDescent="0.25">
      <c r="A913" s="20" t="s">
        <v>2096</v>
      </c>
      <c r="B913" s="20">
        <v>553</v>
      </c>
      <c r="C913" s="20" t="s">
        <v>1729</v>
      </c>
      <c r="D913" s="20" t="s">
        <v>30</v>
      </c>
      <c r="E913" s="23" t="s">
        <v>2073</v>
      </c>
      <c r="F913" s="20">
        <v>45835</v>
      </c>
      <c r="G913" s="20" t="s">
        <v>2097</v>
      </c>
      <c r="H913" s="20" t="s">
        <v>2098</v>
      </c>
      <c r="I913" s="20"/>
      <c r="J913" s="20"/>
      <c r="K913" s="20"/>
      <c r="L913" s="20"/>
      <c r="M913" s="20"/>
      <c r="N913" s="20"/>
      <c r="O913" s="20"/>
      <c r="P913" s="20"/>
    </row>
    <row r="914" spans="1:16" x14ac:dyDescent="0.25">
      <c r="A914" s="20" t="s">
        <v>2096</v>
      </c>
      <c r="B914" s="20">
        <v>554</v>
      </c>
      <c r="C914" s="20" t="s">
        <v>1732</v>
      </c>
      <c r="D914" s="20" t="s">
        <v>30</v>
      </c>
      <c r="E914" s="23" t="s">
        <v>2074</v>
      </c>
      <c r="F914" s="20">
        <v>45890</v>
      </c>
      <c r="G914" s="20" t="s">
        <v>2097</v>
      </c>
      <c r="H914" s="20" t="s">
        <v>2098</v>
      </c>
      <c r="I914" s="20"/>
      <c r="J914" s="20"/>
      <c r="K914" s="20"/>
      <c r="L914" s="20"/>
      <c r="M914" s="20"/>
      <c r="N914" s="20"/>
      <c r="O914" s="20"/>
      <c r="P914" s="20"/>
    </row>
    <row r="915" spans="1:16" x14ac:dyDescent="0.25">
      <c r="A915" s="20" t="s">
        <v>2096</v>
      </c>
      <c r="B915" s="20">
        <v>555</v>
      </c>
      <c r="C915" s="20" t="s">
        <v>1734</v>
      </c>
      <c r="D915" s="20" t="s">
        <v>30</v>
      </c>
      <c r="E915" s="20">
        <v>45597</v>
      </c>
      <c r="F915" s="20">
        <v>45302</v>
      </c>
      <c r="G915" s="20" t="s">
        <v>2097</v>
      </c>
      <c r="H915" s="20" t="s">
        <v>2098</v>
      </c>
      <c r="I915" s="20"/>
      <c r="J915" s="20"/>
      <c r="K915" s="20"/>
      <c r="L915" s="20"/>
      <c r="M915" s="20"/>
      <c r="N915" s="20"/>
      <c r="O915" s="20"/>
      <c r="P915" s="20"/>
    </row>
    <row r="916" spans="1:16" x14ac:dyDescent="0.25">
      <c r="A916" s="20" t="s">
        <v>2096</v>
      </c>
      <c r="B916" s="20">
        <v>556</v>
      </c>
      <c r="C916" s="20" t="s">
        <v>1737</v>
      </c>
      <c r="D916" s="20" t="s">
        <v>30</v>
      </c>
      <c r="E916" s="20">
        <v>45389</v>
      </c>
      <c r="F916" s="20">
        <v>45477</v>
      </c>
      <c r="G916" s="20" t="s">
        <v>2097</v>
      </c>
      <c r="H916" s="20" t="s">
        <v>2098</v>
      </c>
      <c r="I916" s="20"/>
      <c r="J916" s="20"/>
      <c r="K916" s="20"/>
      <c r="L916" s="20"/>
      <c r="M916" s="20"/>
      <c r="N916" s="20"/>
      <c r="O916" s="20"/>
      <c r="P916" s="20"/>
    </row>
    <row r="917" spans="1:16" x14ac:dyDescent="0.25">
      <c r="A917" s="20" t="s">
        <v>2096</v>
      </c>
      <c r="B917" s="20">
        <v>558</v>
      </c>
      <c r="C917" s="20" t="s">
        <v>1742</v>
      </c>
      <c r="D917" s="20" t="s">
        <v>30</v>
      </c>
      <c r="E917" s="23" t="s">
        <v>2075</v>
      </c>
      <c r="F917" s="20">
        <v>45908</v>
      </c>
      <c r="G917" s="20" t="s">
        <v>2097</v>
      </c>
      <c r="H917" s="20" t="s">
        <v>2098</v>
      </c>
      <c r="I917" s="20"/>
      <c r="J917" s="20"/>
      <c r="K917" s="20"/>
      <c r="L917" s="20"/>
      <c r="M917" s="20"/>
      <c r="N917" s="20"/>
      <c r="O917" s="20"/>
      <c r="P917" s="20"/>
    </row>
    <row r="918" spans="1:16" x14ac:dyDescent="0.25">
      <c r="A918" s="20" t="s">
        <v>2096</v>
      </c>
      <c r="B918" s="20">
        <v>560</v>
      </c>
      <c r="C918" s="20" t="s">
        <v>1748</v>
      </c>
      <c r="D918" s="20" t="s">
        <v>30</v>
      </c>
      <c r="E918" s="20">
        <v>45907</v>
      </c>
      <c r="F918" s="20">
        <v>45847</v>
      </c>
      <c r="G918" s="20" t="s">
        <v>2097</v>
      </c>
      <c r="H918" s="20" t="s">
        <v>2098</v>
      </c>
      <c r="I918" s="20"/>
      <c r="J918" s="20"/>
      <c r="K918" s="20"/>
      <c r="L918" s="20"/>
      <c r="M918" s="20"/>
      <c r="N918" s="20"/>
      <c r="O918" s="20"/>
      <c r="P918" s="20"/>
    </row>
    <row r="919" spans="1:16" x14ac:dyDescent="0.25">
      <c r="A919" s="20" t="s">
        <v>2096</v>
      </c>
      <c r="B919" s="20">
        <v>561</v>
      </c>
      <c r="C919" s="20" t="s">
        <v>1751</v>
      </c>
      <c r="D919" s="20" t="s">
        <v>30</v>
      </c>
      <c r="E919" s="20">
        <v>45937</v>
      </c>
      <c r="F919" s="20">
        <v>45848</v>
      </c>
      <c r="G919" s="20" t="s">
        <v>2097</v>
      </c>
      <c r="H919" s="20" t="s">
        <v>2098</v>
      </c>
      <c r="I919" s="20"/>
      <c r="J919" s="20"/>
      <c r="K919" s="20"/>
      <c r="L919" s="20"/>
      <c r="M919" s="20"/>
      <c r="N919" s="20"/>
      <c r="O919" s="20"/>
      <c r="P919" s="20"/>
    </row>
    <row r="920" spans="1:16" x14ac:dyDescent="0.25">
      <c r="A920" s="20" t="s">
        <v>2096</v>
      </c>
      <c r="B920" s="20">
        <v>563</v>
      </c>
      <c r="C920" s="20" t="s">
        <v>1757</v>
      </c>
      <c r="D920" s="20" t="s">
        <v>30</v>
      </c>
      <c r="E920" s="23" t="s">
        <v>2076</v>
      </c>
      <c r="F920" s="20">
        <v>45403</v>
      </c>
      <c r="G920" s="20" t="s">
        <v>2097</v>
      </c>
      <c r="H920" s="20" t="s">
        <v>2098</v>
      </c>
      <c r="I920" s="20"/>
      <c r="J920" s="20"/>
      <c r="K920" s="20"/>
      <c r="L920" s="20"/>
      <c r="M920" s="20"/>
      <c r="N920" s="20"/>
      <c r="O920" s="20"/>
      <c r="P920" s="20"/>
    </row>
    <row r="921" spans="1:16" x14ac:dyDescent="0.25">
      <c r="A921" s="20" t="s">
        <v>2096</v>
      </c>
      <c r="B921" s="20">
        <v>566</v>
      </c>
      <c r="C921" s="20" t="s">
        <v>1766</v>
      </c>
      <c r="D921" s="20" t="s">
        <v>30</v>
      </c>
      <c r="E921" s="20">
        <v>45509</v>
      </c>
      <c r="F921" s="20">
        <v>45420</v>
      </c>
      <c r="G921" s="20" t="s">
        <v>2097</v>
      </c>
      <c r="H921" s="20" t="s">
        <v>2098</v>
      </c>
      <c r="I921" s="20"/>
      <c r="J921" s="20"/>
      <c r="K921" s="20"/>
      <c r="L921" s="20"/>
      <c r="M921" s="20"/>
      <c r="N921" s="20"/>
      <c r="O921" s="20"/>
      <c r="P921" s="20"/>
    </row>
    <row r="922" spans="1:16" x14ac:dyDescent="0.25">
      <c r="A922" s="20" t="s">
        <v>2096</v>
      </c>
      <c r="B922" s="20">
        <v>567</v>
      </c>
      <c r="C922" s="20" t="s">
        <v>1769</v>
      </c>
      <c r="D922" s="20" t="s">
        <v>30</v>
      </c>
      <c r="E922" s="20">
        <v>46002</v>
      </c>
      <c r="F922" s="20">
        <v>45973</v>
      </c>
      <c r="G922" s="20" t="s">
        <v>2097</v>
      </c>
      <c r="H922" s="20" t="s">
        <v>2098</v>
      </c>
      <c r="I922" s="20"/>
      <c r="J922" s="20"/>
      <c r="K922" s="20"/>
      <c r="L922" s="20"/>
      <c r="M922" s="20"/>
      <c r="N922" s="20"/>
      <c r="O922" s="20"/>
      <c r="P922" s="20"/>
    </row>
    <row r="923" spans="1:16" x14ac:dyDescent="0.25">
      <c r="A923" s="20" t="s">
        <v>2096</v>
      </c>
      <c r="B923" s="20">
        <v>568</v>
      </c>
      <c r="C923" s="20" t="s">
        <v>1772</v>
      </c>
      <c r="D923" s="20" t="s">
        <v>30</v>
      </c>
      <c r="E923" s="20">
        <v>45787</v>
      </c>
      <c r="F923" s="20">
        <v>45935</v>
      </c>
      <c r="G923" s="20" t="s">
        <v>2097</v>
      </c>
      <c r="H923" s="20" t="s">
        <v>2098</v>
      </c>
      <c r="I923" s="20"/>
      <c r="J923" s="20"/>
      <c r="K923" s="20"/>
      <c r="L923" s="20"/>
      <c r="M923" s="20"/>
      <c r="N923" s="20"/>
      <c r="O923" s="20"/>
      <c r="P923" s="20"/>
    </row>
    <row r="924" spans="1:16" x14ac:dyDescent="0.25">
      <c r="A924" s="20" t="s">
        <v>2096</v>
      </c>
      <c r="B924" s="20">
        <v>569</v>
      </c>
      <c r="C924" s="20" t="s">
        <v>1775</v>
      </c>
      <c r="D924" s="20" t="s">
        <v>30</v>
      </c>
      <c r="E924" s="23" t="s">
        <v>2077</v>
      </c>
      <c r="F924" s="20">
        <v>45268</v>
      </c>
      <c r="G924" s="20" t="s">
        <v>2097</v>
      </c>
      <c r="H924" s="20" t="s">
        <v>2098</v>
      </c>
      <c r="I924" s="20"/>
      <c r="J924" s="20"/>
      <c r="K924" s="20"/>
      <c r="L924" s="20"/>
      <c r="M924" s="20"/>
      <c r="N924" s="20"/>
      <c r="O924" s="20"/>
      <c r="P924" s="20"/>
    </row>
    <row r="925" spans="1:16" x14ac:dyDescent="0.25">
      <c r="A925" s="20" t="s">
        <v>2096</v>
      </c>
      <c r="B925" s="20">
        <v>570</v>
      </c>
      <c r="C925" s="20" t="s">
        <v>1778</v>
      </c>
      <c r="D925" s="20" t="s">
        <v>30</v>
      </c>
      <c r="E925" s="20">
        <v>45476</v>
      </c>
      <c r="F925" s="20">
        <v>45358</v>
      </c>
      <c r="G925" s="20" t="s">
        <v>2097</v>
      </c>
      <c r="H925" s="20" t="s">
        <v>2098</v>
      </c>
      <c r="I925" s="20"/>
      <c r="J925" s="20"/>
      <c r="K925" s="20"/>
      <c r="L925" s="20"/>
      <c r="M925" s="20"/>
      <c r="N925" s="20"/>
      <c r="O925" s="20"/>
      <c r="P925" s="20"/>
    </row>
    <row r="926" spans="1:16" x14ac:dyDescent="0.25">
      <c r="A926" s="20" t="s">
        <v>2096</v>
      </c>
      <c r="B926" s="20">
        <v>572</v>
      </c>
      <c r="C926" s="20" t="s">
        <v>1784</v>
      </c>
      <c r="D926" s="20" t="s">
        <v>30</v>
      </c>
      <c r="E926" s="20">
        <v>45242</v>
      </c>
      <c r="F926" s="20">
        <v>45271</v>
      </c>
      <c r="G926" s="20" t="s">
        <v>2097</v>
      </c>
      <c r="H926" s="20" t="s">
        <v>2098</v>
      </c>
      <c r="I926" s="20"/>
      <c r="J926" s="20"/>
      <c r="K926" s="20"/>
      <c r="L926" s="20"/>
      <c r="M926" s="20"/>
      <c r="N926" s="20"/>
      <c r="O926" s="20"/>
      <c r="P926" s="20"/>
    </row>
    <row r="927" spans="1:16" x14ac:dyDescent="0.25">
      <c r="A927" s="20" t="s">
        <v>2096</v>
      </c>
      <c r="B927" s="20">
        <v>574</v>
      </c>
      <c r="C927" s="20" t="s">
        <v>1788</v>
      </c>
      <c r="D927" s="20" t="s">
        <v>30</v>
      </c>
      <c r="E927" s="20">
        <v>45750</v>
      </c>
      <c r="F927" s="20">
        <v>45720</v>
      </c>
      <c r="G927" s="20" t="s">
        <v>2097</v>
      </c>
      <c r="H927" s="20" t="s">
        <v>2098</v>
      </c>
      <c r="I927" s="20"/>
      <c r="J927" s="20"/>
      <c r="K927" s="20"/>
      <c r="L927" s="20"/>
      <c r="M927" s="20"/>
      <c r="N927" s="20"/>
      <c r="O927" s="20"/>
      <c r="P927" s="20"/>
    </row>
    <row r="928" spans="1:16" x14ac:dyDescent="0.25">
      <c r="A928" s="20" t="s">
        <v>2096</v>
      </c>
      <c r="B928" s="20">
        <v>575</v>
      </c>
      <c r="C928" s="20" t="s">
        <v>1791</v>
      </c>
      <c r="D928" s="20" t="s">
        <v>30</v>
      </c>
      <c r="E928" s="20">
        <v>45941</v>
      </c>
      <c r="F928" s="20">
        <v>45971</v>
      </c>
      <c r="G928" s="20" t="s">
        <v>2097</v>
      </c>
      <c r="H928" s="20" t="s">
        <v>2098</v>
      </c>
      <c r="I928" s="20"/>
      <c r="J928" s="20"/>
      <c r="K928" s="20"/>
      <c r="L928" s="20"/>
      <c r="M928" s="20"/>
      <c r="N928" s="20"/>
      <c r="O928" s="20"/>
      <c r="P928" s="20"/>
    </row>
    <row r="929" spans="1:16" x14ac:dyDescent="0.25">
      <c r="A929" s="20" t="s">
        <v>2096</v>
      </c>
      <c r="B929" s="20">
        <v>576</v>
      </c>
      <c r="C929" s="20" t="s">
        <v>1793</v>
      </c>
      <c r="D929" s="20" t="s">
        <v>30</v>
      </c>
      <c r="E929" s="20">
        <v>45232</v>
      </c>
      <c r="F929" s="20">
        <v>44968</v>
      </c>
      <c r="G929" s="20" t="s">
        <v>2097</v>
      </c>
      <c r="H929" s="20" t="s">
        <v>2098</v>
      </c>
      <c r="I929" s="20"/>
      <c r="J929" s="20"/>
      <c r="K929" s="20"/>
      <c r="L929" s="20"/>
      <c r="M929" s="20"/>
      <c r="N929" s="20"/>
      <c r="O929" s="20"/>
      <c r="P929" s="20"/>
    </row>
    <row r="930" spans="1:16" x14ac:dyDescent="0.25">
      <c r="A930" s="20" t="s">
        <v>2096</v>
      </c>
      <c r="B930" s="20">
        <v>579</v>
      </c>
      <c r="C930" s="20" t="s">
        <v>1799</v>
      </c>
      <c r="D930" s="20" t="s">
        <v>30</v>
      </c>
      <c r="E930" s="23" t="s">
        <v>2078</v>
      </c>
      <c r="F930" s="20">
        <v>45689</v>
      </c>
      <c r="G930" s="20" t="s">
        <v>2097</v>
      </c>
      <c r="H930" s="20" t="s">
        <v>2098</v>
      </c>
      <c r="I930" s="20"/>
      <c r="J930" s="20"/>
      <c r="K930" s="20"/>
      <c r="L930" s="20"/>
      <c r="M930" s="20"/>
      <c r="N930" s="20"/>
      <c r="O930" s="20"/>
      <c r="P930" s="20"/>
    </row>
    <row r="931" spans="1:16" x14ac:dyDescent="0.25">
      <c r="A931" s="20" t="s">
        <v>2096</v>
      </c>
      <c r="B931" s="20">
        <v>580</v>
      </c>
      <c r="C931" s="20" t="s">
        <v>1802</v>
      </c>
      <c r="D931" s="20" t="s">
        <v>30</v>
      </c>
      <c r="E931" s="20">
        <v>45726</v>
      </c>
      <c r="F931" s="20">
        <v>45933</v>
      </c>
      <c r="G931" s="20" t="s">
        <v>2097</v>
      </c>
      <c r="H931" s="20" t="s">
        <v>2098</v>
      </c>
      <c r="I931" s="20"/>
      <c r="J931" s="20"/>
      <c r="K931" s="20"/>
      <c r="L931" s="20"/>
      <c r="M931" s="20"/>
      <c r="N931" s="20"/>
      <c r="O931" s="20"/>
      <c r="P931" s="20"/>
    </row>
    <row r="932" spans="1:16" x14ac:dyDescent="0.25">
      <c r="A932" s="20" t="s">
        <v>2096</v>
      </c>
      <c r="B932" s="20">
        <v>583</v>
      </c>
      <c r="C932" s="20" t="s">
        <v>1810</v>
      </c>
      <c r="D932" s="20" t="s">
        <v>30</v>
      </c>
      <c r="E932" s="23" t="s">
        <v>2079</v>
      </c>
      <c r="F932" s="20">
        <v>45112</v>
      </c>
      <c r="G932" s="20" t="s">
        <v>2097</v>
      </c>
      <c r="H932" s="20" t="s">
        <v>2098</v>
      </c>
      <c r="I932" s="20"/>
      <c r="J932" s="20"/>
      <c r="K932" s="20"/>
      <c r="L932" s="20"/>
      <c r="M932" s="20"/>
      <c r="N932" s="20"/>
      <c r="O932" s="20"/>
      <c r="P932" s="20"/>
    </row>
    <row r="933" spans="1:16" x14ac:dyDescent="0.25">
      <c r="A933" s="20" t="s">
        <v>2096</v>
      </c>
      <c r="B933" s="20">
        <v>584</v>
      </c>
      <c r="C933" s="20" t="s">
        <v>1812</v>
      </c>
      <c r="D933" s="20" t="s">
        <v>30</v>
      </c>
      <c r="E933" s="23" t="s">
        <v>2080</v>
      </c>
      <c r="F933" s="20">
        <v>45246</v>
      </c>
      <c r="G933" s="20" t="s">
        <v>2097</v>
      </c>
      <c r="H933" s="20" t="s">
        <v>2098</v>
      </c>
      <c r="I933" s="20"/>
      <c r="J933" s="20"/>
      <c r="K933" s="20"/>
      <c r="L933" s="20"/>
      <c r="M933" s="20"/>
      <c r="N933" s="20"/>
      <c r="O933" s="20"/>
      <c r="P933" s="20"/>
    </row>
    <row r="934" spans="1:16" x14ac:dyDescent="0.25">
      <c r="A934" s="20" t="s">
        <v>2096</v>
      </c>
      <c r="B934" s="20">
        <v>585</v>
      </c>
      <c r="C934" s="20" t="s">
        <v>1815</v>
      </c>
      <c r="D934" s="20" t="s">
        <v>30</v>
      </c>
      <c r="E934" s="20">
        <v>45482</v>
      </c>
      <c r="F934" s="20">
        <v>45542</v>
      </c>
      <c r="G934" s="20" t="s">
        <v>2097</v>
      </c>
      <c r="H934" s="20" t="s">
        <v>2098</v>
      </c>
      <c r="I934" s="20"/>
      <c r="J934" s="20"/>
      <c r="K934" s="20"/>
      <c r="L934" s="20"/>
      <c r="M934" s="20"/>
      <c r="N934" s="20"/>
      <c r="O934" s="20"/>
      <c r="P934" s="20"/>
    </row>
    <row r="935" spans="1:16" x14ac:dyDescent="0.25">
      <c r="A935" s="20" t="s">
        <v>2096</v>
      </c>
      <c r="B935" s="20">
        <v>586</v>
      </c>
      <c r="C935" s="20" t="s">
        <v>1817</v>
      </c>
      <c r="D935" s="20" t="s">
        <v>30</v>
      </c>
      <c r="E935" s="20">
        <v>45476</v>
      </c>
      <c r="F935" s="20">
        <v>45358</v>
      </c>
      <c r="G935" s="20" t="s">
        <v>2097</v>
      </c>
      <c r="H935" s="20" t="s">
        <v>2098</v>
      </c>
      <c r="I935" s="20"/>
      <c r="J935" s="20"/>
      <c r="K935" s="20"/>
      <c r="L935" s="20"/>
      <c r="M935" s="20"/>
      <c r="N935" s="20"/>
      <c r="O935" s="20"/>
      <c r="P935" s="20"/>
    </row>
    <row r="936" spans="1:16" x14ac:dyDescent="0.25">
      <c r="A936" s="20" t="s">
        <v>2096</v>
      </c>
      <c r="B936" s="20">
        <v>587</v>
      </c>
      <c r="C936" s="20" t="s">
        <v>1819</v>
      </c>
      <c r="D936" s="20" t="s">
        <v>30</v>
      </c>
      <c r="E936" s="20">
        <v>45047</v>
      </c>
      <c r="F936" s="20">
        <v>44931</v>
      </c>
      <c r="G936" s="20" t="s">
        <v>2097</v>
      </c>
      <c r="H936" s="20" t="s">
        <v>2098</v>
      </c>
      <c r="I936" s="20"/>
      <c r="J936" s="20"/>
      <c r="K936" s="20"/>
      <c r="L936" s="20"/>
      <c r="M936" s="20"/>
      <c r="N936" s="20"/>
      <c r="O936" s="20"/>
      <c r="P936" s="20"/>
    </row>
    <row r="937" spans="1:16" x14ac:dyDescent="0.25">
      <c r="A937" s="20" t="s">
        <v>2096</v>
      </c>
      <c r="B937" s="20">
        <v>588</v>
      </c>
      <c r="C937" s="20" t="s">
        <v>1821</v>
      </c>
      <c r="D937" s="20" t="s">
        <v>30</v>
      </c>
      <c r="E937" s="20">
        <v>45997</v>
      </c>
      <c r="F937" s="20">
        <v>45820</v>
      </c>
      <c r="G937" s="20" t="s">
        <v>2097</v>
      </c>
      <c r="H937" s="20" t="s">
        <v>2098</v>
      </c>
      <c r="I937" s="20"/>
      <c r="J937" s="20"/>
      <c r="K937" s="20"/>
      <c r="L937" s="20"/>
      <c r="M937" s="20"/>
      <c r="N937" s="20"/>
      <c r="O937" s="20"/>
      <c r="P937" s="20"/>
    </row>
    <row r="938" spans="1:16" x14ac:dyDescent="0.25">
      <c r="A938" s="20" t="s">
        <v>2096</v>
      </c>
      <c r="B938" s="20">
        <v>590</v>
      </c>
      <c r="C938" s="20" t="s">
        <v>1827</v>
      </c>
      <c r="D938" s="20" t="s">
        <v>30</v>
      </c>
      <c r="E938" s="20">
        <v>45903</v>
      </c>
      <c r="F938" s="20">
        <v>45725</v>
      </c>
      <c r="G938" s="20" t="s">
        <v>2097</v>
      </c>
      <c r="H938" s="20" t="s">
        <v>2098</v>
      </c>
      <c r="I938" s="20"/>
      <c r="J938" s="20"/>
      <c r="K938" s="20"/>
      <c r="L938" s="20"/>
      <c r="M938" s="20"/>
      <c r="N938" s="20"/>
      <c r="O938" s="20"/>
      <c r="P938" s="20"/>
    </row>
    <row r="939" spans="1:16" x14ac:dyDescent="0.25">
      <c r="A939" s="20" t="s">
        <v>2096</v>
      </c>
      <c r="B939" s="20">
        <v>591</v>
      </c>
      <c r="C939" s="20" t="s">
        <v>1830</v>
      </c>
      <c r="D939" s="20" t="s">
        <v>30</v>
      </c>
      <c r="E939" s="20">
        <v>45536</v>
      </c>
      <c r="F939" s="20">
        <v>45300</v>
      </c>
      <c r="G939" s="20" t="s">
        <v>2097</v>
      </c>
      <c r="H939" s="20" t="s">
        <v>2098</v>
      </c>
      <c r="I939" s="20"/>
      <c r="J939" s="20"/>
      <c r="K939" s="20"/>
      <c r="L939" s="20"/>
      <c r="M939" s="20"/>
      <c r="N939" s="20"/>
      <c r="O939" s="20"/>
      <c r="P939" s="20"/>
    </row>
    <row r="940" spans="1:16" x14ac:dyDescent="0.25">
      <c r="A940" s="20" t="s">
        <v>2096</v>
      </c>
      <c r="B940" s="20">
        <v>599</v>
      </c>
      <c r="C940" s="20" t="s">
        <v>1851</v>
      </c>
      <c r="D940" s="20" t="s">
        <v>30</v>
      </c>
      <c r="E940" s="20">
        <v>45660</v>
      </c>
      <c r="F940" s="20">
        <v>45717</v>
      </c>
      <c r="G940" s="20" t="s">
        <v>2097</v>
      </c>
      <c r="H940" s="20" t="s">
        <v>2098</v>
      </c>
      <c r="I940" s="20"/>
      <c r="J940" s="20"/>
      <c r="K940" s="20"/>
      <c r="L940" s="20"/>
      <c r="M940" s="20"/>
      <c r="N940" s="20"/>
      <c r="O940" s="20"/>
      <c r="P940" s="20"/>
    </row>
    <row r="941" spans="1:16" x14ac:dyDescent="0.25">
      <c r="A941" s="20" t="s">
        <v>2096</v>
      </c>
      <c r="B941" s="20">
        <v>604</v>
      </c>
      <c r="C941" s="20" t="s">
        <v>1862</v>
      </c>
      <c r="D941" s="20" t="s">
        <v>30</v>
      </c>
      <c r="E941" s="20">
        <v>45878</v>
      </c>
      <c r="F941" s="20">
        <v>45908</v>
      </c>
      <c r="G941" s="20" t="s">
        <v>2097</v>
      </c>
      <c r="H941" s="20" t="s">
        <v>2098</v>
      </c>
      <c r="I941" s="20"/>
      <c r="J941" s="20"/>
      <c r="K941" s="20"/>
      <c r="L941" s="20"/>
      <c r="M941" s="20"/>
      <c r="N941" s="20"/>
      <c r="O941" s="20"/>
      <c r="P941" s="20"/>
    </row>
    <row r="942" spans="1:16" x14ac:dyDescent="0.25">
      <c r="A942" s="20" t="s">
        <v>2096</v>
      </c>
      <c r="B942" s="20">
        <v>606</v>
      </c>
      <c r="C942" s="20" t="s">
        <v>1868</v>
      </c>
      <c r="D942" s="20" t="s">
        <v>30</v>
      </c>
      <c r="E942" s="23" t="s">
        <v>2081</v>
      </c>
      <c r="F942" s="20">
        <v>45285</v>
      </c>
      <c r="G942" s="20" t="s">
        <v>2097</v>
      </c>
      <c r="H942" s="20" t="s">
        <v>2098</v>
      </c>
      <c r="I942" s="20"/>
      <c r="J942" s="20"/>
      <c r="K942" s="20"/>
      <c r="L942" s="20"/>
      <c r="M942" s="20"/>
      <c r="N942" s="20"/>
      <c r="O942" s="20"/>
      <c r="P942" s="20"/>
    </row>
    <row r="943" spans="1:16" x14ac:dyDescent="0.25">
      <c r="A943" s="20" t="s">
        <v>2096</v>
      </c>
      <c r="B943" s="20">
        <v>609</v>
      </c>
      <c r="C943" s="20" t="s">
        <v>1240</v>
      </c>
      <c r="D943" s="20" t="s">
        <v>30</v>
      </c>
      <c r="E943" s="20">
        <v>45632</v>
      </c>
      <c r="F943" s="20">
        <v>45455</v>
      </c>
      <c r="G943" s="20" t="s">
        <v>2097</v>
      </c>
      <c r="H943" s="20" t="s">
        <v>2098</v>
      </c>
      <c r="I943" s="20"/>
      <c r="J943" s="20"/>
      <c r="K943" s="20"/>
      <c r="L943" s="20"/>
      <c r="M943" s="20"/>
      <c r="N943" s="20"/>
      <c r="O943" s="20"/>
      <c r="P943" s="20"/>
    </row>
    <row r="944" spans="1:16" x14ac:dyDescent="0.25">
      <c r="A944" s="20" t="s">
        <v>2099</v>
      </c>
      <c r="B944" s="20"/>
      <c r="C944" s="20"/>
      <c r="D944" s="20"/>
      <c r="E944" s="20"/>
      <c r="F944" s="20"/>
      <c r="G944" s="20"/>
      <c r="H944" s="20"/>
      <c r="I944" s="20"/>
      <c r="J944" s="20"/>
      <c r="K944" s="20"/>
      <c r="L944" s="20"/>
      <c r="M944" s="20"/>
      <c r="N944" s="20"/>
      <c r="O944" s="20"/>
      <c r="P944" s="20"/>
    </row>
    <row r="945" spans="1:16" x14ac:dyDescent="0.25">
      <c r="A945" s="20" t="s">
        <v>2091</v>
      </c>
      <c r="B945" s="20" t="s">
        <v>2082</v>
      </c>
      <c r="C945" s="20" t="s">
        <v>23</v>
      </c>
      <c r="D945" s="20" t="s">
        <v>2088</v>
      </c>
      <c r="E945" s="20" t="s">
        <v>2100</v>
      </c>
      <c r="F945" s="20" t="s">
        <v>2101</v>
      </c>
      <c r="G945" s="20" t="s">
        <v>2094</v>
      </c>
      <c r="H945" s="20" t="s">
        <v>2102</v>
      </c>
      <c r="I945" s="20"/>
      <c r="J945" s="20"/>
      <c r="K945" s="20"/>
      <c r="L945" s="20"/>
      <c r="M945" s="20"/>
      <c r="N945" s="20"/>
      <c r="O945" s="20"/>
      <c r="P945" s="20"/>
    </row>
    <row r="946" spans="1:16" ht="45" x14ac:dyDescent="0.25">
      <c r="A946" s="20" t="s">
        <v>2103</v>
      </c>
      <c r="B946" s="20">
        <v>3</v>
      </c>
      <c r="C946" s="20" t="s">
        <v>46</v>
      </c>
      <c r="D946" s="20" t="s">
        <v>32</v>
      </c>
      <c r="E946" s="20" t="s">
        <v>52</v>
      </c>
      <c r="F946" s="20" t="s">
        <v>308</v>
      </c>
      <c r="G946" s="20" t="s">
        <v>2104</v>
      </c>
      <c r="H946" s="20" t="s">
        <v>2105</v>
      </c>
      <c r="I946" s="20"/>
      <c r="J946" s="20"/>
      <c r="K946" s="20"/>
      <c r="L946" s="20"/>
      <c r="M946" s="20"/>
      <c r="N946" s="20"/>
      <c r="O946" s="20"/>
      <c r="P946" s="20"/>
    </row>
    <row r="947" spans="1:16" ht="45" x14ac:dyDescent="0.25">
      <c r="A947" s="20" t="s">
        <v>2103</v>
      </c>
      <c r="B947" s="20">
        <v>4</v>
      </c>
      <c r="C947" s="20" t="s">
        <v>56</v>
      </c>
      <c r="D947" s="20" t="s">
        <v>24</v>
      </c>
      <c r="E947" s="20" t="s">
        <v>57</v>
      </c>
      <c r="F947" s="20" t="s">
        <v>1880</v>
      </c>
      <c r="G947" s="20" t="s">
        <v>2104</v>
      </c>
      <c r="H947" s="20" t="s">
        <v>2105</v>
      </c>
      <c r="I947" s="20"/>
      <c r="J947" s="20"/>
      <c r="K947" s="20"/>
      <c r="L947" s="20"/>
      <c r="M947" s="20"/>
      <c r="N947" s="20"/>
      <c r="O947" s="20"/>
      <c r="P947" s="20"/>
    </row>
    <row r="948" spans="1:16" ht="60" x14ac:dyDescent="0.25">
      <c r="A948" s="20" t="s">
        <v>2103</v>
      </c>
      <c r="B948" s="20">
        <v>6</v>
      </c>
      <c r="C948" s="20" t="s">
        <v>69</v>
      </c>
      <c r="D948" s="20" t="s">
        <v>26</v>
      </c>
      <c r="E948" s="20" t="s">
        <v>72</v>
      </c>
      <c r="F948" s="20" t="s">
        <v>111</v>
      </c>
      <c r="G948" s="20" t="s">
        <v>2104</v>
      </c>
      <c r="H948" s="20" t="s">
        <v>2106</v>
      </c>
      <c r="I948" s="20"/>
      <c r="J948" s="20"/>
      <c r="K948" s="20"/>
      <c r="L948" s="20"/>
      <c r="M948" s="20"/>
      <c r="N948" s="20"/>
      <c r="O948" s="20"/>
      <c r="P948" s="20"/>
    </row>
    <row r="949" spans="1:16" ht="45" x14ac:dyDescent="0.25">
      <c r="A949" s="20" t="s">
        <v>2103</v>
      </c>
      <c r="B949" s="20">
        <v>8</v>
      </c>
      <c r="C949" s="20" t="s">
        <v>84</v>
      </c>
      <c r="D949" s="20" t="s">
        <v>24</v>
      </c>
      <c r="E949" s="20" t="s">
        <v>85</v>
      </c>
      <c r="F949" s="20" t="s">
        <v>1881</v>
      </c>
      <c r="G949" s="20" t="s">
        <v>2104</v>
      </c>
      <c r="H949" s="20" t="s">
        <v>2105</v>
      </c>
      <c r="I949" s="20"/>
      <c r="J949" s="20"/>
      <c r="K949" s="20"/>
      <c r="L949" s="20"/>
      <c r="M949" s="20"/>
      <c r="N949" s="20"/>
      <c r="O949" s="20"/>
      <c r="P949" s="20"/>
    </row>
    <row r="950" spans="1:16" ht="45" x14ac:dyDescent="0.25">
      <c r="A950" s="20" t="s">
        <v>2103</v>
      </c>
      <c r="B950" s="20">
        <v>9</v>
      </c>
      <c r="C950" s="20" t="s">
        <v>91</v>
      </c>
      <c r="D950" s="20" t="s">
        <v>32</v>
      </c>
      <c r="E950" s="20" t="s">
        <v>95</v>
      </c>
      <c r="F950" s="20" t="s">
        <v>75</v>
      </c>
      <c r="G950" s="20" t="s">
        <v>2104</v>
      </c>
      <c r="H950" s="20" t="s">
        <v>2105</v>
      </c>
      <c r="I950" s="20"/>
      <c r="J950" s="20"/>
      <c r="K950" s="20"/>
      <c r="L950" s="20"/>
      <c r="M950" s="20"/>
      <c r="N950" s="20"/>
      <c r="O950" s="20"/>
      <c r="P950" s="20"/>
    </row>
    <row r="951" spans="1:16" ht="45" x14ac:dyDescent="0.25">
      <c r="A951" s="20" t="s">
        <v>2103</v>
      </c>
      <c r="B951" s="20">
        <v>10</v>
      </c>
      <c r="C951" s="20" t="s">
        <v>96</v>
      </c>
      <c r="D951" s="20" t="s">
        <v>24</v>
      </c>
      <c r="E951" s="20" t="s">
        <v>97</v>
      </c>
      <c r="F951" s="20" t="s">
        <v>1882</v>
      </c>
      <c r="G951" s="20" t="s">
        <v>2104</v>
      </c>
      <c r="H951" s="20" t="s">
        <v>2105</v>
      </c>
      <c r="I951" s="20"/>
      <c r="J951" s="20"/>
      <c r="K951" s="20"/>
      <c r="L951" s="20"/>
      <c r="M951" s="20"/>
      <c r="N951" s="20"/>
      <c r="O951" s="20"/>
      <c r="P951" s="20"/>
    </row>
    <row r="952" spans="1:16" ht="45" x14ac:dyDescent="0.25">
      <c r="A952" s="20" t="s">
        <v>2103</v>
      </c>
      <c r="B952" s="20">
        <v>10</v>
      </c>
      <c r="C952" s="20" t="s">
        <v>96</v>
      </c>
      <c r="D952" s="20" t="s">
        <v>32</v>
      </c>
      <c r="E952" s="20" t="s">
        <v>102</v>
      </c>
      <c r="F952" s="20" t="s">
        <v>43</v>
      </c>
      <c r="G952" s="20" t="s">
        <v>2104</v>
      </c>
      <c r="H952" s="20" t="s">
        <v>2105</v>
      </c>
      <c r="I952" s="20"/>
      <c r="J952" s="20"/>
      <c r="K952" s="20"/>
      <c r="L952" s="20"/>
      <c r="M952" s="20"/>
      <c r="N952" s="20"/>
      <c r="O952" s="20"/>
      <c r="P952" s="20"/>
    </row>
    <row r="953" spans="1:16" ht="60" x14ac:dyDescent="0.25">
      <c r="A953" s="20" t="s">
        <v>2103</v>
      </c>
      <c r="B953" s="20">
        <v>11</v>
      </c>
      <c r="C953" s="20" t="s">
        <v>103</v>
      </c>
      <c r="D953" s="20" t="s">
        <v>26</v>
      </c>
      <c r="E953" s="20" t="s">
        <v>106</v>
      </c>
      <c r="F953" s="20" t="s">
        <v>49</v>
      </c>
      <c r="G953" s="20" t="s">
        <v>2104</v>
      </c>
      <c r="H953" s="20" t="s">
        <v>2106</v>
      </c>
      <c r="I953" s="20"/>
      <c r="J953" s="20"/>
      <c r="K953" s="20"/>
      <c r="L953" s="20"/>
      <c r="M953" s="20"/>
      <c r="N953" s="20"/>
      <c r="O953" s="20"/>
      <c r="P953" s="20"/>
    </row>
    <row r="954" spans="1:16" ht="60" x14ac:dyDescent="0.25">
      <c r="A954" s="20" t="s">
        <v>2103</v>
      </c>
      <c r="B954" s="20">
        <v>14</v>
      </c>
      <c r="C954" s="20" t="s">
        <v>118</v>
      </c>
      <c r="D954" s="20" t="s">
        <v>26</v>
      </c>
      <c r="E954" s="20" t="s">
        <v>121</v>
      </c>
      <c r="F954" s="20" t="s">
        <v>111</v>
      </c>
      <c r="G954" s="20" t="s">
        <v>2104</v>
      </c>
      <c r="H954" s="20" t="s">
        <v>2106</v>
      </c>
      <c r="I954" s="20"/>
      <c r="J954" s="20"/>
      <c r="K954" s="20"/>
      <c r="L954" s="20"/>
      <c r="M954" s="20"/>
      <c r="N954" s="20"/>
      <c r="O954" s="20"/>
      <c r="P954" s="20"/>
    </row>
    <row r="955" spans="1:16" ht="45" x14ac:dyDescent="0.25">
      <c r="A955" s="20" t="s">
        <v>2103</v>
      </c>
      <c r="B955" s="20">
        <v>14</v>
      </c>
      <c r="C955" s="20" t="s">
        <v>118</v>
      </c>
      <c r="D955" s="20" t="s">
        <v>32</v>
      </c>
      <c r="E955" s="20" t="s">
        <v>122</v>
      </c>
      <c r="F955" s="20" t="s">
        <v>61</v>
      </c>
      <c r="G955" s="20" t="s">
        <v>2104</v>
      </c>
      <c r="H955" s="20" t="s">
        <v>2105</v>
      </c>
      <c r="I955" s="20"/>
      <c r="J955" s="20"/>
      <c r="K955" s="20"/>
      <c r="L955" s="20"/>
      <c r="M955" s="20"/>
      <c r="N955" s="20"/>
      <c r="O955" s="20"/>
      <c r="P955" s="20"/>
    </row>
    <row r="956" spans="1:16" ht="45" x14ac:dyDescent="0.25">
      <c r="A956" s="20" t="s">
        <v>2103</v>
      </c>
      <c r="B956" s="20">
        <v>16</v>
      </c>
      <c r="C956" s="20" t="s">
        <v>128</v>
      </c>
      <c r="D956" s="20" t="s">
        <v>24</v>
      </c>
      <c r="E956" s="20" t="s">
        <v>129</v>
      </c>
      <c r="F956" s="20" t="s">
        <v>1883</v>
      </c>
      <c r="G956" s="20" t="s">
        <v>2104</v>
      </c>
      <c r="H956" s="20" t="s">
        <v>2105</v>
      </c>
      <c r="I956" s="20"/>
      <c r="J956" s="20"/>
      <c r="K956" s="20"/>
      <c r="L956" s="20"/>
      <c r="M956" s="20"/>
      <c r="N956" s="20"/>
      <c r="O956" s="20"/>
      <c r="P956" s="20"/>
    </row>
    <row r="957" spans="1:16" ht="45" x14ac:dyDescent="0.25">
      <c r="A957" s="20" t="s">
        <v>2103</v>
      </c>
      <c r="B957" s="20">
        <v>21</v>
      </c>
      <c r="C957" s="20" t="s">
        <v>153</v>
      </c>
      <c r="D957" s="20" t="s">
        <v>32</v>
      </c>
      <c r="E957" s="20" t="s">
        <v>157</v>
      </c>
      <c r="F957" s="20" t="s">
        <v>61</v>
      </c>
      <c r="G957" s="20" t="s">
        <v>2104</v>
      </c>
      <c r="H957" s="20" t="s">
        <v>2105</v>
      </c>
      <c r="I957" s="20"/>
      <c r="J957" s="20"/>
      <c r="K957" s="20"/>
      <c r="L957" s="20"/>
      <c r="M957" s="20"/>
      <c r="N957" s="20"/>
      <c r="O957" s="20"/>
      <c r="P957" s="20"/>
    </row>
    <row r="958" spans="1:16" ht="45" x14ac:dyDescent="0.25">
      <c r="A958" s="20" t="s">
        <v>2103</v>
      </c>
      <c r="B958" s="20">
        <v>23</v>
      </c>
      <c r="C958" s="20" t="s">
        <v>161</v>
      </c>
      <c r="D958" s="20" t="s">
        <v>32</v>
      </c>
      <c r="E958" s="20" t="s">
        <v>164</v>
      </c>
      <c r="F958" s="20" t="s">
        <v>152</v>
      </c>
      <c r="G958" s="20" t="s">
        <v>2104</v>
      </c>
      <c r="H958" s="20" t="s">
        <v>2105</v>
      </c>
      <c r="I958" s="20"/>
      <c r="J958" s="20"/>
      <c r="K958" s="20"/>
      <c r="L958" s="20"/>
      <c r="M958" s="20"/>
      <c r="N958" s="20"/>
      <c r="O958" s="20"/>
      <c r="P958" s="20"/>
    </row>
    <row r="959" spans="1:16" ht="45" x14ac:dyDescent="0.25">
      <c r="A959" s="20" t="s">
        <v>2103</v>
      </c>
      <c r="B959" s="20">
        <v>25</v>
      </c>
      <c r="C959" s="20" t="s">
        <v>170</v>
      </c>
      <c r="D959" s="20" t="s">
        <v>24</v>
      </c>
      <c r="E959" s="20" t="s">
        <v>171</v>
      </c>
      <c r="F959" s="20" t="s">
        <v>124</v>
      </c>
      <c r="G959" s="20" t="s">
        <v>2104</v>
      </c>
      <c r="H959" s="20" t="s">
        <v>2105</v>
      </c>
      <c r="I959" s="20"/>
      <c r="J959" s="20"/>
      <c r="K959" s="20"/>
      <c r="L959" s="20"/>
      <c r="M959" s="20"/>
      <c r="N959" s="20"/>
      <c r="O959" s="20"/>
      <c r="P959" s="20"/>
    </row>
    <row r="960" spans="1:16" ht="60" x14ac:dyDescent="0.25">
      <c r="A960" s="20" t="s">
        <v>2103</v>
      </c>
      <c r="B960" s="20">
        <v>25</v>
      </c>
      <c r="C960" s="20" t="s">
        <v>170</v>
      </c>
      <c r="D960" s="20" t="s">
        <v>26</v>
      </c>
      <c r="E960" s="20" t="s">
        <v>72</v>
      </c>
      <c r="F960" s="20" t="s">
        <v>111</v>
      </c>
      <c r="G960" s="20" t="s">
        <v>2104</v>
      </c>
      <c r="H960" s="20" t="s">
        <v>2106</v>
      </c>
      <c r="I960" s="20"/>
      <c r="J960" s="20"/>
      <c r="K960" s="20"/>
      <c r="L960" s="20"/>
      <c r="M960" s="20"/>
      <c r="N960" s="20"/>
      <c r="O960" s="20"/>
      <c r="P960" s="20"/>
    </row>
    <row r="961" spans="1:16" ht="45" x14ac:dyDescent="0.25">
      <c r="A961" s="20" t="s">
        <v>2103</v>
      </c>
      <c r="B961" s="20">
        <v>27</v>
      </c>
      <c r="C961" s="20" t="s">
        <v>177</v>
      </c>
      <c r="D961" s="20" t="s">
        <v>24</v>
      </c>
      <c r="E961" s="20" t="s">
        <v>178</v>
      </c>
      <c r="F961" s="20" t="s">
        <v>1884</v>
      </c>
      <c r="G961" s="20" t="s">
        <v>2104</v>
      </c>
      <c r="H961" s="20" t="s">
        <v>2105</v>
      </c>
      <c r="I961" s="20"/>
      <c r="J961" s="20"/>
      <c r="K961" s="20"/>
      <c r="L961" s="20"/>
      <c r="M961" s="20"/>
      <c r="N961" s="20"/>
      <c r="O961" s="20"/>
      <c r="P961" s="20"/>
    </row>
    <row r="962" spans="1:16" ht="60" x14ac:dyDescent="0.25">
      <c r="A962" s="20" t="s">
        <v>2103</v>
      </c>
      <c r="B962" s="20">
        <v>27</v>
      </c>
      <c r="C962" s="20" t="s">
        <v>177</v>
      </c>
      <c r="D962" s="20" t="s">
        <v>26</v>
      </c>
      <c r="E962" s="20" t="s">
        <v>180</v>
      </c>
      <c r="F962" s="20" t="s">
        <v>40</v>
      </c>
      <c r="G962" s="20" t="s">
        <v>2104</v>
      </c>
      <c r="H962" s="20" t="s">
        <v>2106</v>
      </c>
      <c r="I962" s="20"/>
      <c r="J962" s="20"/>
      <c r="K962" s="20"/>
      <c r="L962" s="20"/>
      <c r="M962" s="20"/>
      <c r="N962" s="20"/>
      <c r="O962" s="20"/>
      <c r="P962" s="20"/>
    </row>
    <row r="963" spans="1:16" ht="45" x14ac:dyDescent="0.25">
      <c r="A963" s="20" t="s">
        <v>2103</v>
      </c>
      <c r="B963" s="20">
        <v>28</v>
      </c>
      <c r="C963" s="20" t="s">
        <v>181</v>
      </c>
      <c r="D963" s="20" t="s">
        <v>24</v>
      </c>
      <c r="E963" s="20" t="s">
        <v>182</v>
      </c>
      <c r="F963" s="20" t="s">
        <v>1885</v>
      </c>
      <c r="G963" s="20" t="s">
        <v>2104</v>
      </c>
      <c r="H963" s="20" t="s">
        <v>2105</v>
      </c>
      <c r="I963" s="20"/>
      <c r="J963" s="20"/>
      <c r="K963" s="20"/>
      <c r="L963" s="20"/>
      <c r="M963" s="20"/>
      <c r="N963" s="20"/>
      <c r="O963" s="20"/>
      <c r="P963" s="20"/>
    </row>
    <row r="964" spans="1:16" ht="45" x14ac:dyDescent="0.25">
      <c r="A964" s="20" t="s">
        <v>2103</v>
      </c>
      <c r="B964" s="20">
        <v>29</v>
      </c>
      <c r="C964" s="20" t="s">
        <v>184</v>
      </c>
      <c r="D964" s="20" t="s">
        <v>24</v>
      </c>
      <c r="E964" s="20" t="s">
        <v>185</v>
      </c>
      <c r="F964" s="20" t="s">
        <v>522</v>
      </c>
      <c r="G964" s="20" t="s">
        <v>2104</v>
      </c>
      <c r="H964" s="20" t="s">
        <v>2105</v>
      </c>
      <c r="I964" s="20"/>
      <c r="J964" s="20"/>
      <c r="K964" s="20"/>
      <c r="L964" s="20"/>
      <c r="M964" s="20"/>
      <c r="N964" s="20"/>
      <c r="O964" s="20"/>
      <c r="P964" s="20"/>
    </row>
    <row r="965" spans="1:16" ht="45" x14ac:dyDescent="0.25">
      <c r="A965" s="20" t="s">
        <v>2103</v>
      </c>
      <c r="B965" s="20">
        <v>32</v>
      </c>
      <c r="C965" s="20" t="s">
        <v>195</v>
      </c>
      <c r="D965" s="20" t="s">
        <v>24</v>
      </c>
      <c r="E965" s="20" t="s">
        <v>196</v>
      </c>
      <c r="F965" s="20" t="s">
        <v>970</v>
      </c>
      <c r="G965" s="20" t="s">
        <v>2104</v>
      </c>
      <c r="H965" s="20" t="s">
        <v>2105</v>
      </c>
      <c r="I965" s="20"/>
      <c r="J965" s="20"/>
      <c r="K965" s="20"/>
      <c r="L965" s="20"/>
      <c r="M965" s="20"/>
      <c r="N965" s="20"/>
      <c r="O965" s="20"/>
      <c r="P965" s="20"/>
    </row>
    <row r="966" spans="1:16" ht="45" x14ac:dyDescent="0.25">
      <c r="A966" s="20" t="s">
        <v>2103</v>
      </c>
      <c r="B966" s="20">
        <v>32</v>
      </c>
      <c r="C966" s="20" t="s">
        <v>195</v>
      </c>
      <c r="D966" s="20" t="s">
        <v>32</v>
      </c>
      <c r="E966" s="20" t="s">
        <v>198</v>
      </c>
      <c r="F966" s="20" t="s">
        <v>187</v>
      </c>
      <c r="G966" s="20" t="s">
        <v>2104</v>
      </c>
      <c r="H966" s="20" t="s">
        <v>2105</v>
      </c>
      <c r="I966" s="20"/>
      <c r="J966" s="20"/>
      <c r="K966" s="20"/>
      <c r="L966" s="20"/>
      <c r="M966" s="20"/>
      <c r="N966" s="20"/>
      <c r="O966" s="20"/>
      <c r="P966" s="20"/>
    </row>
    <row r="967" spans="1:16" ht="45" x14ac:dyDescent="0.25">
      <c r="A967" s="20" t="s">
        <v>2103</v>
      </c>
      <c r="B967" s="20">
        <v>33</v>
      </c>
      <c r="C967" s="20" t="s">
        <v>199</v>
      </c>
      <c r="D967" s="20" t="s">
        <v>24</v>
      </c>
      <c r="E967" s="20" t="s">
        <v>200</v>
      </c>
      <c r="F967" s="20" t="s">
        <v>1886</v>
      </c>
      <c r="G967" s="20" t="s">
        <v>2104</v>
      </c>
      <c r="H967" s="20" t="s">
        <v>2105</v>
      </c>
      <c r="I967" s="20"/>
      <c r="J967" s="20"/>
      <c r="K967" s="20"/>
      <c r="L967" s="20"/>
      <c r="M967" s="20"/>
      <c r="N967" s="20"/>
      <c r="O967" s="20"/>
      <c r="P967" s="20"/>
    </row>
    <row r="968" spans="1:16" ht="45" x14ac:dyDescent="0.25">
      <c r="A968" s="20" t="s">
        <v>2103</v>
      </c>
      <c r="B968" s="20">
        <v>34</v>
      </c>
      <c r="C968" s="20" t="s">
        <v>205</v>
      </c>
      <c r="D968" s="20" t="s">
        <v>32</v>
      </c>
      <c r="E968" s="20" t="s">
        <v>209</v>
      </c>
      <c r="F968" s="20" t="s">
        <v>82</v>
      </c>
      <c r="G968" s="20" t="s">
        <v>2104</v>
      </c>
      <c r="H968" s="20" t="s">
        <v>2105</v>
      </c>
      <c r="I968" s="20"/>
      <c r="J968" s="20"/>
      <c r="K968" s="20"/>
      <c r="L968" s="20"/>
      <c r="M968" s="20"/>
      <c r="N968" s="20"/>
      <c r="O968" s="20"/>
      <c r="P968" s="20"/>
    </row>
    <row r="969" spans="1:16" ht="45" x14ac:dyDescent="0.25">
      <c r="A969" s="20" t="s">
        <v>2103</v>
      </c>
      <c r="B969" s="20">
        <v>36</v>
      </c>
      <c r="C969" s="20" t="s">
        <v>214</v>
      </c>
      <c r="D969" s="20" t="s">
        <v>32</v>
      </c>
      <c r="E969" s="20" t="s">
        <v>218</v>
      </c>
      <c r="F969" s="20" t="s">
        <v>308</v>
      </c>
      <c r="G969" s="20" t="s">
        <v>2104</v>
      </c>
      <c r="H969" s="20" t="s">
        <v>2105</v>
      </c>
      <c r="I969" s="20"/>
      <c r="J969" s="20"/>
      <c r="K969" s="20"/>
      <c r="L969" s="20"/>
      <c r="M969" s="20"/>
      <c r="N969" s="20"/>
      <c r="O969" s="20"/>
      <c r="P969" s="20"/>
    </row>
    <row r="970" spans="1:16" ht="60" x14ac:dyDescent="0.25">
      <c r="A970" s="20" t="s">
        <v>2103</v>
      </c>
      <c r="B970" s="20">
        <v>37</v>
      </c>
      <c r="C970" s="20" t="s">
        <v>219</v>
      </c>
      <c r="D970" s="20" t="s">
        <v>26</v>
      </c>
      <c r="E970" s="20" t="s">
        <v>222</v>
      </c>
      <c r="F970" s="20" t="s">
        <v>99</v>
      </c>
      <c r="G970" s="20" t="s">
        <v>2104</v>
      </c>
      <c r="H970" s="20" t="s">
        <v>2106</v>
      </c>
      <c r="I970" s="20"/>
      <c r="J970" s="20"/>
      <c r="K970" s="20"/>
      <c r="L970" s="20"/>
      <c r="M970" s="20"/>
      <c r="N970" s="20"/>
      <c r="O970" s="20"/>
      <c r="P970" s="20"/>
    </row>
    <row r="971" spans="1:16" ht="60" x14ac:dyDescent="0.25">
      <c r="A971" s="20" t="s">
        <v>2103</v>
      </c>
      <c r="B971" s="20">
        <v>38</v>
      </c>
      <c r="C971" s="20" t="s">
        <v>223</v>
      </c>
      <c r="D971" s="20" t="s">
        <v>26</v>
      </c>
      <c r="E971" s="20" t="s">
        <v>226</v>
      </c>
      <c r="F971" s="20" t="s">
        <v>49</v>
      </c>
      <c r="G971" s="20" t="s">
        <v>2104</v>
      </c>
      <c r="H971" s="20" t="s">
        <v>2106</v>
      </c>
      <c r="I971" s="20"/>
      <c r="J971" s="20"/>
      <c r="K971" s="20"/>
      <c r="L971" s="20"/>
      <c r="M971" s="20"/>
      <c r="N971" s="20"/>
      <c r="O971" s="20"/>
      <c r="P971" s="20"/>
    </row>
    <row r="972" spans="1:16" ht="45" x14ac:dyDescent="0.25">
      <c r="A972" s="20" t="s">
        <v>2103</v>
      </c>
      <c r="B972" s="20">
        <v>38</v>
      </c>
      <c r="C972" s="20" t="s">
        <v>223</v>
      </c>
      <c r="D972" s="20" t="s">
        <v>32</v>
      </c>
      <c r="E972" s="20" t="s">
        <v>209</v>
      </c>
      <c r="F972" s="20" t="s">
        <v>82</v>
      </c>
      <c r="G972" s="20" t="s">
        <v>2104</v>
      </c>
      <c r="H972" s="20" t="s">
        <v>2105</v>
      </c>
      <c r="I972" s="20"/>
      <c r="J972" s="20"/>
      <c r="K972" s="20"/>
      <c r="L972" s="20"/>
      <c r="M972" s="20"/>
      <c r="N972" s="20"/>
      <c r="O972" s="20"/>
      <c r="P972" s="20"/>
    </row>
    <row r="973" spans="1:16" ht="60" x14ac:dyDescent="0.25">
      <c r="A973" s="20" t="s">
        <v>2103</v>
      </c>
      <c r="B973" s="20">
        <v>39</v>
      </c>
      <c r="C973" s="20" t="s">
        <v>227</v>
      </c>
      <c r="D973" s="20" t="s">
        <v>26</v>
      </c>
      <c r="E973" s="20" t="s">
        <v>226</v>
      </c>
      <c r="F973" s="20" t="s">
        <v>49</v>
      </c>
      <c r="G973" s="20" t="s">
        <v>2104</v>
      </c>
      <c r="H973" s="20" t="s">
        <v>2106</v>
      </c>
      <c r="I973" s="20"/>
      <c r="J973" s="20"/>
      <c r="K973" s="20"/>
      <c r="L973" s="20"/>
      <c r="M973" s="20"/>
      <c r="N973" s="20"/>
      <c r="O973" s="20"/>
      <c r="P973" s="20"/>
    </row>
    <row r="974" spans="1:16" ht="45" x14ac:dyDescent="0.25">
      <c r="A974" s="20" t="s">
        <v>2103</v>
      </c>
      <c r="B974" s="20">
        <v>39</v>
      </c>
      <c r="C974" s="20" t="s">
        <v>227</v>
      </c>
      <c r="D974" s="20" t="s">
        <v>32</v>
      </c>
      <c r="E974" s="20" t="s">
        <v>230</v>
      </c>
      <c r="F974" s="20" t="s">
        <v>126</v>
      </c>
      <c r="G974" s="20" t="s">
        <v>2104</v>
      </c>
      <c r="H974" s="20" t="s">
        <v>2105</v>
      </c>
      <c r="I974" s="20"/>
      <c r="J974" s="20"/>
      <c r="K974" s="20"/>
      <c r="L974" s="20"/>
      <c r="M974" s="20"/>
      <c r="N974" s="20"/>
      <c r="O974" s="20"/>
      <c r="P974" s="20"/>
    </row>
    <row r="975" spans="1:16" ht="45" x14ac:dyDescent="0.25">
      <c r="A975" s="20" t="s">
        <v>2103</v>
      </c>
      <c r="B975" s="20">
        <v>41</v>
      </c>
      <c r="C975" s="20" t="s">
        <v>234</v>
      </c>
      <c r="D975" s="20" t="s">
        <v>24</v>
      </c>
      <c r="E975" s="20" t="s">
        <v>235</v>
      </c>
      <c r="F975" s="20" t="s">
        <v>1808</v>
      </c>
      <c r="G975" s="20" t="s">
        <v>2104</v>
      </c>
      <c r="H975" s="20" t="s">
        <v>2105</v>
      </c>
      <c r="I975" s="20"/>
      <c r="J975" s="20"/>
      <c r="K975" s="20"/>
      <c r="L975" s="20"/>
      <c r="M975" s="20"/>
      <c r="N975" s="20"/>
      <c r="O975" s="20"/>
      <c r="P975" s="20"/>
    </row>
    <row r="976" spans="1:16" ht="45" x14ac:dyDescent="0.25">
      <c r="A976" s="20" t="s">
        <v>2103</v>
      </c>
      <c r="B976" s="20">
        <v>42</v>
      </c>
      <c r="C976" s="20" t="s">
        <v>239</v>
      </c>
      <c r="D976" s="20" t="s">
        <v>24</v>
      </c>
      <c r="E976" s="20" t="s">
        <v>240</v>
      </c>
      <c r="F976" s="20" t="s">
        <v>1887</v>
      </c>
      <c r="G976" s="20" t="s">
        <v>2104</v>
      </c>
      <c r="H976" s="20" t="s">
        <v>2105</v>
      </c>
      <c r="I976" s="20"/>
      <c r="J976" s="20"/>
      <c r="K976" s="20"/>
      <c r="L976" s="20"/>
      <c r="M976" s="20"/>
      <c r="N976" s="20"/>
      <c r="O976" s="20"/>
      <c r="P976" s="20"/>
    </row>
    <row r="977" spans="1:16" ht="60" x14ac:dyDescent="0.25">
      <c r="A977" s="20" t="s">
        <v>2103</v>
      </c>
      <c r="B977" s="20">
        <v>43</v>
      </c>
      <c r="C977" s="20" t="s">
        <v>243</v>
      </c>
      <c r="D977" s="20" t="s">
        <v>26</v>
      </c>
      <c r="E977" s="20" t="s">
        <v>246</v>
      </c>
      <c r="F977" s="20" t="s">
        <v>87</v>
      </c>
      <c r="G977" s="20" t="s">
        <v>2104</v>
      </c>
      <c r="H977" s="20" t="s">
        <v>2106</v>
      </c>
      <c r="I977" s="20"/>
      <c r="J977" s="20"/>
      <c r="K977" s="20"/>
      <c r="L977" s="20"/>
      <c r="M977" s="20"/>
      <c r="N977" s="20"/>
      <c r="O977" s="20"/>
      <c r="P977" s="20"/>
    </row>
    <row r="978" spans="1:16" ht="45" x14ac:dyDescent="0.25">
      <c r="A978" s="20" t="s">
        <v>2103</v>
      </c>
      <c r="B978" s="20">
        <v>43</v>
      </c>
      <c r="C978" s="20" t="s">
        <v>243</v>
      </c>
      <c r="D978" s="20" t="s">
        <v>32</v>
      </c>
      <c r="E978" s="20" t="s">
        <v>248</v>
      </c>
      <c r="F978" s="20" t="s">
        <v>126</v>
      </c>
      <c r="G978" s="20" t="s">
        <v>2104</v>
      </c>
      <c r="H978" s="20" t="s">
        <v>2105</v>
      </c>
      <c r="I978" s="20"/>
      <c r="J978" s="20"/>
      <c r="K978" s="20"/>
      <c r="L978" s="20"/>
      <c r="M978" s="20"/>
      <c r="N978" s="20"/>
      <c r="O978" s="20"/>
      <c r="P978" s="20"/>
    </row>
    <row r="979" spans="1:16" ht="45" x14ac:dyDescent="0.25">
      <c r="A979" s="20" t="s">
        <v>2103</v>
      </c>
      <c r="B979" s="20">
        <v>45</v>
      </c>
      <c r="C979" s="20" t="s">
        <v>253</v>
      </c>
      <c r="D979" s="20" t="s">
        <v>24</v>
      </c>
      <c r="E979" s="20" t="s">
        <v>254</v>
      </c>
      <c r="F979" s="20" t="s">
        <v>1888</v>
      </c>
      <c r="G979" s="20" t="s">
        <v>2104</v>
      </c>
      <c r="H979" s="20" t="s">
        <v>2105</v>
      </c>
      <c r="I979" s="20"/>
      <c r="J979" s="20"/>
      <c r="K979" s="20"/>
      <c r="L979" s="20"/>
      <c r="M979" s="20"/>
      <c r="N979" s="20"/>
      <c r="O979" s="20"/>
      <c r="P979" s="20"/>
    </row>
    <row r="980" spans="1:16" ht="45" x14ac:dyDescent="0.25">
      <c r="A980" s="20" t="s">
        <v>2103</v>
      </c>
      <c r="B980" s="20">
        <v>46</v>
      </c>
      <c r="C980" s="20" t="s">
        <v>257</v>
      </c>
      <c r="D980" s="20" t="s">
        <v>24</v>
      </c>
      <c r="E980" s="20" t="s">
        <v>258</v>
      </c>
      <c r="F980" s="20" t="s">
        <v>1889</v>
      </c>
      <c r="G980" s="20" t="s">
        <v>2104</v>
      </c>
      <c r="H980" s="20" t="s">
        <v>2105</v>
      </c>
      <c r="I980" s="20"/>
      <c r="J980" s="20"/>
      <c r="K980" s="20"/>
      <c r="L980" s="20"/>
      <c r="M980" s="20"/>
      <c r="N980" s="20"/>
      <c r="O980" s="20"/>
      <c r="P980" s="20"/>
    </row>
    <row r="981" spans="1:16" ht="60" x14ac:dyDescent="0.25">
      <c r="A981" s="20" t="s">
        <v>2103</v>
      </c>
      <c r="B981" s="20">
        <v>46</v>
      </c>
      <c r="C981" s="20" t="s">
        <v>257</v>
      </c>
      <c r="D981" s="20" t="s">
        <v>26</v>
      </c>
      <c r="E981" s="20" t="s">
        <v>260</v>
      </c>
      <c r="F981" s="20" t="s">
        <v>168</v>
      </c>
      <c r="G981" s="20" t="s">
        <v>2104</v>
      </c>
      <c r="H981" s="20" t="s">
        <v>2106</v>
      </c>
      <c r="I981" s="20"/>
      <c r="J981" s="20"/>
      <c r="K981" s="20"/>
      <c r="L981" s="20"/>
      <c r="M981" s="20"/>
      <c r="N981" s="20"/>
      <c r="O981" s="20"/>
      <c r="P981" s="20"/>
    </row>
    <row r="982" spans="1:16" ht="45" x14ac:dyDescent="0.25">
      <c r="A982" s="20" t="s">
        <v>2103</v>
      </c>
      <c r="B982" s="20">
        <v>46</v>
      </c>
      <c r="C982" s="20" t="s">
        <v>257</v>
      </c>
      <c r="D982" s="20" t="s">
        <v>32</v>
      </c>
      <c r="E982" s="20" t="s">
        <v>262</v>
      </c>
      <c r="F982" s="20" t="s">
        <v>89</v>
      </c>
      <c r="G982" s="20" t="s">
        <v>2104</v>
      </c>
      <c r="H982" s="20" t="s">
        <v>2105</v>
      </c>
      <c r="I982" s="20"/>
      <c r="J982" s="20"/>
      <c r="K982" s="20"/>
      <c r="L982" s="20"/>
      <c r="M982" s="20"/>
      <c r="N982" s="20"/>
      <c r="O982" s="20"/>
      <c r="P982" s="20"/>
    </row>
    <row r="983" spans="1:16" ht="60" x14ac:dyDescent="0.25">
      <c r="A983" s="20" t="s">
        <v>2103</v>
      </c>
      <c r="B983" s="20">
        <v>47</v>
      </c>
      <c r="C983" s="20" t="s">
        <v>263</v>
      </c>
      <c r="D983" s="20" t="s">
        <v>26</v>
      </c>
      <c r="E983" s="20" t="s">
        <v>266</v>
      </c>
      <c r="F983" s="20" t="s">
        <v>87</v>
      </c>
      <c r="G983" s="20" t="s">
        <v>2104</v>
      </c>
      <c r="H983" s="20" t="s">
        <v>2106</v>
      </c>
      <c r="I983" s="20"/>
      <c r="J983" s="20"/>
      <c r="K983" s="20"/>
      <c r="L983" s="20"/>
      <c r="M983" s="20"/>
      <c r="N983" s="20"/>
      <c r="O983" s="20"/>
      <c r="P983" s="20"/>
    </row>
    <row r="984" spans="1:16" ht="45" x14ac:dyDescent="0.25">
      <c r="A984" s="20" t="s">
        <v>2103</v>
      </c>
      <c r="B984" s="20">
        <v>51</v>
      </c>
      <c r="C984" s="20" t="s">
        <v>276</v>
      </c>
      <c r="D984" s="20" t="s">
        <v>24</v>
      </c>
      <c r="E984" s="20" t="s">
        <v>277</v>
      </c>
      <c r="F984" s="20" t="s">
        <v>1890</v>
      </c>
      <c r="G984" s="20" t="s">
        <v>2104</v>
      </c>
      <c r="H984" s="20" t="s">
        <v>2105</v>
      </c>
      <c r="I984" s="20"/>
      <c r="J984" s="20"/>
      <c r="K984" s="20"/>
      <c r="L984" s="20"/>
      <c r="M984" s="20"/>
      <c r="N984" s="20"/>
      <c r="O984" s="20"/>
      <c r="P984" s="20"/>
    </row>
    <row r="985" spans="1:16" ht="60" x14ac:dyDescent="0.25">
      <c r="A985" s="20" t="s">
        <v>2103</v>
      </c>
      <c r="B985" s="20">
        <v>53</v>
      </c>
      <c r="C985" s="20" t="s">
        <v>283</v>
      </c>
      <c r="D985" s="20" t="s">
        <v>26</v>
      </c>
      <c r="E985" s="20" t="s">
        <v>286</v>
      </c>
      <c r="F985" s="20" t="s">
        <v>99</v>
      </c>
      <c r="G985" s="20" t="s">
        <v>2104</v>
      </c>
      <c r="H985" s="20" t="s">
        <v>2106</v>
      </c>
      <c r="I985" s="20"/>
      <c r="J985" s="20"/>
      <c r="K985" s="20"/>
      <c r="L985" s="20"/>
      <c r="M985" s="20"/>
      <c r="N985" s="20"/>
      <c r="O985" s="20"/>
      <c r="P985" s="20"/>
    </row>
    <row r="986" spans="1:16" ht="45" x14ac:dyDescent="0.25">
      <c r="A986" s="20" t="s">
        <v>2103</v>
      </c>
      <c r="B986" s="20">
        <v>54</v>
      </c>
      <c r="C986" s="20" t="s">
        <v>287</v>
      </c>
      <c r="D986" s="20" t="s">
        <v>24</v>
      </c>
      <c r="E986" s="20" t="s">
        <v>288</v>
      </c>
      <c r="F986" s="20" t="s">
        <v>1891</v>
      </c>
      <c r="G986" s="20" t="s">
        <v>2104</v>
      </c>
      <c r="H986" s="20" t="s">
        <v>2105</v>
      </c>
      <c r="I986" s="20"/>
      <c r="J986" s="20"/>
      <c r="K986" s="20"/>
      <c r="L986" s="20"/>
      <c r="M986" s="20"/>
      <c r="N986" s="20"/>
      <c r="O986" s="20"/>
      <c r="P986" s="20"/>
    </row>
    <row r="987" spans="1:16" ht="45" x14ac:dyDescent="0.25">
      <c r="A987" s="20" t="s">
        <v>2103</v>
      </c>
      <c r="B987" s="20">
        <v>54</v>
      </c>
      <c r="C987" s="20" t="s">
        <v>287</v>
      </c>
      <c r="D987" s="20" t="s">
        <v>32</v>
      </c>
      <c r="E987" s="20" t="s">
        <v>290</v>
      </c>
      <c r="F987" s="20" t="s">
        <v>82</v>
      </c>
      <c r="G987" s="20" t="s">
        <v>2104</v>
      </c>
      <c r="H987" s="20" t="s">
        <v>2105</v>
      </c>
      <c r="I987" s="20"/>
      <c r="J987" s="20"/>
      <c r="K987" s="20"/>
      <c r="L987" s="20"/>
      <c r="M987" s="20"/>
      <c r="N987" s="20"/>
      <c r="O987" s="20"/>
      <c r="P987" s="20"/>
    </row>
    <row r="988" spans="1:16" ht="45" x14ac:dyDescent="0.25">
      <c r="A988" s="20" t="s">
        <v>2103</v>
      </c>
      <c r="B988" s="20">
        <v>56</v>
      </c>
      <c r="C988" s="20" t="s">
        <v>294</v>
      </c>
      <c r="D988" s="20" t="s">
        <v>24</v>
      </c>
      <c r="E988" s="20" t="s">
        <v>295</v>
      </c>
      <c r="F988" s="20" t="s">
        <v>1892</v>
      </c>
      <c r="G988" s="20" t="s">
        <v>2104</v>
      </c>
      <c r="H988" s="20" t="s">
        <v>2105</v>
      </c>
      <c r="I988" s="20"/>
      <c r="J988" s="20"/>
      <c r="K988" s="20"/>
      <c r="L988" s="20"/>
      <c r="M988" s="20"/>
      <c r="N988" s="20"/>
      <c r="O988" s="20"/>
      <c r="P988" s="20"/>
    </row>
    <row r="989" spans="1:16" ht="60" x14ac:dyDescent="0.25">
      <c r="A989" s="20" t="s">
        <v>2103</v>
      </c>
      <c r="B989" s="20">
        <v>56</v>
      </c>
      <c r="C989" s="20" t="s">
        <v>294</v>
      </c>
      <c r="D989" s="20" t="s">
        <v>26</v>
      </c>
      <c r="E989" s="20" t="s">
        <v>297</v>
      </c>
      <c r="F989" s="20" t="s">
        <v>168</v>
      </c>
      <c r="G989" s="20" t="s">
        <v>2104</v>
      </c>
      <c r="H989" s="20" t="s">
        <v>2106</v>
      </c>
      <c r="I989" s="20"/>
      <c r="J989" s="20"/>
      <c r="K989" s="20"/>
      <c r="L989" s="20"/>
      <c r="M989" s="20"/>
      <c r="N989" s="20"/>
      <c r="O989" s="20"/>
      <c r="P989" s="20"/>
    </row>
    <row r="990" spans="1:16" ht="45" x14ac:dyDescent="0.25">
      <c r="A990" s="20" t="s">
        <v>2103</v>
      </c>
      <c r="B990" s="20">
        <v>56</v>
      </c>
      <c r="C990" s="20" t="s">
        <v>294</v>
      </c>
      <c r="D990" s="20" t="s">
        <v>32</v>
      </c>
      <c r="E990" s="20" t="s">
        <v>298</v>
      </c>
      <c r="F990" s="20" t="s">
        <v>237</v>
      </c>
      <c r="G990" s="20" t="s">
        <v>2104</v>
      </c>
      <c r="H990" s="20" t="s">
        <v>2105</v>
      </c>
      <c r="I990" s="20"/>
      <c r="J990" s="20"/>
      <c r="K990" s="20"/>
      <c r="L990" s="20"/>
      <c r="M990" s="20"/>
      <c r="N990" s="20"/>
      <c r="O990" s="20"/>
      <c r="P990" s="20"/>
    </row>
    <row r="991" spans="1:16" ht="60" x14ac:dyDescent="0.25">
      <c r="A991" s="20" t="s">
        <v>2103</v>
      </c>
      <c r="B991" s="20">
        <v>57</v>
      </c>
      <c r="C991" s="20" t="s">
        <v>299</v>
      </c>
      <c r="D991" s="20" t="s">
        <v>26</v>
      </c>
      <c r="E991" s="20" t="s">
        <v>302</v>
      </c>
      <c r="F991" s="20" t="s">
        <v>111</v>
      </c>
      <c r="G991" s="20" t="s">
        <v>2104</v>
      </c>
      <c r="H991" s="20" t="s">
        <v>2106</v>
      </c>
      <c r="I991" s="20"/>
      <c r="J991" s="20"/>
      <c r="K991" s="20"/>
      <c r="L991" s="20"/>
      <c r="M991" s="20"/>
      <c r="N991" s="20"/>
      <c r="O991" s="20"/>
      <c r="P991" s="20"/>
    </row>
    <row r="992" spans="1:16" ht="60" x14ac:dyDescent="0.25">
      <c r="A992" s="20" t="s">
        <v>2103</v>
      </c>
      <c r="B992" s="20">
        <v>59</v>
      </c>
      <c r="C992" s="20" t="s">
        <v>309</v>
      </c>
      <c r="D992" s="20" t="s">
        <v>26</v>
      </c>
      <c r="E992" s="20" t="s">
        <v>266</v>
      </c>
      <c r="F992" s="20" t="s">
        <v>87</v>
      </c>
      <c r="G992" s="20" t="s">
        <v>2104</v>
      </c>
      <c r="H992" s="20" t="s">
        <v>2106</v>
      </c>
      <c r="I992" s="20"/>
      <c r="J992" s="20"/>
      <c r="K992" s="20"/>
      <c r="L992" s="20"/>
      <c r="M992" s="20"/>
      <c r="N992" s="20"/>
      <c r="O992" s="20"/>
      <c r="P992" s="20"/>
    </row>
    <row r="993" spans="1:16" ht="45" x14ac:dyDescent="0.25">
      <c r="A993" s="20" t="s">
        <v>2103</v>
      </c>
      <c r="B993" s="20">
        <v>59</v>
      </c>
      <c r="C993" s="20" t="s">
        <v>309</v>
      </c>
      <c r="D993" s="20" t="s">
        <v>32</v>
      </c>
      <c r="E993" s="20" t="s">
        <v>164</v>
      </c>
      <c r="F993" s="20" t="s">
        <v>152</v>
      </c>
      <c r="G993" s="20" t="s">
        <v>2104</v>
      </c>
      <c r="H993" s="20" t="s">
        <v>2105</v>
      </c>
      <c r="I993" s="20"/>
      <c r="J993" s="20"/>
      <c r="K993" s="20"/>
      <c r="L993" s="20"/>
      <c r="M993" s="20"/>
      <c r="N993" s="20"/>
      <c r="O993" s="20"/>
      <c r="P993" s="20"/>
    </row>
    <row r="994" spans="1:16" ht="45" x14ac:dyDescent="0.25">
      <c r="A994" s="20" t="s">
        <v>2103</v>
      </c>
      <c r="B994" s="20">
        <v>60</v>
      </c>
      <c r="C994" s="20" t="s">
        <v>311</v>
      </c>
      <c r="D994" s="20" t="s">
        <v>24</v>
      </c>
      <c r="E994" s="20" t="s">
        <v>312</v>
      </c>
      <c r="F994" s="20" t="s">
        <v>1893</v>
      </c>
      <c r="G994" s="20" t="s">
        <v>2104</v>
      </c>
      <c r="H994" s="20" t="s">
        <v>2105</v>
      </c>
      <c r="I994" s="20"/>
      <c r="J994" s="20"/>
      <c r="K994" s="20"/>
      <c r="L994" s="20"/>
      <c r="M994" s="20"/>
      <c r="N994" s="20"/>
      <c r="O994" s="20"/>
      <c r="P994" s="20"/>
    </row>
    <row r="995" spans="1:16" ht="45" x14ac:dyDescent="0.25">
      <c r="A995" s="20" t="s">
        <v>2103</v>
      </c>
      <c r="B995" s="20">
        <v>62</v>
      </c>
      <c r="C995" s="20" t="s">
        <v>318</v>
      </c>
      <c r="D995" s="20" t="s">
        <v>24</v>
      </c>
      <c r="E995" s="20" t="s">
        <v>319</v>
      </c>
      <c r="F995" s="20" t="s">
        <v>92</v>
      </c>
      <c r="G995" s="20" t="s">
        <v>2104</v>
      </c>
      <c r="H995" s="20" t="s">
        <v>2105</v>
      </c>
      <c r="I995" s="20"/>
      <c r="J995" s="20"/>
      <c r="K995" s="20"/>
      <c r="L995" s="20"/>
      <c r="M995" s="20"/>
      <c r="N995" s="20"/>
      <c r="O995" s="20"/>
      <c r="P995" s="20"/>
    </row>
    <row r="996" spans="1:16" ht="45" x14ac:dyDescent="0.25">
      <c r="A996" s="20" t="s">
        <v>2103</v>
      </c>
      <c r="B996" s="20">
        <v>62</v>
      </c>
      <c r="C996" s="20" t="s">
        <v>318</v>
      </c>
      <c r="D996" s="20" t="s">
        <v>32</v>
      </c>
      <c r="E996" s="20" t="s">
        <v>52</v>
      </c>
      <c r="F996" s="20" t="s">
        <v>308</v>
      </c>
      <c r="G996" s="20" t="s">
        <v>2104</v>
      </c>
      <c r="H996" s="20" t="s">
        <v>2105</v>
      </c>
      <c r="I996" s="20"/>
      <c r="J996" s="20"/>
      <c r="K996" s="20"/>
      <c r="L996" s="20"/>
      <c r="M996" s="20"/>
      <c r="N996" s="20"/>
      <c r="O996" s="20"/>
      <c r="P996" s="20"/>
    </row>
    <row r="997" spans="1:16" ht="45" x14ac:dyDescent="0.25">
      <c r="A997" s="20" t="s">
        <v>2103</v>
      </c>
      <c r="B997" s="20">
        <v>64</v>
      </c>
      <c r="C997" s="20" t="s">
        <v>323</v>
      </c>
      <c r="D997" s="20" t="s">
        <v>32</v>
      </c>
      <c r="E997" s="20" t="s">
        <v>327</v>
      </c>
      <c r="F997" s="20" t="s">
        <v>113</v>
      </c>
      <c r="G997" s="20" t="s">
        <v>2104</v>
      </c>
      <c r="H997" s="20" t="s">
        <v>2105</v>
      </c>
      <c r="I997" s="20"/>
      <c r="J997" s="20"/>
      <c r="K997" s="20"/>
      <c r="L997" s="20"/>
      <c r="M997" s="20"/>
      <c r="N997" s="20"/>
      <c r="O997" s="20"/>
      <c r="P997" s="20"/>
    </row>
    <row r="998" spans="1:16" ht="45" x14ac:dyDescent="0.25">
      <c r="A998" s="20" t="s">
        <v>2103</v>
      </c>
      <c r="B998" s="20">
        <v>65</v>
      </c>
      <c r="C998" s="20" t="s">
        <v>328</v>
      </c>
      <c r="D998" s="20" t="s">
        <v>32</v>
      </c>
      <c r="E998" s="20" t="s">
        <v>331</v>
      </c>
      <c r="F998" s="20" t="s">
        <v>89</v>
      </c>
      <c r="G998" s="20" t="s">
        <v>2104</v>
      </c>
      <c r="H998" s="20" t="s">
        <v>2105</v>
      </c>
      <c r="I998" s="20"/>
      <c r="J998" s="20"/>
      <c r="K998" s="20"/>
      <c r="L998" s="20"/>
      <c r="M998" s="20"/>
      <c r="N998" s="20"/>
      <c r="O998" s="20"/>
      <c r="P998" s="20"/>
    </row>
    <row r="999" spans="1:16" ht="45" x14ac:dyDescent="0.25">
      <c r="A999" s="20" t="s">
        <v>2103</v>
      </c>
      <c r="B999" s="20">
        <v>68</v>
      </c>
      <c r="C999" s="20" t="s">
        <v>339</v>
      </c>
      <c r="D999" s="20" t="s">
        <v>24</v>
      </c>
      <c r="E999" s="20" t="s">
        <v>340</v>
      </c>
      <c r="F999" s="20" t="s">
        <v>1894</v>
      </c>
      <c r="G999" s="20" t="s">
        <v>2104</v>
      </c>
      <c r="H999" s="20" t="s">
        <v>2105</v>
      </c>
      <c r="I999" s="20"/>
      <c r="J999" s="20"/>
      <c r="K999" s="20"/>
      <c r="L999" s="20"/>
      <c r="M999" s="20"/>
      <c r="N999" s="20"/>
      <c r="O999" s="20"/>
      <c r="P999" s="20"/>
    </row>
    <row r="1000" spans="1:16" ht="45" x14ac:dyDescent="0.25">
      <c r="A1000" s="20" t="s">
        <v>2103</v>
      </c>
      <c r="B1000" s="20">
        <v>69</v>
      </c>
      <c r="C1000" s="20" t="s">
        <v>342</v>
      </c>
      <c r="D1000" s="20" t="s">
        <v>32</v>
      </c>
      <c r="E1000" s="20" t="s">
        <v>345</v>
      </c>
      <c r="F1000" s="20" t="s">
        <v>75</v>
      </c>
      <c r="G1000" s="20" t="s">
        <v>2104</v>
      </c>
      <c r="H1000" s="20" t="s">
        <v>2105</v>
      </c>
      <c r="I1000" s="20"/>
      <c r="J1000" s="20"/>
      <c r="K1000" s="20"/>
      <c r="L1000" s="20"/>
      <c r="M1000" s="20"/>
      <c r="N1000" s="20"/>
      <c r="O1000" s="20"/>
      <c r="P1000" s="20"/>
    </row>
    <row r="1001" spans="1:16" ht="60" x14ac:dyDescent="0.25">
      <c r="A1001" s="20" t="s">
        <v>2103</v>
      </c>
      <c r="B1001" s="20">
        <v>72</v>
      </c>
      <c r="C1001" s="20" t="s">
        <v>352</v>
      </c>
      <c r="D1001" s="20" t="s">
        <v>26</v>
      </c>
      <c r="E1001" s="20" t="s">
        <v>302</v>
      </c>
      <c r="F1001" s="20" t="s">
        <v>111</v>
      </c>
      <c r="G1001" s="20" t="s">
        <v>2104</v>
      </c>
      <c r="H1001" s="20" t="s">
        <v>2106</v>
      </c>
      <c r="I1001" s="20"/>
      <c r="J1001" s="20"/>
      <c r="K1001" s="20"/>
      <c r="L1001" s="20"/>
      <c r="M1001" s="20"/>
      <c r="N1001" s="20"/>
      <c r="O1001" s="20"/>
      <c r="P1001" s="20"/>
    </row>
    <row r="1002" spans="1:16" ht="60" x14ac:dyDescent="0.25">
      <c r="A1002" s="20" t="s">
        <v>2103</v>
      </c>
      <c r="B1002" s="20">
        <v>76</v>
      </c>
      <c r="C1002" s="20" t="s">
        <v>364</v>
      </c>
      <c r="D1002" s="20" t="s">
        <v>26</v>
      </c>
      <c r="E1002" s="20" t="s">
        <v>367</v>
      </c>
      <c r="F1002" s="20" t="s">
        <v>40</v>
      </c>
      <c r="G1002" s="20" t="s">
        <v>2104</v>
      </c>
      <c r="H1002" s="20" t="s">
        <v>2106</v>
      </c>
      <c r="I1002" s="20"/>
      <c r="J1002" s="20"/>
      <c r="K1002" s="20"/>
      <c r="L1002" s="20"/>
      <c r="M1002" s="20"/>
      <c r="N1002" s="20"/>
      <c r="O1002" s="20"/>
      <c r="P1002" s="20"/>
    </row>
    <row r="1003" spans="1:16" ht="45" x14ac:dyDescent="0.25">
      <c r="A1003" s="20" t="s">
        <v>2103</v>
      </c>
      <c r="B1003" s="20">
        <v>78</v>
      </c>
      <c r="C1003" s="20" t="s">
        <v>372</v>
      </c>
      <c r="D1003" s="20" t="s">
        <v>24</v>
      </c>
      <c r="E1003" s="20" t="s">
        <v>373</v>
      </c>
      <c r="F1003" s="20" t="s">
        <v>1895</v>
      </c>
      <c r="G1003" s="20" t="s">
        <v>2104</v>
      </c>
      <c r="H1003" s="20" t="s">
        <v>2105</v>
      </c>
      <c r="I1003" s="20"/>
      <c r="J1003" s="20"/>
      <c r="K1003" s="20"/>
      <c r="L1003" s="20"/>
      <c r="M1003" s="20"/>
      <c r="N1003" s="20"/>
      <c r="O1003" s="20"/>
      <c r="P1003" s="20"/>
    </row>
    <row r="1004" spans="1:16" ht="60" x14ac:dyDescent="0.25">
      <c r="A1004" s="20" t="s">
        <v>2103</v>
      </c>
      <c r="B1004" s="20">
        <v>78</v>
      </c>
      <c r="C1004" s="20" t="s">
        <v>372</v>
      </c>
      <c r="D1004" s="20" t="s">
        <v>26</v>
      </c>
      <c r="E1004" s="20" t="s">
        <v>302</v>
      </c>
      <c r="F1004" s="20" t="s">
        <v>111</v>
      </c>
      <c r="G1004" s="20" t="s">
        <v>2104</v>
      </c>
      <c r="H1004" s="20" t="s">
        <v>2106</v>
      </c>
      <c r="I1004" s="20"/>
      <c r="J1004" s="20"/>
      <c r="K1004" s="20"/>
      <c r="L1004" s="20"/>
      <c r="M1004" s="20"/>
      <c r="N1004" s="20"/>
      <c r="O1004" s="20"/>
      <c r="P1004" s="20"/>
    </row>
    <row r="1005" spans="1:16" ht="45" x14ac:dyDescent="0.25">
      <c r="A1005" s="20" t="s">
        <v>2103</v>
      </c>
      <c r="B1005" s="20">
        <v>79</v>
      </c>
      <c r="C1005" s="20" t="s">
        <v>375</v>
      </c>
      <c r="D1005" s="20" t="s">
        <v>32</v>
      </c>
      <c r="E1005" s="20" t="s">
        <v>378</v>
      </c>
      <c r="F1005" s="20" t="s">
        <v>146</v>
      </c>
      <c r="G1005" s="20" t="s">
        <v>2104</v>
      </c>
      <c r="H1005" s="20" t="s">
        <v>2105</v>
      </c>
      <c r="I1005" s="20"/>
      <c r="J1005" s="20"/>
      <c r="K1005" s="20"/>
      <c r="L1005" s="20"/>
      <c r="M1005" s="20"/>
      <c r="N1005" s="20"/>
      <c r="O1005" s="20"/>
      <c r="P1005" s="20"/>
    </row>
    <row r="1006" spans="1:16" ht="60" x14ac:dyDescent="0.25">
      <c r="A1006" s="20" t="s">
        <v>2103</v>
      </c>
      <c r="B1006" s="20">
        <v>82</v>
      </c>
      <c r="C1006" s="20" t="s">
        <v>385</v>
      </c>
      <c r="D1006" s="20" t="s">
        <v>26</v>
      </c>
      <c r="E1006" s="20" t="s">
        <v>388</v>
      </c>
      <c r="F1006" s="20" t="s">
        <v>87</v>
      </c>
      <c r="G1006" s="20" t="s">
        <v>2104</v>
      </c>
      <c r="H1006" s="20" t="s">
        <v>2106</v>
      </c>
      <c r="I1006" s="20"/>
      <c r="J1006" s="20"/>
      <c r="K1006" s="20"/>
      <c r="L1006" s="20"/>
      <c r="M1006" s="20"/>
      <c r="N1006" s="20"/>
      <c r="O1006" s="20"/>
      <c r="P1006" s="20"/>
    </row>
    <row r="1007" spans="1:16" ht="45" x14ac:dyDescent="0.25">
      <c r="A1007" s="20" t="s">
        <v>2103</v>
      </c>
      <c r="B1007" s="20">
        <v>83</v>
      </c>
      <c r="C1007" s="20" t="s">
        <v>389</v>
      </c>
      <c r="D1007" s="20" t="s">
        <v>24</v>
      </c>
      <c r="E1007" s="20" t="s">
        <v>390</v>
      </c>
      <c r="F1007" s="20" t="s">
        <v>1896</v>
      </c>
      <c r="G1007" s="20" t="s">
        <v>2104</v>
      </c>
      <c r="H1007" s="20" t="s">
        <v>2105</v>
      </c>
      <c r="I1007" s="20"/>
      <c r="J1007" s="20"/>
      <c r="K1007" s="20"/>
      <c r="L1007" s="20"/>
      <c r="M1007" s="20"/>
      <c r="N1007" s="20"/>
      <c r="O1007" s="20"/>
      <c r="P1007" s="20"/>
    </row>
    <row r="1008" spans="1:16" ht="45" x14ac:dyDescent="0.25">
      <c r="A1008" s="20" t="s">
        <v>2103</v>
      </c>
      <c r="B1008" s="20">
        <v>83</v>
      </c>
      <c r="C1008" s="20" t="s">
        <v>389</v>
      </c>
      <c r="D1008" s="20" t="s">
        <v>32</v>
      </c>
      <c r="E1008" s="20" t="s">
        <v>392</v>
      </c>
      <c r="F1008" s="20" t="s">
        <v>187</v>
      </c>
      <c r="G1008" s="20" t="s">
        <v>2104</v>
      </c>
      <c r="H1008" s="20" t="s">
        <v>2105</v>
      </c>
      <c r="I1008" s="20"/>
      <c r="J1008" s="20"/>
      <c r="K1008" s="20"/>
      <c r="L1008" s="20"/>
      <c r="M1008" s="20"/>
      <c r="N1008" s="20"/>
      <c r="O1008" s="20"/>
      <c r="P1008" s="20"/>
    </row>
    <row r="1009" spans="1:16" ht="60" x14ac:dyDescent="0.25">
      <c r="A1009" s="20" t="s">
        <v>2103</v>
      </c>
      <c r="B1009" s="20">
        <v>85</v>
      </c>
      <c r="C1009" s="20" t="s">
        <v>396</v>
      </c>
      <c r="D1009" s="20" t="s">
        <v>26</v>
      </c>
      <c r="E1009" s="20" t="s">
        <v>399</v>
      </c>
      <c r="F1009" s="20" t="s">
        <v>59</v>
      </c>
      <c r="G1009" s="20" t="s">
        <v>2104</v>
      </c>
      <c r="H1009" s="20" t="s">
        <v>2106</v>
      </c>
      <c r="I1009" s="20"/>
      <c r="J1009" s="20"/>
      <c r="K1009" s="20"/>
      <c r="L1009" s="20"/>
      <c r="M1009" s="20"/>
      <c r="N1009" s="20"/>
      <c r="O1009" s="20"/>
      <c r="P1009" s="20"/>
    </row>
    <row r="1010" spans="1:16" ht="45" x14ac:dyDescent="0.25">
      <c r="A1010" s="20" t="s">
        <v>2103</v>
      </c>
      <c r="B1010" s="20">
        <v>86</v>
      </c>
      <c r="C1010" s="20" t="s">
        <v>400</v>
      </c>
      <c r="D1010" s="20" t="s">
        <v>24</v>
      </c>
      <c r="E1010" s="20" t="s">
        <v>401</v>
      </c>
      <c r="F1010" s="20" t="s">
        <v>426</v>
      </c>
      <c r="G1010" s="20" t="s">
        <v>2104</v>
      </c>
      <c r="H1010" s="20" t="s">
        <v>2105</v>
      </c>
      <c r="I1010" s="20"/>
      <c r="J1010" s="20"/>
      <c r="K1010" s="20"/>
      <c r="L1010" s="20"/>
      <c r="M1010" s="20"/>
      <c r="N1010" s="20"/>
      <c r="O1010" s="20"/>
      <c r="P1010" s="20"/>
    </row>
    <row r="1011" spans="1:16" ht="60" x14ac:dyDescent="0.25">
      <c r="A1011" s="20" t="s">
        <v>2103</v>
      </c>
      <c r="B1011" s="20">
        <v>87</v>
      </c>
      <c r="C1011" s="20" t="s">
        <v>403</v>
      </c>
      <c r="D1011" s="20" t="s">
        <v>26</v>
      </c>
      <c r="E1011" s="20" t="s">
        <v>406</v>
      </c>
      <c r="F1011" s="20" t="s">
        <v>135</v>
      </c>
      <c r="G1011" s="20" t="s">
        <v>2104</v>
      </c>
      <c r="H1011" s="20" t="s">
        <v>2106</v>
      </c>
      <c r="I1011" s="20"/>
      <c r="J1011" s="20"/>
      <c r="K1011" s="20"/>
      <c r="L1011" s="20"/>
      <c r="M1011" s="20"/>
      <c r="N1011" s="20"/>
      <c r="O1011" s="20"/>
      <c r="P1011" s="20"/>
    </row>
    <row r="1012" spans="1:16" ht="60" x14ac:dyDescent="0.25">
      <c r="A1012" s="20" t="s">
        <v>2103</v>
      </c>
      <c r="B1012" s="20">
        <v>88</v>
      </c>
      <c r="C1012" s="20" t="s">
        <v>407</v>
      </c>
      <c r="D1012" s="20" t="s">
        <v>26</v>
      </c>
      <c r="E1012" s="20" t="s">
        <v>410</v>
      </c>
      <c r="F1012" s="20" t="s">
        <v>135</v>
      </c>
      <c r="G1012" s="20" t="s">
        <v>2104</v>
      </c>
      <c r="H1012" s="20" t="s">
        <v>2106</v>
      </c>
      <c r="I1012" s="20"/>
      <c r="J1012" s="20"/>
      <c r="K1012" s="20"/>
      <c r="L1012" s="20"/>
      <c r="M1012" s="20"/>
      <c r="N1012" s="20"/>
      <c r="O1012" s="20"/>
      <c r="P1012" s="20"/>
    </row>
    <row r="1013" spans="1:16" ht="45" x14ac:dyDescent="0.25">
      <c r="A1013" s="20" t="s">
        <v>2103</v>
      </c>
      <c r="B1013" s="20">
        <v>88</v>
      </c>
      <c r="C1013" s="20" t="s">
        <v>407</v>
      </c>
      <c r="D1013" s="20" t="s">
        <v>32</v>
      </c>
      <c r="E1013" s="20" t="s">
        <v>411</v>
      </c>
      <c r="F1013" s="20" t="s">
        <v>303</v>
      </c>
      <c r="G1013" s="20" t="s">
        <v>2104</v>
      </c>
      <c r="H1013" s="20" t="s">
        <v>2105</v>
      </c>
      <c r="I1013" s="20"/>
      <c r="J1013" s="20"/>
      <c r="K1013" s="20"/>
      <c r="L1013" s="20"/>
      <c r="M1013" s="20"/>
      <c r="N1013" s="20"/>
      <c r="O1013" s="20"/>
      <c r="P1013" s="20"/>
    </row>
    <row r="1014" spans="1:16" ht="45" x14ac:dyDescent="0.25">
      <c r="A1014" s="20" t="s">
        <v>2103</v>
      </c>
      <c r="B1014" s="20">
        <v>89</v>
      </c>
      <c r="C1014" s="20" t="s">
        <v>412</v>
      </c>
      <c r="D1014" s="20" t="s">
        <v>24</v>
      </c>
      <c r="E1014" s="20" t="s">
        <v>413</v>
      </c>
      <c r="F1014" s="20" t="s">
        <v>1897</v>
      </c>
      <c r="G1014" s="20" t="s">
        <v>2104</v>
      </c>
      <c r="H1014" s="20" t="s">
        <v>2105</v>
      </c>
      <c r="I1014" s="20"/>
      <c r="J1014" s="20"/>
      <c r="K1014" s="20"/>
      <c r="L1014" s="20"/>
      <c r="M1014" s="20"/>
      <c r="N1014" s="20"/>
      <c r="O1014" s="20"/>
      <c r="P1014" s="20"/>
    </row>
    <row r="1015" spans="1:16" ht="45" x14ac:dyDescent="0.25">
      <c r="A1015" s="20" t="s">
        <v>2103</v>
      </c>
      <c r="B1015" s="20">
        <v>90</v>
      </c>
      <c r="C1015" s="20" t="s">
        <v>415</v>
      </c>
      <c r="D1015" s="20" t="s">
        <v>32</v>
      </c>
      <c r="E1015" s="20" t="s">
        <v>418</v>
      </c>
      <c r="F1015" s="20" t="s">
        <v>61</v>
      </c>
      <c r="G1015" s="20" t="s">
        <v>2104</v>
      </c>
      <c r="H1015" s="20" t="s">
        <v>2105</v>
      </c>
      <c r="I1015" s="20"/>
      <c r="J1015" s="20"/>
      <c r="K1015" s="20"/>
      <c r="L1015" s="20"/>
      <c r="M1015" s="20"/>
      <c r="N1015" s="20"/>
      <c r="O1015" s="20"/>
      <c r="P1015" s="20"/>
    </row>
    <row r="1016" spans="1:16" ht="60" x14ac:dyDescent="0.25">
      <c r="A1016" s="20" t="s">
        <v>2103</v>
      </c>
      <c r="B1016" s="20">
        <v>93</v>
      </c>
      <c r="C1016" s="20" t="s">
        <v>425</v>
      </c>
      <c r="D1016" s="20" t="s">
        <v>26</v>
      </c>
      <c r="E1016" s="20" t="s">
        <v>246</v>
      </c>
      <c r="F1016" s="20" t="s">
        <v>87</v>
      </c>
      <c r="G1016" s="20" t="s">
        <v>2104</v>
      </c>
      <c r="H1016" s="20" t="s">
        <v>2106</v>
      </c>
      <c r="I1016" s="20"/>
      <c r="J1016" s="20"/>
      <c r="K1016" s="20"/>
      <c r="L1016" s="20"/>
      <c r="M1016" s="20"/>
      <c r="N1016" s="20"/>
      <c r="O1016" s="20"/>
      <c r="P1016" s="20"/>
    </row>
    <row r="1017" spans="1:16" ht="45" x14ac:dyDescent="0.25">
      <c r="A1017" s="20" t="s">
        <v>2103</v>
      </c>
      <c r="B1017" s="20">
        <v>93</v>
      </c>
      <c r="C1017" s="20" t="s">
        <v>425</v>
      </c>
      <c r="D1017" s="20" t="s">
        <v>32</v>
      </c>
      <c r="E1017" s="20" t="s">
        <v>331</v>
      </c>
      <c r="F1017" s="20" t="s">
        <v>89</v>
      </c>
      <c r="G1017" s="20" t="s">
        <v>2104</v>
      </c>
      <c r="H1017" s="20" t="s">
        <v>2105</v>
      </c>
      <c r="I1017" s="20"/>
      <c r="J1017" s="20"/>
      <c r="K1017" s="20"/>
      <c r="L1017" s="20"/>
      <c r="M1017" s="20"/>
      <c r="N1017" s="20"/>
      <c r="O1017" s="20"/>
      <c r="P1017" s="20"/>
    </row>
    <row r="1018" spans="1:16" ht="45" x14ac:dyDescent="0.25">
      <c r="A1018" s="20" t="s">
        <v>2103</v>
      </c>
      <c r="B1018" s="20">
        <v>96</v>
      </c>
      <c r="C1018" s="20" t="s">
        <v>433</v>
      </c>
      <c r="D1018" s="20" t="s">
        <v>32</v>
      </c>
      <c r="E1018" s="20" t="s">
        <v>102</v>
      </c>
      <c r="F1018" s="20" t="s">
        <v>43</v>
      </c>
      <c r="G1018" s="20" t="s">
        <v>2104</v>
      </c>
      <c r="H1018" s="20" t="s">
        <v>2105</v>
      </c>
      <c r="I1018" s="20"/>
      <c r="J1018" s="20"/>
      <c r="K1018" s="20"/>
      <c r="L1018" s="20"/>
      <c r="M1018" s="20"/>
      <c r="N1018" s="20"/>
      <c r="O1018" s="20"/>
      <c r="P1018" s="20"/>
    </row>
    <row r="1019" spans="1:16" ht="60" x14ac:dyDescent="0.25">
      <c r="A1019" s="20" t="s">
        <v>2103</v>
      </c>
      <c r="B1019" s="20">
        <v>97</v>
      </c>
      <c r="C1019" s="20" t="s">
        <v>436</v>
      </c>
      <c r="D1019" s="20" t="s">
        <v>26</v>
      </c>
      <c r="E1019" s="20" t="s">
        <v>406</v>
      </c>
      <c r="F1019" s="20" t="s">
        <v>135</v>
      </c>
      <c r="G1019" s="20" t="s">
        <v>2104</v>
      </c>
      <c r="H1019" s="20" t="s">
        <v>2106</v>
      </c>
      <c r="I1019" s="20"/>
      <c r="J1019" s="20"/>
      <c r="K1019" s="20"/>
      <c r="L1019" s="20"/>
      <c r="M1019" s="20"/>
      <c r="N1019" s="20"/>
      <c r="O1019" s="20"/>
      <c r="P1019" s="20"/>
    </row>
    <row r="1020" spans="1:16" ht="45" x14ac:dyDescent="0.25">
      <c r="A1020" s="20" t="s">
        <v>2103</v>
      </c>
      <c r="B1020" s="20">
        <v>101</v>
      </c>
      <c r="C1020" s="20" t="s">
        <v>448</v>
      </c>
      <c r="D1020" s="20" t="s">
        <v>24</v>
      </c>
      <c r="E1020" s="20" t="s">
        <v>449</v>
      </c>
      <c r="F1020" s="20" t="s">
        <v>1898</v>
      </c>
      <c r="G1020" s="20" t="s">
        <v>2104</v>
      </c>
      <c r="H1020" s="20" t="s">
        <v>2105</v>
      </c>
      <c r="I1020" s="20"/>
      <c r="J1020" s="20"/>
      <c r="K1020" s="20"/>
      <c r="L1020" s="20"/>
      <c r="M1020" s="20"/>
      <c r="N1020" s="20"/>
      <c r="O1020" s="20"/>
      <c r="P1020" s="20"/>
    </row>
    <row r="1021" spans="1:16" ht="60" x14ac:dyDescent="0.25">
      <c r="A1021" s="20" t="s">
        <v>2103</v>
      </c>
      <c r="B1021" s="20">
        <v>101</v>
      </c>
      <c r="C1021" s="20" t="s">
        <v>448</v>
      </c>
      <c r="D1021" s="20" t="s">
        <v>26</v>
      </c>
      <c r="E1021" s="20" t="s">
        <v>451</v>
      </c>
      <c r="F1021" s="20" t="s">
        <v>59</v>
      </c>
      <c r="G1021" s="20" t="s">
        <v>2104</v>
      </c>
      <c r="H1021" s="20" t="s">
        <v>2106</v>
      </c>
      <c r="I1021" s="20"/>
      <c r="J1021" s="20"/>
      <c r="K1021" s="20"/>
      <c r="L1021" s="20"/>
      <c r="M1021" s="20"/>
      <c r="N1021" s="20"/>
      <c r="O1021" s="20"/>
      <c r="P1021" s="20"/>
    </row>
    <row r="1022" spans="1:16" ht="45" x14ac:dyDescent="0.25">
      <c r="A1022" s="20" t="s">
        <v>2103</v>
      </c>
      <c r="B1022" s="20">
        <v>102</v>
      </c>
      <c r="C1022" s="20" t="s">
        <v>452</v>
      </c>
      <c r="D1022" s="20" t="s">
        <v>24</v>
      </c>
      <c r="E1022" s="20" t="s">
        <v>453</v>
      </c>
      <c r="F1022" s="20" t="s">
        <v>440</v>
      </c>
      <c r="G1022" s="20" t="s">
        <v>2104</v>
      </c>
      <c r="H1022" s="20" t="s">
        <v>2105</v>
      </c>
      <c r="I1022" s="20"/>
      <c r="J1022" s="20"/>
      <c r="K1022" s="20"/>
      <c r="L1022" s="20"/>
      <c r="M1022" s="20"/>
      <c r="N1022" s="20"/>
      <c r="O1022" s="20"/>
      <c r="P1022" s="20"/>
    </row>
    <row r="1023" spans="1:16" ht="45" x14ac:dyDescent="0.25">
      <c r="A1023" s="20" t="s">
        <v>2103</v>
      </c>
      <c r="B1023" s="20">
        <v>102</v>
      </c>
      <c r="C1023" s="20" t="s">
        <v>452</v>
      </c>
      <c r="D1023" s="20" t="s">
        <v>32</v>
      </c>
      <c r="E1023" s="20" t="s">
        <v>455</v>
      </c>
      <c r="F1023" s="20" t="s">
        <v>203</v>
      </c>
      <c r="G1023" s="20" t="s">
        <v>2104</v>
      </c>
      <c r="H1023" s="20" t="s">
        <v>2105</v>
      </c>
      <c r="I1023" s="20"/>
      <c r="J1023" s="20"/>
      <c r="K1023" s="20"/>
      <c r="L1023" s="20"/>
      <c r="M1023" s="20"/>
      <c r="N1023" s="20"/>
      <c r="O1023" s="20"/>
      <c r="P1023" s="20"/>
    </row>
    <row r="1024" spans="1:16" ht="45" x14ac:dyDescent="0.25">
      <c r="A1024" s="20" t="s">
        <v>2103</v>
      </c>
      <c r="B1024" s="20">
        <v>107</v>
      </c>
      <c r="C1024" s="20" t="s">
        <v>469</v>
      </c>
      <c r="D1024" s="20" t="s">
        <v>24</v>
      </c>
      <c r="E1024" s="20" t="s">
        <v>470</v>
      </c>
      <c r="F1024" s="20" t="s">
        <v>1899</v>
      </c>
      <c r="G1024" s="20" t="s">
        <v>2104</v>
      </c>
      <c r="H1024" s="20" t="s">
        <v>2105</v>
      </c>
      <c r="I1024" s="20"/>
      <c r="J1024" s="20"/>
      <c r="K1024" s="20"/>
      <c r="L1024" s="20"/>
      <c r="M1024" s="20"/>
      <c r="N1024" s="20"/>
      <c r="O1024" s="20"/>
      <c r="P1024" s="20"/>
    </row>
    <row r="1025" spans="1:16" ht="60" x14ac:dyDescent="0.25">
      <c r="A1025" s="20" t="s">
        <v>2103</v>
      </c>
      <c r="B1025" s="20">
        <v>109</v>
      </c>
      <c r="C1025" s="20" t="s">
        <v>474</v>
      </c>
      <c r="D1025" s="20" t="s">
        <v>26</v>
      </c>
      <c r="E1025" s="20" t="s">
        <v>477</v>
      </c>
      <c r="F1025" s="20" t="s">
        <v>135</v>
      </c>
      <c r="G1025" s="20" t="s">
        <v>2104</v>
      </c>
      <c r="H1025" s="20" t="s">
        <v>2106</v>
      </c>
      <c r="I1025" s="20"/>
      <c r="J1025" s="20"/>
      <c r="K1025" s="20"/>
      <c r="L1025" s="20"/>
      <c r="M1025" s="20"/>
      <c r="N1025" s="20"/>
      <c r="O1025" s="20"/>
      <c r="P1025" s="20"/>
    </row>
    <row r="1026" spans="1:16" ht="60" x14ac:dyDescent="0.25">
      <c r="A1026" s="20" t="s">
        <v>2103</v>
      </c>
      <c r="B1026" s="20">
        <v>110</v>
      </c>
      <c r="C1026" s="20" t="s">
        <v>478</v>
      </c>
      <c r="D1026" s="20" t="s">
        <v>26</v>
      </c>
      <c r="E1026" s="20" t="s">
        <v>121</v>
      </c>
      <c r="F1026" s="20" t="s">
        <v>111</v>
      </c>
      <c r="G1026" s="20" t="s">
        <v>2104</v>
      </c>
      <c r="H1026" s="20" t="s">
        <v>2106</v>
      </c>
      <c r="I1026" s="20"/>
      <c r="J1026" s="20"/>
      <c r="K1026" s="20"/>
      <c r="L1026" s="20"/>
      <c r="M1026" s="20"/>
      <c r="N1026" s="20"/>
      <c r="O1026" s="20"/>
      <c r="P1026" s="20"/>
    </row>
    <row r="1027" spans="1:16" ht="45" x14ac:dyDescent="0.25">
      <c r="A1027" s="20" t="s">
        <v>2103</v>
      </c>
      <c r="B1027" s="20">
        <v>110</v>
      </c>
      <c r="C1027" s="20" t="s">
        <v>478</v>
      </c>
      <c r="D1027" s="20" t="s">
        <v>32</v>
      </c>
      <c r="E1027" s="20" t="s">
        <v>481</v>
      </c>
      <c r="F1027" s="20" t="s">
        <v>82</v>
      </c>
      <c r="G1027" s="20" t="s">
        <v>2104</v>
      </c>
      <c r="H1027" s="20" t="s">
        <v>2105</v>
      </c>
      <c r="I1027" s="20"/>
      <c r="J1027" s="20"/>
      <c r="K1027" s="20"/>
      <c r="L1027" s="20"/>
      <c r="M1027" s="20"/>
      <c r="N1027" s="20"/>
      <c r="O1027" s="20"/>
      <c r="P1027" s="20"/>
    </row>
    <row r="1028" spans="1:16" ht="45" x14ac:dyDescent="0.25">
      <c r="A1028" s="20" t="s">
        <v>2103</v>
      </c>
      <c r="B1028" s="20">
        <v>112</v>
      </c>
      <c r="C1028" s="20" t="s">
        <v>485</v>
      </c>
      <c r="D1028" s="20" t="s">
        <v>32</v>
      </c>
      <c r="E1028" s="20" t="s">
        <v>488</v>
      </c>
      <c r="F1028" s="20" t="s">
        <v>237</v>
      </c>
      <c r="G1028" s="20" t="s">
        <v>2104</v>
      </c>
      <c r="H1028" s="20" t="s">
        <v>2105</v>
      </c>
      <c r="I1028" s="20"/>
      <c r="J1028" s="20"/>
      <c r="K1028" s="20"/>
      <c r="L1028" s="20"/>
      <c r="M1028" s="20"/>
      <c r="N1028" s="20"/>
      <c r="O1028" s="20"/>
      <c r="P1028" s="20"/>
    </row>
    <row r="1029" spans="1:16" ht="45" x14ac:dyDescent="0.25">
      <c r="A1029" s="20" t="s">
        <v>2103</v>
      </c>
      <c r="B1029" s="20">
        <v>114</v>
      </c>
      <c r="C1029" s="20" t="s">
        <v>492</v>
      </c>
      <c r="D1029" s="20" t="s">
        <v>24</v>
      </c>
      <c r="E1029" s="20" t="s">
        <v>493</v>
      </c>
      <c r="F1029" s="20" t="s">
        <v>818</v>
      </c>
      <c r="G1029" s="20" t="s">
        <v>2104</v>
      </c>
      <c r="H1029" s="20" t="s">
        <v>2105</v>
      </c>
      <c r="I1029" s="20"/>
      <c r="J1029" s="20"/>
      <c r="K1029" s="20"/>
      <c r="L1029" s="20"/>
      <c r="M1029" s="20"/>
      <c r="N1029" s="20"/>
      <c r="O1029" s="20"/>
      <c r="P1029" s="20"/>
    </row>
    <row r="1030" spans="1:16" ht="45" x14ac:dyDescent="0.25">
      <c r="A1030" s="20" t="s">
        <v>2103</v>
      </c>
      <c r="B1030" s="20">
        <v>116</v>
      </c>
      <c r="C1030" s="20" t="s">
        <v>498</v>
      </c>
      <c r="D1030" s="20" t="s">
        <v>32</v>
      </c>
      <c r="E1030" s="20" t="s">
        <v>230</v>
      </c>
      <c r="F1030" s="20" t="s">
        <v>126</v>
      </c>
      <c r="G1030" s="20" t="s">
        <v>2104</v>
      </c>
      <c r="H1030" s="20" t="s">
        <v>2105</v>
      </c>
      <c r="I1030" s="20"/>
      <c r="J1030" s="20"/>
      <c r="K1030" s="20"/>
      <c r="L1030" s="20"/>
      <c r="M1030" s="20"/>
      <c r="N1030" s="20"/>
      <c r="O1030" s="20"/>
      <c r="P1030" s="20"/>
    </row>
    <row r="1031" spans="1:16" ht="60" x14ac:dyDescent="0.25">
      <c r="A1031" s="20" t="s">
        <v>2103</v>
      </c>
      <c r="B1031" s="20">
        <v>117</v>
      </c>
      <c r="C1031" s="20" t="s">
        <v>501</v>
      </c>
      <c r="D1031" s="20" t="s">
        <v>26</v>
      </c>
      <c r="E1031" s="20" t="s">
        <v>504</v>
      </c>
      <c r="F1031" s="20" t="s">
        <v>99</v>
      </c>
      <c r="G1031" s="20" t="s">
        <v>2104</v>
      </c>
      <c r="H1031" s="20" t="s">
        <v>2106</v>
      </c>
      <c r="I1031" s="20"/>
      <c r="J1031" s="20"/>
      <c r="K1031" s="20"/>
      <c r="L1031" s="20"/>
      <c r="M1031" s="20"/>
      <c r="N1031" s="20"/>
      <c r="O1031" s="20"/>
      <c r="P1031" s="20"/>
    </row>
    <row r="1032" spans="1:16" ht="45" x14ac:dyDescent="0.25">
      <c r="A1032" s="20" t="s">
        <v>2103</v>
      </c>
      <c r="B1032" s="20">
        <v>118</v>
      </c>
      <c r="C1032" s="20" t="s">
        <v>505</v>
      </c>
      <c r="D1032" s="20" t="s">
        <v>24</v>
      </c>
      <c r="E1032" s="20" t="s">
        <v>506</v>
      </c>
      <c r="F1032" s="20" t="s">
        <v>1900</v>
      </c>
      <c r="G1032" s="20" t="s">
        <v>2104</v>
      </c>
      <c r="H1032" s="20" t="s">
        <v>2105</v>
      </c>
      <c r="I1032" s="20"/>
      <c r="J1032" s="20"/>
      <c r="K1032" s="20"/>
      <c r="L1032" s="20"/>
      <c r="M1032" s="20"/>
      <c r="N1032" s="20"/>
      <c r="O1032" s="20"/>
      <c r="P1032" s="20"/>
    </row>
    <row r="1033" spans="1:16" ht="45" x14ac:dyDescent="0.25">
      <c r="A1033" s="20" t="s">
        <v>2103</v>
      </c>
      <c r="B1033" s="20">
        <v>119</v>
      </c>
      <c r="C1033" s="20" t="s">
        <v>508</v>
      </c>
      <c r="D1033" s="20" t="s">
        <v>32</v>
      </c>
      <c r="E1033" s="20" t="s">
        <v>511</v>
      </c>
      <c r="F1033" s="20" t="s">
        <v>89</v>
      </c>
      <c r="G1033" s="20" t="s">
        <v>2104</v>
      </c>
      <c r="H1033" s="20" t="s">
        <v>2105</v>
      </c>
      <c r="I1033" s="20"/>
      <c r="J1033" s="20"/>
      <c r="K1033" s="20"/>
      <c r="L1033" s="20"/>
      <c r="M1033" s="20"/>
      <c r="N1033" s="20"/>
      <c r="O1033" s="20"/>
      <c r="P1033" s="20"/>
    </row>
    <row r="1034" spans="1:16" ht="45" x14ac:dyDescent="0.25">
      <c r="A1034" s="20" t="s">
        <v>2103</v>
      </c>
      <c r="B1034" s="20">
        <v>122</v>
      </c>
      <c r="C1034" s="20" t="s">
        <v>518</v>
      </c>
      <c r="D1034" s="20" t="s">
        <v>24</v>
      </c>
      <c r="E1034" s="20" t="s">
        <v>519</v>
      </c>
      <c r="F1034" s="20" t="s">
        <v>1901</v>
      </c>
      <c r="G1034" s="20" t="s">
        <v>2104</v>
      </c>
      <c r="H1034" s="20" t="s">
        <v>2105</v>
      </c>
      <c r="I1034" s="20"/>
      <c r="J1034" s="20"/>
      <c r="K1034" s="20"/>
      <c r="L1034" s="20"/>
      <c r="M1034" s="20"/>
      <c r="N1034" s="20"/>
      <c r="O1034" s="20"/>
      <c r="P1034" s="20"/>
    </row>
    <row r="1035" spans="1:16" ht="45" x14ac:dyDescent="0.25">
      <c r="A1035" s="20" t="s">
        <v>2103</v>
      </c>
      <c r="B1035" s="20">
        <v>124</v>
      </c>
      <c r="C1035" s="20" t="s">
        <v>524</v>
      </c>
      <c r="D1035" s="20" t="s">
        <v>24</v>
      </c>
      <c r="E1035" s="20" t="s">
        <v>525</v>
      </c>
      <c r="F1035" s="20" t="s">
        <v>1764</v>
      </c>
      <c r="G1035" s="20" t="s">
        <v>2104</v>
      </c>
      <c r="H1035" s="20" t="s">
        <v>2105</v>
      </c>
      <c r="I1035" s="20"/>
      <c r="J1035" s="20"/>
      <c r="K1035" s="20"/>
      <c r="L1035" s="20"/>
      <c r="M1035" s="20"/>
      <c r="N1035" s="20"/>
      <c r="O1035" s="20"/>
      <c r="P1035" s="20"/>
    </row>
    <row r="1036" spans="1:16" ht="60" x14ac:dyDescent="0.25">
      <c r="A1036" s="20" t="s">
        <v>2103</v>
      </c>
      <c r="B1036" s="20">
        <v>124</v>
      </c>
      <c r="C1036" s="20" t="s">
        <v>524</v>
      </c>
      <c r="D1036" s="20" t="s">
        <v>26</v>
      </c>
      <c r="E1036" s="20" t="s">
        <v>367</v>
      </c>
      <c r="F1036" s="20" t="s">
        <v>40</v>
      </c>
      <c r="G1036" s="20" t="s">
        <v>2104</v>
      </c>
      <c r="H1036" s="20" t="s">
        <v>2106</v>
      </c>
      <c r="I1036" s="20"/>
      <c r="J1036" s="20"/>
      <c r="K1036" s="20"/>
      <c r="L1036" s="20"/>
      <c r="M1036" s="20"/>
      <c r="N1036" s="20"/>
      <c r="O1036" s="20"/>
      <c r="P1036" s="20"/>
    </row>
    <row r="1037" spans="1:16" ht="60" x14ac:dyDescent="0.25">
      <c r="A1037" s="20" t="s">
        <v>2103</v>
      </c>
      <c r="B1037" s="20">
        <v>125</v>
      </c>
      <c r="C1037" s="20" t="s">
        <v>527</v>
      </c>
      <c r="D1037" s="20" t="s">
        <v>26</v>
      </c>
      <c r="E1037" s="20" t="s">
        <v>530</v>
      </c>
      <c r="F1037" s="20" t="s">
        <v>87</v>
      </c>
      <c r="G1037" s="20" t="s">
        <v>2104</v>
      </c>
      <c r="H1037" s="20" t="s">
        <v>2106</v>
      </c>
      <c r="I1037" s="20"/>
      <c r="J1037" s="20"/>
      <c r="K1037" s="20"/>
      <c r="L1037" s="20"/>
      <c r="M1037" s="20"/>
      <c r="N1037" s="20"/>
      <c r="O1037" s="20"/>
      <c r="P1037" s="20"/>
    </row>
    <row r="1038" spans="1:16" ht="60" x14ac:dyDescent="0.25">
      <c r="A1038" s="20" t="s">
        <v>2103</v>
      </c>
      <c r="B1038" s="20">
        <v>127</v>
      </c>
      <c r="C1038" s="20" t="s">
        <v>534</v>
      </c>
      <c r="D1038" s="20" t="s">
        <v>26</v>
      </c>
      <c r="E1038" s="20" t="s">
        <v>388</v>
      </c>
      <c r="F1038" s="20" t="s">
        <v>87</v>
      </c>
      <c r="G1038" s="20" t="s">
        <v>2104</v>
      </c>
      <c r="H1038" s="20" t="s">
        <v>2106</v>
      </c>
      <c r="I1038" s="20"/>
      <c r="J1038" s="20"/>
      <c r="K1038" s="20"/>
      <c r="L1038" s="20"/>
      <c r="M1038" s="20"/>
      <c r="N1038" s="20"/>
      <c r="O1038" s="20"/>
      <c r="P1038" s="20"/>
    </row>
    <row r="1039" spans="1:16" ht="45" x14ac:dyDescent="0.25">
      <c r="A1039" s="20" t="s">
        <v>2103</v>
      </c>
      <c r="B1039" s="20">
        <v>127</v>
      </c>
      <c r="C1039" s="20" t="s">
        <v>534</v>
      </c>
      <c r="D1039" s="20" t="s">
        <v>32</v>
      </c>
      <c r="E1039" s="20" t="s">
        <v>218</v>
      </c>
      <c r="F1039" s="20" t="s">
        <v>308</v>
      </c>
      <c r="G1039" s="20" t="s">
        <v>2104</v>
      </c>
      <c r="H1039" s="20" t="s">
        <v>2105</v>
      </c>
      <c r="I1039" s="20"/>
      <c r="J1039" s="20"/>
      <c r="K1039" s="20"/>
      <c r="L1039" s="20"/>
      <c r="M1039" s="20"/>
      <c r="N1039" s="20"/>
      <c r="O1039" s="20"/>
      <c r="P1039" s="20"/>
    </row>
    <row r="1040" spans="1:16" ht="45" x14ac:dyDescent="0.25">
      <c r="A1040" s="20" t="s">
        <v>2103</v>
      </c>
      <c r="B1040" s="20">
        <v>131</v>
      </c>
      <c r="C1040" s="20" t="s">
        <v>546</v>
      </c>
      <c r="D1040" s="20" t="s">
        <v>24</v>
      </c>
      <c r="E1040" s="20" t="s">
        <v>547</v>
      </c>
      <c r="F1040" s="20" t="s">
        <v>1902</v>
      </c>
      <c r="G1040" s="20" t="s">
        <v>2104</v>
      </c>
      <c r="H1040" s="20" t="s">
        <v>2105</v>
      </c>
      <c r="I1040" s="20"/>
      <c r="J1040" s="20"/>
      <c r="K1040" s="20"/>
      <c r="L1040" s="20"/>
      <c r="M1040" s="20"/>
      <c r="N1040" s="20"/>
      <c r="O1040" s="20"/>
      <c r="P1040" s="20"/>
    </row>
    <row r="1041" spans="1:16" ht="45" x14ac:dyDescent="0.25">
      <c r="A1041" s="20" t="s">
        <v>2103</v>
      </c>
      <c r="B1041" s="20">
        <v>131</v>
      </c>
      <c r="C1041" s="20" t="s">
        <v>546</v>
      </c>
      <c r="D1041" s="20" t="s">
        <v>32</v>
      </c>
      <c r="E1041" s="20" t="s">
        <v>481</v>
      </c>
      <c r="F1041" s="20" t="s">
        <v>82</v>
      </c>
      <c r="G1041" s="20" t="s">
        <v>2104</v>
      </c>
      <c r="H1041" s="20" t="s">
        <v>2105</v>
      </c>
      <c r="I1041" s="20"/>
      <c r="J1041" s="20"/>
      <c r="K1041" s="20"/>
      <c r="L1041" s="20"/>
      <c r="M1041" s="20"/>
      <c r="N1041" s="20"/>
      <c r="O1041" s="20"/>
      <c r="P1041" s="20"/>
    </row>
    <row r="1042" spans="1:16" ht="60" x14ac:dyDescent="0.25">
      <c r="A1042" s="20" t="s">
        <v>2103</v>
      </c>
      <c r="B1042" s="20">
        <v>133</v>
      </c>
      <c r="C1042" s="20" t="s">
        <v>552</v>
      </c>
      <c r="D1042" s="20" t="s">
        <v>26</v>
      </c>
      <c r="E1042" s="20" t="s">
        <v>286</v>
      </c>
      <c r="F1042" s="20" t="s">
        <v>99</v>
      </c>
      <c r="G1042" s="20" t="s">
        <v>2104</v>
      </c>
      <c r="H1042" s="20" t="s">
        <v>2106</v>
      </c>
      <c r="I1042" s="20"/>
      <c r="J1042" s="20"/>
      <c r="K1042" s="20"/>
      <c r="L1042" s="20"/>
      <c r="M1042" s="20"/>
      <c r="N1042" s="20"/>
      <c r="O1042" s="20"/>
      <c r="P1042" s="20"/>
    </row>
    <row r="1043" spans="1:16" ht="45" x14ac:dyDescent="0.25">
      <c r="A1043" s="20" t="s">
        <v>2103</v>
      </c>
      <c r="B1043" s="20">
        <v>135</v>
      </c>
      <c r="C1043" s="20" t="s">
        <v>558</v>
      </c>
      <c r="D1043" s="20" t="s">
        <v>24</v>
      </c>
      <c r="E1043" s="20" t="s">
        <v>559</v>
      </c>
      <c r="F1043" s="20" t="s">
        <v>1903</v>
      </c>
      <c r="G1043" s="20" t="s">
        <v>2104</v>
      </c>
      <c r="H1043" s="20" t="s">
        <v>2105</v>
      </c>
      <c r="I1043" s="20"/>
      <c r="J1043" s="20"/>
      <c r="K1043" s="20"/>
      <c r="L1043" s="20"/>
      <c r="M1043" s="20"/>
      <c r="N1043" s="20"/>
      <c r="O1043" s="20"/>
      <c r="P1043" s="20"/>
    </row>
    <row r="1044" spans="1:16" ht="60" x14ac:dyDescent="0.25">
      <c r="A1044" s="20" t="s">
        <v>2103</v>
      </c>
      <c r="B1044" s="20">
        <v>136</v>
      </c>
      <c r="C1044" s="20" t="s">
        <v>560</v>
      </c>
      <c r="D1044" s="20" t="s">
        <v>26</v>
      </c>
      <c r="E1044" s="20" t="s">
        <v>266</v>
      </c>
      <c r="F1044" s="20" t="s">
        <v>87</v>
      </c>
      <c r="G1044" s="20" t="s">
        <v>2104</v>
      </c>
      <c r="H1044" s="20" t="s">
        <v>2106</v>
      </c>
      <c r="I1044" s="20"/>
      <c r="J1044" s="20"/>
      <c r="K1044" s="20"/>
      <c r="L1044" s="20"/>
      <c r="M1044" s="20"/>
      <c r="N1044" s="20"/>
      <c r="O1044" s="20"/>
      <c r="P1044" s="20"/>
    </row>
    <row r="1045" spans="1:16" ht="45" x14ac:dyDescent="0.25">
      <c r="A1045" s="20" t="s">
        <v>2103</v>
      </c>
      <c r="B1045" s="20">
        <v>138</v>
      </c>
      <c r="C1045" s="20" t="s">
        <v>566</v>
      </c>
      <c r="D1045" s="20" t="s">
        <v>32</v>
      </c>
      <c r="E1045" s="20" t="s">
        <v>569</v>
      </c>
      <c r="F1045" s="20" t="s">
        <v>203</v>
      </c>
      <c r="G1045" s="20" t="s">
        <v>2104</v>
      </c>
      <c r="H1045" s="20" t="s">
        <v>2105</v>
      </c>
      <c r="I1045" s="20"/>
      <c r="J1045" s="20"/>
      <c r="K1045" s="20"/>
      <c r="L1045" s="20"/>
      <c r="M1045" s="20"/>
      <c r="N1045" s="20"/>
      <c r="O1045" s="20"/>
      <c r="P1045" s="20"/>
    </row>
    <row r="1046" spans="1:16" ht="45" x14ac:dyDescent="0.25">
      <c r="A1046" s="20" t="s">
        <v>2103</v>
      </c>
      <c r="B1046" s="20">
        <v>139</v>
      </c>
      <c r="C1046" s="20" t="s">
        <v>570</v>
      </c>
      <c r="D1046" s="20" t="s">
        <v>24</v>
      </c>
      <c r="E1046" s="20" t="s">
        <v>571</v>
      </c>
      <c r="F1046" s="20" t="s">
        <v>1904</v>
      </c>
      <c r="G1046" s="20" t="s">
        <v>2104</v>
      </c>
      <c r="H1046" s="20" t="s">
        <v>2105</v>
      </c>
      <c r="I1046" s="20"/>
      <c r="J1046" s="20"/>
      <c r="K1046" s="20"/>
      <c r="L1046" s="20"/>
      <c r="M1046" s="20"/>
      <c r="N1046" s="20"/>
      <c r="O1046" s="20"/>
      <c r="P1046" s="20"/>
    </row>
    <row r="1047" spans="1:16" ht="60" x14ac:dyDescent="0.25">
      <c r="A1047" s="20" t="s">
        <v>2103</v>
      </c>
      <c r="B1047" s="20">
        <v>140</v>
      </c>
      <c r="C1047" s="20" t="s">
        <v>574</v>
      </c>
      <c r="D1047" s="20" t="s">
        <v>26</v>
      </c>
      <c r="E1047" s="20" t="s">
        <v>286</v>
      </c>
      <c r="F1047" s="20" t="s">
        <v>99</v>
      </c>
      <c r="G1047" s="20" t="s">
        <v>2104</v>
      </c>
      <c r="H1047" s="20" t="s">
        <v>2106</v>
      </c>
      <c r="I1047" s="20"/>
      <c r="J1047" s="20"/>
      <c r="K1047" s="20"/>
      <c r="L1047" s="20"/>
      <c r="M1047" s="20"/>
      <c r="N1047" s="20"/>
      <c r="O1047" s="20"/>
      <c r="P1047" s="20"/>
    </row>
    <row r="1048" spans="1:16" ht="45" x14ac:dyDescent="0.25">
      <c r="A1048" s="20" t="s">
        <v>2103</v>
      </c>
      <c r="B1048" s="20">
        <v>142</v>
      </c>
      <c r="C1048" s="20" t="s">
        <v>580</v>
      </c>
      <c r="D1048" s="20" t="s">
        <v>24</v>
      </c>
      <c r="E1048" s="20" t="s">
        <v>581</v>
      </c>
      <c r="F1048" s="20" t="s">
        <v>1905</v>
      </c>
      <c r="G1048" s="20" t="s">
        <v>2104</v>
      </c>
      <c r="H1048" s="20" t="s">
        <v>2105</v>
      </c>
      <c r="I1048" s="20"/>
      <c r="J1048" s="20"/>
      <c r="K1048" s="20"/>
      <c r="L1048" s="20"/>
      <c r="M1048" s="20"/>
      <c r="N1048" s="20"/>
      <c r="O1048" s="20"/>
      <c r="P1048" s="20"/>
    </row>
    <row r="1049" spans="1:16" ht="60" x14ac:dyDescent="0.25">
      <c r="A1049" s="20" t="s">
        <v>2103</v>
      </c>
      <c r="B1049" s="20">
        <v>143</v>
      </c>
      <c r="C1049" s="20" t="s">
        <v>583</v>
      </c>
      <c r="D1049" s="20" t="s">
        <v>26</v>
      </c>
      <c r="E1049" s="20" t="s">
        <v>406</v>
      </c>
      <c r="F1049" s="20" t="s">
        <v>135</v>
      </c>
      <c r="G1049" s="20" t="s">
        <v>2104</v>
      </c>
      <c r="H1049" s="20" t="s">
        <v>2106</v>
      </c>
      <c r="I1049" s="20"/>
      <c r="J1049" s="20"/>
      <c r="K1049" s="20"/>
      <c r="L1049" s="20"/>
      <c r="M1049" s="20"/>
      <c r="N1049" s="20"/>
      <c r="O1049" s="20"/>
      <c r="P1049" s="20"/>
    </row>
    <row r="1050" spans="1:16" ht="45" x14ac:dyDescent="0.25">
      <c r="A1050" s="20" t="s">
        <v>2103</v>
      </c>
      <c r="B1050" s="20">
        <v>143</v>
      </c>
      <c r="C1050" s="20" t="s">
        <v>583</v>
      </c>
      <c r="D1050" s="20" t="s">
        <v>32</v>
      </c>
      <c r="E1050" s="20" t="s">
        <v>248</v>
      </c>
      <c r="F1050" s="20" t="s">
        <v>126</v>
      </c>
      <c r="G1050" s="20" t="s">
        <v>2104</v>
      </c>
      <c r="H1050" s="20" t="s">
        <v>2105</v>
      </c>
      <c r="I1050" s="20"/>
      <c r="J1050" s="20"/>
      <c r="K1050" s="20"/>
      <c r="L1050" s="20"/>
      <c r="M1050" s="20"/>
      <c r="N1050" s="20"/>
      <c r="O1050" s="20"/>
      <c r="P1050" s="20"/>
    </row>
    <row r="1051" spans="1:16" ht="45" x14ac:dyDescent="0.25">
      <c r="A1051" s="20" t="s">
        <v>2103</v>
      </c>
      <c r="B1051" s="20">
        <v>144</v>
      </c>
      <c r="C1051" s="20" t="s">
        <v>586</v>
      </c>
      <c r="D1051" s="20" t="s">
        <v>32</v>
      </c>
      <c r="E1051" s="20" t="s">
        <v>589</v>
      </c>
      <c r="F1051" s="20" t="s">
        <v>146</v>
      </c>
      <c r="G1051" s="20" t="s">
        <v>2104</v>
      </c>
      <c r="H1051" s="20" t="s">
        <v>2105</v>
      </c>
      <c r="I1051" s="20"/>
      <c r="J1051" s="20"/>
      <c r="K1051" s="20"/>
      <c r="L1051" s="20"/>
      <c r="M1051" s="20"/>
      <c r="N1051" s="20"/>
      <c r="O1051" s="20"/>
      <c r="P1051" s="20"/>
    </row>
    <row r="1052" spans="1:16" ht="45" x14ac:dyDescent="0.25">
      <c r="A1052" s="20" t="s">
        <v>2103</v>
      </c>
      <c r="B1052" s="20">
        <v>145</v>
      </c>
      <c r="C1052" s="20" t="s">
        <v>590</v>
      </c>
      <c r="D1052" s="20" t="s">
        <v>32</v>
      </c>
      <c r="E1052" s="20" t="s">
        <v>593</v>
      </c>
      <c r="F1052" s="20" t="s">
        <v>141</v>
      </c>
      <c r="G1052" s="20" t="s">
        <v>2104</v>
      </c>
      <c r="H1052" s="20" t="s">
        <v>2105</v>
      </c>
      <c r="I1052" s="20"/>
      <c r="J1052" s="20"/>
      <c r="K1052" s="20"/>
      <c r="L1052" s="20"/>
      <c r="M1052" s="20"/>
      <c r="N1052" s="20"/>
      <c r="O1052" s="20"/>
      <c r="P1052" s="20"/>
    </row>
    <row r="1053" spans="1:16" ht="60" x14ac:dyDescent="0.25">
      <c r="A1053" s="20" t="s">
        <v>2103</v>
      </c>
      <c r="B1053" s="20">
        <v>146</v>
      </c>
      <c r="C1053" s="20" t="s">
        <v>594</v>
      </c>
      <c r="D1053" s="20" t="s">
        <v>26</v>
      </c>
      <c r="E1053" s="20" t="s">
        <v>399</v>
      </c>
      <c r="F1053" s="20" t="s">
        <v>59</v>
      </c>
      <c r="G1053" s="20" t="s">
        <v>2104</v>
      </c>
      <c r="H1053" s="20" t="s">
        <v>2106</v>
      </c>
      <c r="I1053" s="20"/>
      <c r="J1053" s="20"/>
      <c r="K1053" s="20"/>
      <c r="L1053" s="20"/>
      <c r="M1053" s="20"/>
      <c r="N1053" s="20"/>
      <c r="O1053" s="20"/>
      <c r="P1053" s="20"/>
    </row>
    <row r="1054" spans="1:16" ht="45" x14ac:dyDescent="0.25">
      <c r="A1054" s="20" t="s">
        <v>2103</v>
      </c>
      <c r="B1054" s="20">
        <v>146</v>
      </c>
      <c r="C1054" s="20" t="s">
        <v>594</v>
      </c>
      <c r="D1054" s="20" t="s">
        <v>32</v>
      </c>
      <c r="E1054" s="20" t="s">
        <v>345</v>
      </c>
      <c r="F1054" s="20" t="s">
        <v>75</v>
      </c>
      <c r="G1054" s="20" t="s">
        <v>2104</v>
      </c>
      <c r="H1054" s="20" t="s">
        <v>2105</v>
      </c>
      <c r="I1054" s="20"/>
      <c r="J1054" s="20"/>
      <c r="K1054" s="20"/>
      <c r="L1054" s="20"/>
      <c r="M1054" s="20"/>
      <c r="N1054" s="20"/>
      <c r="O1054" s="20"/>
      <c r="P1054" s="20"/>
    </row>
    <row r="1055" spans="1:16" ht="60" x14ac:dyDescent="0.25">
      <c r="A1055" s="20" t="s">
        <v>2103</v>
      </c>
      <c r="B1055" s="20">
        <v>153</v>
      </c>
      <c r="C1055" s="20" t="s">
        <v>613</v>
      </c>
      <c r="D1055" s="20" t="s">
        <v>26</v>
      </c>
      <c r="E1055" s="20" t="s">
        <v>451</v>
      </c>
      <c r="F1055" s="20" t="s">
        <v>59</v>
      </c>
      <c r="G1055" s="20" t="s">
        <v>2104</v>
      </c>
      <c r="H1055" s="20" t="s">
        <v>2106</v>
      </c>
      <c r="I1055" s="20"/>
      <c r="J1055" s="20"/>
      <c r="K1055" s="20"/>
      <c r="L1055" s="20"/>
      <c r="M1055" s="20"/>
      <c r="N1055" s="20"/>
      <c r="O1055" s="20"/>
      <c r="P1055" s="20"/>
    </row>
    <row r="1056" spans="1:16" ht="45" x14ac:dyDescent="0.25">
      <c r="A1056" s="20" t="s">
        <v>2103</v>
      </c>
      <c r="B1056" s="20">
        <v>155</v>
      </c>
      <c r="C1056" s="20" t="s">
        <v>619</v>
      </c>
      <c r="D1056" s="20" t="s">
        <v>24</v>
      </c>
      <c r="E1056" s="20" t="s">
        <v>620</v>
      </c>
      <c r="F1056" s="20" t="s">
        <v>1906</v>
      </c>
      <c r="G1056" s="20" t="s">
        <v>2104</v>
      </c>
      <c r="H1056" s="20" t="s">
        <v>2105</v>
      </c>
      <c r="I1056" s="20"/>
      <c r="J1056" s="20"/>
      <c r="K1056" s="20"/>
      <c r="L1056" s="20"/>
      <c r="M1056" s="20"/>
      <c r="N1056" s="20"/>
      <c r="O1056" s="20"/>
      <c r="P1056" s="20"/>
    </row>
    <row r="1057" spans="1:16" ht="45" x14ac:dyDescent="0.25">
      <c r="A1057" s="20" t="s">
        <v>2103</v>
      </c>
      <c r="B1057" s="20">
        <v>156</v>
      </c>
      <c r="C1057" s="20" t="s">
        <v>622</v>
      </c>
      <c r="D1057" s="20" t="s">
        <v>24</v>
      </c>
      <c r="E1057" s="20" t="s">
        <v>623</v>
      </c>
      <c r="F1057" s="20" t="s">
        <v>1907</v>
      </c>
      <c r="G1057" s="20" t="s">
        <v>2104</v>
      </c>
      <c r="H1057" s="20" t="s">
        <v>2105</v>
      </c>
      <c r="I1057" s="20"/>
      <c r="J1057" s="20"/>
      <c r="K1057" s="20"/>
      <c r="L1057" s="20"/>
      <c r="M1057" s="20"/>
      <c r="N1057" s="20"/>
      <c r="O1057" s="20"/>
      <c r="P1057" s="20"/>
    </row>
    <row r="1058" spans="1:16" ht="60" x14ac:dyDescent="0.25">
      <c r="A1058" s="20" t="s">
        <v>2103</v>
      </c>
      <c r="B1058" s="20">
        <v>156</v>
      </c>
      <c r="C1058" s="20" t="s">
        <v>622</v>
      </c>
      <c r="D1058" s="20" t="s">
        <v>26</v>
      </c>
      <c r="E1058" s="20" t="s">
        <v>410</v>
      </c>
      <c r="F1058" s="20" t="s">
        <v>135</v>
      </c>
      <c r="G1058" s="20" t="s">
        <v>2104</v>
      </c>
      <c r="H1058" s="20" t="s">
        <v>2106</v>
      </c>
      <c r="I1058" s="20"/>
      <c r="J1058" s="20"/>
      <c r="K1058" s="20"/>
      <c r="L1058" s="20"/>
      <c r="M1058" s="20"/>
      <c r="N1058" s="20"/>
      <c r="O1058" s="20"/>
      <c r="P1058" s="20"/>
    </row>
    <row r="1059" spans="1:16" ht="45" x14ac:dyDescent="0.25">
      <c r="A1059" s="20" t="s">
        <v>2103</v>
      </c>
      <c r="B1059" s="20">
        <v>157</v>
      </c>
      <c r="C1059" s="20" t="s">
        <v>625</v>
      </c>
      <c r="D1059" s="20" t="s">
        <v>24</v>
      </c>
      <c r="E1059" s="20" t="s">
        <v>626</v>
      </c>
      <c r="F1059" s="20" t="s">
        <v>1684</v>
      </c>
      <c r="G1059" s="20" t="s">
        <v>2104</v>
      </c>
      <c r="H1059" s="20" t="s">
        <v>2105</v>
      </c>
      <c r="I1059" s="20"/>
      <c r="J1059" s="20"/>
      <c r="K1059" s="20"/>
      <c r="L1059" s="20"/>
      <c r="M1059" s="20"/>
      <c r="N1059" s="20"/>
      <c r="O1059" s="20"/>
      <c r="P1059" s="20"/>
    </row>
    <row r="1060" spans="1:16" ht="60" x14ac:dyDescent="0.25">
      <c r="A1060" s="20" t="s">
        <v>2103</v>
      </c>
      <c r="B1060" s="20">
        <v>157</v>
      </c>
      <c r="C1060" s="20" t="s">
        <v>625</v>
      </c>
      <c r="D1060" s="20" t="s">
        <v>26</v>
      </c>
      <c r="E1060" s="20" t="s">
        <v>226</v>
      </c>
      <c r="F1060" s="20" t="s">
        <v>49</v>
      </c>
      <c r="G1060" s="20" t="s">
        <v>2104</v>
      </c>
      <c r="H1060" s="20" t="s">
        <v>2106</v>
      </c>
      <c r="I1060" s="20"/>
      <c r="J1060" s="20"/>
      <c r="K1060" s="20"/>
      <c r="L1060" s="20"/>
      <c r="M1060" s="20"/>
      <c r="N1060" s="20"/>
      <c r="O1060" s="20"/>
      <c r="P1060" s="20"/>
    </row>
    <row r="1061" spans="1:16" ht="60" x14ac:dyDescent="0.25">
      <c r="A1061" s="20" t="s">
        <v>2103</v>
      </c>
      <c r="B1061" s="20">
        <v>159</v>
      </c>
      <c r="C1061" s="20" t="s">
        <v>630</v>
      </c>
      <c r="D1061" s="20" t="s">
        <v>26</v>
      </c>
      <c r="E1061" s="20" t="s">
        <v>633</v>
      </c>
      <c r="F1061" s="20" t="s">
        <v>59</v>
      </c>
      <c r="G1061" s="20" t="s">
        <v>2104</v>
      </c>
      <c r="H1061" s="20" t="s">
        <v>2106</v>
      </c>
      <c r="I1061" s="20"/>
      <c r="J1061" s="20"/>
      <c r="K1061" s="20"/>
      <c r="L1061" s="20"/>
      <c r="M1061" s="20"/>
      <c r="N1061" s="20"/>
      <c r="O1061" s="20"/>
      <c r="P1061" s="20"/>
    </row>
    <row r="1062" spans="1:16" ht="45" x14ac:dyDescent="0.25">
      <c r="A1062" s="20" t="s">
        <v>2103</v>
      </c>
      <c r="B1062" s="20">
        <v>159</v>
      </c>
      <c r="C1062" s="20" t="s">
        <v>630</v>
      </c>
      <c r="D1062" s="20" t="s">
        <v>32</v>
      </c>
      <c r="E1062" s="20" t="s">
        <v>634</v>
      </c>
      <c r="F1062" s="20" t="s">
        <v>43</v>
      </c>
      <c r="G1062" s="20" t="s">
        <v>2104</v>
      </c>
      <c r="H1062" s="20" t="s">
        <v>2105</v>
      </c>
      <c r="I1062" s="20"/>
      <c r="J1062" s="20"/>
      <c r="K1062" s="20"/>
      <c r="L1062" s="20"/>
      <c r="M1062" s="20"/>
      <c r="N1062" s="20"/>
      <c r="O1062" s="20"/>
      <c r="P1062" s="20"/>
    </row>
    <row r="1063" spans="1:16" ht="60" x14ac:dyDescent="0.25">
      <c r="A1063" s="20" t="s">
        <v>2103</v>
      </c>
      <c r="B1063" s="20">
        <v>162</v>
      </c>
      <c r="C1063" s="20" t="s">
        <v>641</v>
      </c>
      <c r="D1063" s="20" t="s">
        <v>26</v>
      </c>
      <c r="E1063" s="20" t="s">
        <v>644</v>
      </c>
      <c r="F1063" s="20" t="s">
        <v>87</v>
      </c>
      <c r="G1063" s="20" t="s">
        <v>2104</v>
      </c>
      <c r="H1063" s="20" t="s">
        <v>2106</v>
      </c>
      <c r="I1063" s="20"/>
      <c r="J1063" s="20"/>
      <c r="K1063" s="20"/>
      <c r="L1063" s="20"/>
      <c r="M1063" s="20"/>
      <c r="N1063" s="20"/>
      <c r="O1063" s="20"/>
      <c r="P1063" s="20"/>
    </row>
    <row r="1064" spans="1:16" ht="45" x14ac:dyDescent="0.25">
      <c r="A1064" s="20" t="s">
        <v>2103</v>
      </c>
      <c r="B1064" s="20">
        <v>163</v>
      </c>
      <c r="C1064" s="20" t="s">
        <v>645</v>
      </c>
      <c r="D1064" s="20" t="s">
        <v>32</v>
      </c>
      <c r="E1064" s="20" t="s">
        <v>648</v>
      </c>
      <c r="F1064" s="20" t="s">
        <v>303</v>
      </c>
      <c r="G1064" s="20" t="s">
        <v>2104</v>
      </c>
      <c r="H1064" s="20" t="s">
        <v>2105</v>
      </c>
      <c r="I1064" s="20"/>
      <c r="J1064" s="20"/>
      <c r="K1064" s="20"/>
      <c r="L1064" s="20"/>
      <c r="M1064" s="20"/>
      <c r="N1064" s="20"/>
      <c r="O1064" s="20"/>
      <c r="P1064" s="20"/>
    </row>
    <row r="1065" spans="1:16" ht="60" x14ac:dyDescent="0.25">
      <c r="A1065" s="20" t="s">
        <v>2103</v>
      </c>
      <c r="B1065" s="20">
        <v>164</v>
      </c>
      <c r="C1065" s="20" t="s">
        <v>649</v>
      </c>
      <c r="D1065" s="20" t="s">
        <v>26</v>
      </c>
      <c r="E1065" s="20" t="s">
        <v>226</v>
      </c>
      <c r="F1065" s="20" t="s">
        <v>49</v>
      </c>
      <c r="G1065" s="20" t="s">
        <v>2104</v>
      </c>
      <c r="H1065" s="20" t="s">
        <v>2106</v>
      </c>
      <c r="I1065" s="20"/>
      <c r="J1065" s="20"/>
      <c r="K1065" s="20"/>
      <c r="L1065" s="20"/>
      <c r="M1065" s="20"/>
      <c r="N1065" s="20"/>
      <c r="O1065" s="20"/>
      <c r="P1065" s="20"/>
    </row>
    <row r="1066" spans="1:16" ht="45" x14ac:dyDescent="0.25">
      <c r="A1066" s="20" t="s">
        <v>2103</v>
      </c>
      <c r="B1066" s="20">
        <v>165</v>
      </c>
      <c r="C1066" s="20" t="s">
        <v>652</v>
      </c>
      <c r="D1066" s="20" t="s">
        <v>24</v>
      </c>
      <c r="E1066" s="20" t="s">
        <v>653</v>
      </c>
      <c r="F1066" s="20" t="s">
        <v>1908</v>
      </c>
      <c r="G1066" s="20" t="s">
        <v>2104</v>
      </c>
      <c r="H1066" s="20" t="s">
        <v>2105</v>
      </c>
      <c r="I1066" s="20"/>
      <c r="J1066" s="20"/>
      <c r="K1066" s="20"/>
      <c r="L1066" s="20"/>
      <c r="M1066" s="20"/>
      <c r="N1066" s="20"/>
      <c r="O1066" s="20"/>
      <c r="P1066" s="20"/>
    </row>
    <row r="1067" spans="1:16" ht="45" x14ac:dyDescent="0.25">
      <c r="A1067" s="20" t="s">
        <v>2103</v>
      </c>
      <c r="B1067" s="20">
        <v>166</v>
      </c>
      <c r="C1067" s="20" t="s">
        <v>655</v>
      </c>
      <c r="D1067" s="20" t="s">
        <v>24</v>
      </c>
      <c r="E1067" s="20" t="s">
        <v>656</v>
      </c>
      <c r="F1067" s="20" t="s">
        <v>1909</v>
      </c>
      <c r="G1067" s="20" t="s">
        <v>2104</v>
      </c>
      <c r="H1067" s="20" t="s">
        <v>2105</v>
      </c>
      <c r="I1067" s="20"/>
      <c r="J1067" s="20"/>
      <c r="K1067" s="20"/>
      <c r="L1067" s="20"/>
      <c r="M1067" s="20"/>
      <c r="N1067" s="20"/>
      <c r="O1067" s="20"/>
      <c r="P1067" s="20"/>
    </row>
    <row r="1068" spans="1:16" ht="45" x14ac:dyDescent="0.25">
      <c r="A1068" s="20" t="s">
        <v>2103</v>
      </c>
      <c r="B1068" s="20">
        <v>167</v>
      </c>
      <c r="C1068" s="20" t="s">
        <v>658</v>
      </c>
      <c r="D1068" s="20" t="s">
        <v>24</v>
      </c>
      <c r="E1068" s="20" t="s">
        <v>659</v>
      </c>
      <c r="F1068" s="20" t="s">
        <v>1910</v>
      </c>
      <c r="G1068" s="20" t="s">
        <v>2104</v>
      </c>
      <c r="H1068" s="20" t="s">
        <v>2105</v>
      </c>
      <c r="I1068" s="20"/>
      <c r="J1068" s="20"/>
      <c r="K1068" s="20"/>
      <c r="L1068" s="20"/>
      <c r="M1068" s="20"/>
      <c r="N1068" s="20"/>
      <c r="O1068" s="20"/>
      <c r="P1068" s="20"/>
    </row>
    <row r="1069" spans="1:16" ht="45" x14ac:dyDescent="0.25">
      <c r="A1069" s="20" t="s">
        <v>2103</v>
      </c>
      <c r="B1069" s="20">
        <v>169</v>
      </c>
      <c r="C1069" s="20" t="s">
        <v>664</v>
      </c>
      <c r="D1069" s="20" t="s">
        <v>24</v>
      </c>
      <c r="E1069" s="20" t="s">
        <v>665</v>
      </c>
      <c r="F1069" s="20" t="s">
        <v>1911</v>
      </c>
      <c r="G1069" s="20" t="s">
        <v>2104</v>
      </c>
      <c r="H1069" s="20" t="s">
        <v>2105</v>
      </c>
      <c r="I1069" s="20"/>
      <c r="J1069" s="20"/>
      <c r="K1069" s="20"/>
      <c r="L1069" s="20"/>
      <c r="M1069" s="20"/>
      <c r="N1069" s="20"/>
      <c r="O1069" s="20"/>
      <c r="P1069" s="20"/>
    </row>
    <row r="1070" spans="1:16" ht="60" x14ac:dyDescent="0.25">
      <c r="A1070" s="20" t="s">
        <v>2103</v>
      </c>
      <c r="B1070" s="20">
        <v>169</v>
      </c>
      <c r="C1070" s="20" t="s">
        <v>664</v>
      </c>
      <c r="D1070" s="20" t="s">
        <v>26</v>
      </c>
      <c r="E1070" s="20" t="s">
        <v>633</v>
      </c>
      <c r="F1070" s="20" t="s">
        <v>59</v>
      </c>
      <c r="G1070" s="20" t="s">
        <v>2104</v>
      </c>
      <c r="H1070" s="20" t="s">
        <v>2106</v>
      </c>
      <c r="I1070" s="20"/>
      <c r="J1070" s="20"/>
      <c r="K1070" s="20"/>
      <c r="L1070" s="20"/>
      <c r="M1070" s="20"/>
      <c r="N1070" s="20"/>
      <c r="O1070" s="20"/>
      <c r="P1070" s="20"/>
    </row>
    <row r="1071" spans="1:16" ht="45" x14ac:dyDescent="0.25">
      <c r="A1071" s="20" t="s">
        <v>2103</v>
      </c>
      <c r="B1071" s="20">
        <v>169</v>
      </c>
      <c r="C1071" s="20" t="s">
        <v>664</v>
      </c>
      <c r="D1071" s="20" t="s">
        <v>32</v>
      </c>
      <c r="E1071" s="20" t="s">
        <v>667</v>
      </c>
      <c r="F1071" s="20" t="s">
        <v>75</v>
      </c>
      <c r="G1071" s="20" t="s">
        <v>2104</v>
      </c>
      <c r="H1071" s="20" t="s">
        <v>2105</v>
      </c>
      <c r="I1071" s="20"/>
      <c r="J1071" s="20"/>
      <c r="K1071" s="20"/>
      <c r="L1071" s="20"/>
      <c r="M1071" s="20"/>
      <c r="N1071" s="20"/>
      <c r="O1071" s="20"/>
      <c r="P1071" s="20"/>
    </row>
    <row r="1072" spans="1:16" ht="45" x14ac:dyDescent="0.25">
      <c r="A1072" s="20" t="s">
        <v>2103</v>
      </c>
      <c r="B1072" s="20">
        <v>170</v>
      </c>
      <c r="C1072" s="20" t="s">
        <v>668</v>
      </c>
      <c r="D1072" s="20" t="s">
        <v>24</v>
      </c>
      <c r="E1072" s="20" t="s">
        <v>669</v>
      </c>
      <c r="F1072" s="20" t="s">
        <v>1565</v>
      </c>
      <c r="G1072" s="20" t="s">
        <v>2104</v>
      </c>
      <c r="H1072" s="20" t="s">
        <v>2105</v>
      </c>
      <c r="I1072" s="20"/>
      <c r="J1072" s="20"/>
      <c r="K1072" s="20"/>
      <c r="L1072" s="20"/>
      <c r="M1072" s="20"/>
      <c r="N1072" s="20"/>
      <c r="O1072" s="20"/>
      <c r="P1072" s="20"/>
    </row>
    <row r="1073" spans="1:16" ht="60" x14ac:dyDescent="0.25">
      <c r="A1073" s="20" t="s">
        <v>2103</v>
      </c>
      <c r="B1073" s="20">
        <v>171</v>
      </c>
      <c r="C1073" s="20" t="s">
        <v>671</v>
      </c>
      <c r="D1073" s="20" t="s">
        <v>26</v>
      </c>
      <c r="E1073" s="20" t="s">
        <v>406</v>
      </c>
      <c r="F1073" s="20" t="s">
        <v>135</v>
      </c>
      <c r="G1073" s="20" t="s">
        <v>2104</v>
      </c>
      <c r="H1073" s="20" t="s">
        <v>2106</v>
      </c>
      <c r="I1073" s="20"/>
      <c r="J1073" s="20"/>
      <c r="K1073" s="20"/>
      <c r="L1073" s="20"/>
      <c r="M1073" s="20"/>
      <c r="N1073" s="20"/>
      <c r="O1073" s="20"/>
      <c r="P1073" s="20"/>
    </row>
    <row r="1074" spans="1:16" ht="45" x14ac:dyDescent="0.25">
      <c r="A1074" s="20" t="s">
        <v>2103</v>
      </c>
      <c r="B1074" s="20">
        <v>172</v>
      </c>
      <c r="C1074" s="20" t="s">
        <v>674</v>
      </c>
      <c r="D1074" s="20" t="s">
        <v>24</v>
      </c>
      <c r="E1074" s="20" t="s">
        <v>675</v>
      </c>
      <c r="F1074" s="20" t="s">
        <v>1912</v>
      </c>
      <c r="G1074" s="20" t="s">
        <v>2104</v>
      </c>
      <c r="H1074" s="20" t="s">
        <v>2105</v>
      </c>
      <c r="I1074" s="20"/>
      <c r="J1074" s="20"/>
      <c r="K1074" s="20"/>
      <c r="L1074" s="20"/>
      <c r="M1074" s="20"/>
      <c r="N1074" s="20"/>
      <c r="O1074" s="20"/>
      <c r="P1074" s="20"/>
    </row>
    <row r="1075" spans="1:16" ht="45" x14ac:dyDescent="0.25">
      <c r="A1075" s="20" t="s">
        <v>2103</v>
      </c>
      <c r="B1075" s="20">
        <v>174</v>
      </c>
      <c r="C1075" s="20" t="s">
        <v>680</v>
      </c>
      <c r="D1075" s="20" t="s">
        <v>24</v>
      </c>
      <c r="E1075" s="20" t="s">
        <v>681</v>
      </c>
      <c r="F1075" s="20" t="s">
        <v>1913</v>
      </c>
      <c r="G1075" s="20" t="s">
        <v>2104</v>
      </c>
      <c r="H1075" s="20" t="s">
        <v>2105</v>
      </c>
      <c r="I1075" s="20"/>
      <c r="J1075" s="20"/>
      <c r="K1075" s="20"/>
      <c r="L1075" s="20"/>
      <c r="M1075" s="20"/>
      <c r="N1075" s="20"/>
      <c r="O1075" s="20"/>
      <c r="P1075" s="20"/>
    </row>
    <row r="1076" spans="1:16" ht="45" x14ac:dyDescent="0.25">
      <c r="A1076" s="20" t="s">
        <v>2103</v>
      </c>
      <c r="B1076" s="20">
        <v>174</v>
      </c>
      <c r="C1076" s="20" t="s">
        <v>680</v>
      </c>
      <c r="D1076" s="20" t="s">
        <v>32</v>
      </c>
      <c r="E1076" s="20" t="s">
        <v>198</v>
      </c>
      <c r="F1076" s="20" t="s">
        <v>187</v>
      </c>
      <c r="G1076" s="20" t="s">
        <v>2104</v>
      </c>
      <c r="H1076" s="20" t="s">
        <v>2105</v>
      </c>
      <c r="I1076" s="20"/>
      <c r="J1076" s="20"/>
      <c r="K1076" s="20"/>
      <c r="L1076" s="20"/>
      <c r="M1076" s="20"/>
      <c r="N1076" s="20"/>
      <c r="O1076" s="20"/>
      <c r="P1076" s="20"/>
    </row>
    <row r="1077" spans="1:16" ht="60" x14ac:dyDescent="0.25">
      <c r="A1077" s="20" t="s">
        <v>2103</v>
      </c>
      <c r="B1077" s="20">
        <v>178</v>
      </c>
      <c r="C1077" s="20" t="s">
        <v>691</v>
      </c>
      <c r="D1077" s="20" t="s">
        <v>26</v>
      </c>
      <c r="E1077" s="20" t="s">
        <v>286</v>
      </c>
      <c r="F1077" s="20" t="s">
        <v>99</v>
      </c>
      <c r="G1077" s="20" t="s">
        <v>2104</v>
      </c>
      <c r="H1077" s="20" t="s">
        <v>2106</v>
      </c>
      <c r="I1077" s="20"/>
      <c r="J1077" s="20"/>
      <c r="K1077" s="20"/>
      <c r="L1077" s="20"/>
      <c r="M1077" s="20"/>
      <c r="N1077" s="20"/>
      <c r="O1077" s="20"/>
      <c r="P1077" s="20"/>
    </row>
    <row r="1078" spans="1:16" ht="45" x14ac:dyDescent="0.25">
      <c r="A1078" s="20" t="s">
        <v>2103</v>
      </c>
      <c r="B1078" s="20">
        <v>180</v>
      </c>
      <c r="C1078" s="20" t="s">
        <v>697</v>
      </c>
      <c r="D1078" s="20" t="s">
        <v>24</v>
      </c>
      <c r="E1078" s="20" t="s">
        <v>698</v>
      </c>
      <c r="F1078" s="20" t="s">
        <v>1779</v>
      </c>
      <c r="G1078" s="20" t="s">
        <v>2104</v>
      </c>
      <c r="H1078" s="20" t="s">
        <v>2105</v>
      </c>
      <c r="I1078" s="20"/>
      <c r="J1078" s="20"/>
      <c r="K1078" s="20"/>
      <c r="L1078" s="20"/>
      <c r="M1078" s="20"/>
      <c r="N1078" s="20"/>
      <c r="O1078" s="20"/>
      <c r="P1078" s="20"/>
    </row>
    <row r="1079" spans="1:16" ht="45" x14ac:dyDescent="0.25">
      <c r="A1079" s="20" t="s">
        <v>2103</v>
      </c>
      <c r="B1079" s="20">
        <v>181</v>
      </c>
      <c r="C1079" s="20" t="s">
        <v>700</v>
      </c>
      <c r="D1079" s="20" t="s">
        <v>24</v>
      </c>
      <c r="E1079" s="20" t="s">
        <v>701</v>
      </c>
      <c r="F1079" s="20" t="s">
        <v>1914</v>
      </c>
      <c r="G1079" s="20" t="s">
        <v>2104</v>
      </c>
      <c r="H1079" s="20" t="s">
        <v>2105</v>
      </c>
      <c r="I1079" s="20"/>
      <c r="J1079" s="20"/>
      <c r="K1079" s="20"/>
      <c r="L1079" s="20"/>
      <c r="M1079" s="20"/>
      <c r="N1079" s="20"/>
      <c r="O1079" s="20"/>
      <c r="P1079" s="20"/>
    </row>
    <row r="1080" spans="1:16" ht="60" x14ac:dyDescent="0.25">
      <c r="A1080" s="20" t="s">
        <v>2103</v>
      </c>
      <c r="B1080" s="20">
        <v>181</v>
      </c>
      <c r="C1080" s="20" t="s">
        <v>700</v>
      </c>
      <c r="D1080" s="20" t="s">
        <v>26</v>
      </c>
      <c r="E1080" s="20" t="s">
        <v>703</v>
      </c>
      <c r="F1080" s="20" t="s">
        <v>40</v>
      </c>
      <c r="G1080" s="20" t="s">
        <v>2104</v>
      </c>
      <c r="H1080" s="20" t="s">
        <v>2106</v>
      </c>
      <c r="I1080" s="20"/>
      <c r="J1080" s="20"/>
      <c r="K1080" s="20"/>
      <c r="L1080" s="20"/>
      <c r="M1080" s="20"/>
      <c r="N1080" s="20"/>
      <c r="O1080" s="20"/>
      <c r="P1080" s="20"/>
    </row>
    <row r="1081" spans="1:16" ht="45" x14ac:dyDescent="0.25">
      <c r="A1081" s="20" t="s">
        <v>2103</v>
      </c>
      <c r="B1081" s="20">
        <v>181</v>
      </c>
      <c r="C1081" s="20" t="s">
        <v>700</v>
      </c>
      <c r="D1081" s="20" t="s">
        <v>32</v>
      </c>
      <c r="E1081" s="20" t="s">
        <v>230</v>
      </c>
      <c r="F1081" s="20" t="s">
        <v>126</v>
      </c>
      <c r="G1081" s="20" t="s">
        <v>2104</v>
      </c>
      <c r="H1081" s="20" t="s">
        <v>2105</v>
      </c>
      <c r="I1081" s="20"/>
      <c r="J1081" s="20"/>
      <c r="K1081" s="20"/>
      <c r="L1081" s="20"/>
      <c r="M1081" s="20"/>
      <c r="N1081" s="20"/>
      <c r="O1081" s="20"/>
      <c r="P1081" s="20"/>
    </row>
    <row r="1082" spans="1:16" ht="60" x14ac:dyDescent="0.25">
      <c r="A1082" s="20" t="s">
        <v>2103</v>
      </c>
      <c r="B1082" s="20">
        <v>182</v>
      </c>
      <c r="C1082" s="20" t="s">
        <v>704</v>
      </c>
      <c r="D1082" s="20" t="s">
        <v>26</v>
      </c>
      <c r="E1082" s="20" t="s">
        <v>633</v>
      </c>
      <c r="F1082" s="20" t="s">
        <v>59</v>
      </c>
      <c r="G1082" s="20" t="s">
        <v>2104</v>
      </c>
      <c r="H1082" s="20" t="s">
        <v>2106</v>
      </c>
      <c r="I1082" s="20"/>
      <c r="J1082" s="20"/>
      <c r="K1082" s="20"/>
      <c r="L1082" s="20"/>
      <c r="M1082" s="20"/>
      <c r="N1082" s="20"/>
      <c r="O1082" s="20"/>
      <c r="P1082" s="20"/>
    </row>
    <row r="1083" spans="1:16" ht="60" x14ac:dyDescent="0.25">
      <c r="A1083" s="20" t="s">
        <v>2103</v>
      </c>
      <c r="B1083" s="20">
        <v>183</v>
      </c>
      <c r="C1083" s="20" t="s">
        <v>707</v>
      </c>
      <c r="D1083" s="20" t="s">
        <v>26</v>
      </c>
      <c r="E1083" s="20" t="s">
        <v>406</v>
      </c>
      <c r="F1083" s="20" t="s">
        <v>135</v>
      </c>
      <c r="G1083" s="20" t="s">
        <v>2104</v>
      </c>
      <c r="H1083" s="20" t="s">
        <v>2106</v>
      </c>
      <c r="I1083" s="20"/>
      <c r="J1083" s="20"/>
      <c r="K1083" s="20"/>
      <c r="L1083" s="20"/>
      <c r="M1083" s="20"/>
      <c r="N1083" s="20"/>
      <c r="O1083" s="20"/>
      <c r="P1083" s="20"/>
    </row>
    <row r="1084" spans="1:16" ht="45" x14ac:dyDescent="0.25">
      <c r="A1084" s="20" t="s">
        <v>2103</v>
      </c>
      <c r="B1084" s="20">
        <v>184</v>
      </c>
      <c r="C1084" s="20" t="s">
        <v>710</v>
      </c>
      <c r="D1084" s="20" t="s">
        <v>32</v>
      </c>
      <c r="E1084" s="20" t="s">
        <v>411</v>
      </c>
      <c r="F1084" s="20" t="s">
        <v>303</v>
      </c>
      <c r="G1084" s="20" t="s">
        <v>2104</v>
      </c>
      <c r="H1084" s="20" t="s">
        <v>2105</v>
      </c>
      <c r="I1084" s="20"/>
      <c r="J1084" s="20"/>
      <c r="K1084" s="20"/>
      <c r="L1084" s="20"/>
      <c r="M1084" s="20"/>
      <c r="N1084" s="20"/>
      <c r="O1084" s="20"/>
      <c r="P1084" s="20"/>
    </row>
    <row r="1085" spans="1:16" ht="45" x14ac:dyDescent="0.25">
      <c r="A1085" s="20" t="s">
        <v>2103</v>
      </c>
      <c r="B1085" s="20">
        <v>185</v>
      </c>
      <c r="C1085" s="20" t="s">
        <v>713</v>
      </c>
      <c r="D1085" s="20" t="s">
        <v>24</v>
      </c>
      <c r="E1085" s="20" t="s">
        <v>714</v>
      </c>
      <c r="F1085" s="20" t="s">
        <v>977</v>
      </c>
      <c r="G1085" s="20" t="s">
        <v>2104</v>
      </c>
      <c r="H1085" s="20" t="s">
        <v>2105</v>
      </c>
      <c r="I1085" s="20"/>
      <c r="J1085" s="20"/>
      <c r="K1085" s="20"/>
      <c r="L1085" s="20"/>
      <c r="M1085" s="20"/>
      <c r="N1085" s="20"/>
      <c r="O1085" s="20"/>
      <c r="P1085" s="20"/>
    </row>
    <row r="1086" spans="1:16" ht="60" x14ac:dyDescent="0.25">
      <c r="A1086" s="20" t="s">
        <v>2103</v>
      </c>
      <c r="B1086" s="20">
        <v>186</v>
      </c>
      <c r="C1086" s="20" t="s">
        <v>716</v>
      </c>
      <c r="D1086" s="20" t="s">
        <v>26</v>
      </c>
      <c r="E1086" s="20" t="s">
        <v>297</v>
      </c>
      <c r="F1086" s="20" t="s">
        <v>168</v>
      </c>
      <c r="G1086" s="20" t="s">
        <v>2104</v>
      </c>
      <c r="H1086" s="20" t="s">
        <v>2106</v>
      </c>
      <c r="I1086" s="20"/>
      <c r="J1086" s="20"/>
      <c r="K1086" s="20"/>
      <c r="L1086" s="20"/>
      <c r="M1086" s="20"/>
      <c r="N1086" s="20"/>
      <c r="O1086" s="20"/>
      <c r="P1086" s="20"/>
    </row>
    <row r="1087" spans="1:16" ht="45" x14ac:dyDescent="0.25">
      <c r="A1087" s="20" t="s">
        <v>2103</v>
      </c>
      <c r="B1087" s="20">
        <v>188</v>
      </c>
      <c r="C1087" s="20" t="s">
        <v>722</v>
      </c>
      <c r="D1087" s="20" t="s">
        <v>24</v>
      </c>
      <c r="E1087" s="20" t="s">
        <v>723</v>
      </c>
      <c r="F1087" s="20" t="s">
        <v>1915</v>
      </c>
      <c r="G1087" s="20" t="s">
        <v>2104</v>
      </c>
      <c r="H1087" s="20" t="s">
        <v>2105</v>
      </c>
      <c r="I1087" s="20"/>
      <c r="J1087" s="20"/>
      <c r="K1087" s="20"/>
      <c r="L1087" s="20"/>
      <c r="M1087" s="20"/>
      <c r="N1087" s="20"/>
      <c r="O1087" s="20"/>
      <c r="P1087" s="20"/>
    </row>
    <row r="1088" spans="1:16" ht="45" x14ac:dyDescent="0.25">
      <c r="A1088" s="20" t="s">
        <v>2103</v>
      </c>
      <c r="B1088" s="20">
        <v>189</v>
      </c>
      <c r="C1088" s="20" t="s">
        <v>725</v>
      </c>
      <c r="D1088" s="20" t="s">
        <v>24</v>
      </c>
      <c r="E1088" s="20" t="s">
        <v>726</v>
      </c>
      <c r="F1088" s="20" t="s">
        <v>1916</v>
      </c>
      <c r="G1088" s="20" t="s">
        <v>2104</v>
      </c>
      <c r="H1088" s="20" t="s">
        <v>2105</v>
      </c>
      <c r="I1088" s="20"/>
      <c r="J1088" s="20"/>
      <c r="K1088" s="20"/>
      <c r="L1088" s="20"/>
      <c r="M1088" s="20"/>
      <c r="N1088" s="20"/>
      <c r="O1088" s="20"/>
      <c r="P1088" s="20"/>
    </row>
    <row r="1089" spans="1:16" ht="60" x14ac:dyDescent="0.25">
      <c r="A1089" s="20" t="s">
        <v>2103</v>
      </c>
      <c r="B1089" s="20">
        <v>189</v>
      </c>
      <c r="C1089" s="20" t="s">
        <v>725</v>
      </c>
      <c r="D1089" s="20" t="s">
        <v>26</v>
      </c>
      <c r="E1089" s="20" t="s">
        <v>222</v>
      </c>
      <c r="F1089" s="20" t="s">
        <v>99</v>
      </c>
      <c r="G1089" s="20" t="s">
        <v>2104</v>
      </c>
      <c r="H1089" s="20" t="s">
        <v>2106</v>
      </c>
      <c r="I1089" s="20"/>
      <c r="J1089" s="20"/>
      <c r="K1089" s="20"/>
      <c r="L1089" s="20"/>
      <c r="M1089" s="20"/>
      <c r="N1089" s="20"/>
      <c r="O1089" s="20"/>
      <c r="P1089" s="20"/>
    </row>
    <row r="1090" spans="1:16" ht="45" x14ac:dyDescent="0.25">
      <c r="A1090" s="20" t="s">
        <v>2103</v>
      </c>
      <c r="B1090" s="20">
        <v>190</v>
      </c>
      <c r="C1090" s="20" t="s">
        <v>728</v>
      </c>
      <c r="D1090" s="20" t="s">
        <v>32</v>
      </c>
      <c r="E1090" s="20" t="s">
        <v>331</v>
      </c>
      <c r="F1090" s="20" t="s">
        <v>89</v>
      </c>
      <c r="G1090" s="20" t="s">
        <v>2104</v>
      </c>
      <c r="H1090" s="20" t="s">
        <v>2105</v>
      </c>
      <c r="I1090" s="20"/>
      <c r="J1090" s="20"/>
      <c r="K1090" s="20"/>
      <c r="L1090" s="20"/>
      <c r="M1090" s="20"/>
      <c r="N1090" s="20"/>
      <c r="O1090" s="20"/>
      <c r="P1090" s="20"/>
    </row>
    <row r="1091" spans="1:16" ht="60" x14ac:dyDescent="0.25">
      <c r="A1091" s="20" t="s">
        <v>2103</v>
      </c>
      <c r="B1091" s="20">
        <v>191</v>
      </c>
      <c r="C1091" s="20" t="s">
        <v>731</v>
      </c>
      <c r="D1091" s="20" t="s">
        <v>26</v>
      </c>
      <c r="E1091" s="20" t="s">
        <v>399</v>
      </c>
      <c r="F1091" s="20" t="s">
        <v>59</v>
      </c>
      <c r="G1091" s="20" t="s">
        <v>2104</v>
      </c>
      <c r="H1091" s="20" t="s">
        <v>2106</v>
      </c>
      <c r="I1091" s="20"/>
      <c r="J1091" s="20"/>
      <c r="K1091" s="20"/>
      <c r="L1091" s="20"/>
      <c r="M1091" s="20"/>
      <c r="N1091" s="20"/>
      <c r="O1091" s="20"/>
      <c r="P1091" s="20"/>
    </row>
    <row r="1092" spans="1:16" ht="60" x14ac:dyDescent="0.25">
      <c r="A1092" s="20" t="s">
        <v>2103</v>
      </c>
      <c r="B1092" s="20">
        <v>192</v>
      </c>
      <c r="C1092" s="20" t="s">
        <v>734</v>
      </c>
      <c r="D1092" s="20" t="s">
        <v>26</v>
      </c>
      <c r="E1092" s="20" t="s">
        <v>266</v>
      </c>
      <c r="F1092" s="20" t="s">
        <v>87</v>
      </c>
      <c r="G1092" s="20" t="s">
        <v>2104</v>
      </c>
      <c r="H1092" s="20" t="s">
        <v>2106</v>
      </c>
      <c r="I1092" s="20"/>
      <c r="J1092" s="20"/>
      <c r="K1092" s="20"/>
      <c r="L1092" s="20"/>
      <c r="M1092" s="20"/>
      <c r="N1092" s="20"/>
      <c r="O1092" s="20"/>
      <c r="P1092" s="20"/>
    </row>
    <row r="1093" spans="1:16" ht="45" x14ac:dyDescent="0.25">
      <c r="A1093" s="20" t="s">
        <v>2103</v>
      </c>
      <c r="B1093" s="20">
        <v>195</v>
      </c>
      <c r="C1093" s="20" t="s">
        <v>743</v>
      </c>
      <c r="D1093" s="20" t="s">
        <v>24</v>
      </c>
      <c r="E1093" s="20" t="s">
        <v>744</v>
      </c>
      <c r="F1093" s="20" t="s">
        <v>1917</v>
      </c>
      <c r="G1093" s="20" t="s">
        <v>2104</v>
      </c>
      <c r="H1093" s="20" t="s">
        <v>2105</v>
      </c>
      <c r="I1093" s="20"/>
      <c r="J1093" s="20"/>
      <c r="K1093" s="20"/>
      <c r="L1093" s="20"/>
      <c r="M1093" s="20"/>
      <c r="N1093" s="20"/>
      <c r="O1093" s="20"/>
      <c r="P1093" s="20"/>
    </row>
    <row r="1094" spans="1:16" ht="45" x14ac:dyDescent="0.25">
      <c r="A1094" s="20" t="s">
        <v>2103</v>
      </c>
      <c r="B1094" s="20">
        <v>195</v>
      </c>
      <c r="C1094" s="20" t="s">
        <v>743</v>
      </c>
      <c r="D1094" s="20" t="s">
        <v>32</v>
      </c>
      <c r="E1094" s="20" t="s">
        <v>230</v>
      </c>
      <c r="F1094" s="20" t="s">
        <v>126</v>
      </c>
      <c r="G1094" s="20" t="s">
        <v>2104</v>
      </c>
      <c r="H1094" s="20" t="s">
        <v>2105</v>
      </c>
      <c r="I1094" s="20"/>
      <c r="J1094" s="20"/>
      <c r="K1094" s="20"/>
      <c r="L1094" s="20"/>
      <c r="M1094" s="20"/>
      <c r="N1094" s="20"/>
      <c r="O1094" s="20"/>
      <c r="P1094" s="20"/>
    </row>
    <row r="1095" spans="1:16" ht="45" x14ac:dyDescent="0.25">
      <c r="A1095" s="20" t="s">
        <v>2103</v>
      </c>
      <c r="B1095" s="20">
        <v>200</v>
      </c>
      <c r="C1095" s="20" t="s">
        <v>758</v>
      </c>
      <c r="D1095" s="20" t="s">
        <v>24</v>
      </c>
      <c r="E1095" s="20" t="s">
        <v>759</v>
      </c>
      <c r="F1095" s="20" t="s">
        <v>1918</v>
      </c>
      <c r="G1095" s="20" t="s">
        <v>2104</v>
      </c>
      <c r="H1095" s="20" t="s">
        <v>2105</v>
      </c>
      <c r="I1095" s="20"/>
      <c r="J1095" s="20"/>
      <c r="K1095" s="20"/>
      <c r="L1095" s="20"/>
      <c r="M1095" s="20"/>
      <c r="N1095" s="20"/>
      <c r="O1095" s="20"/>
      <c r="P1095" s="20"/>
    </row>
    <row r="1096" spans="1:16" ht="45" x14ac:dyDescent="0.25">
      <c r="A1096" s="20" t="s">
        <v>2103</v>
      </c>
      <c r="B1096" s="20">
        <v>200</v>
      </c>
      <c r="C1096" s="20" t="s">
        <v>758</v>
      </c>
      <c r="D1096" s="20" t="s">
        <v>32</v>
      </c>
      <c r="E1096" s="20" t="s">
        <v>761</v>
      </c>
      <c r="F1096" s="20" t="s">
        <v>113</v>
      </c>
      <c r="G1096" s="20" t="s">
        <v>2104</v>
      </c>
      <c r="H1096" s="20" t="s">
        <v>2105</v>
      </c>
      <c r="I1096" s="20"/>
      <c r="J1096" s="20"/>
      <c r="K1096" s="20"/>
      <c r="L1096" s="20"/>
      <c r="M1096" s="20"/>
      <c r="N1096" s="20"/>
      <c r="O1096" s="20"/>
      <c r="P1096" s="20"/>
    </row>
    <row r="1097" spans="1:16" ht="60" x14ac:dyDescent="0.25">
      <c r="A1097" s="20" t="s">
        <v>2103</v>
      </c>
      <c r="B1097" s="20">
        <v>203</v>
      </c>
      <c r="C1097" s="20" t="s">
        <v>768</v>
      </c>
      <c r="D1097" s="20" t="s">
        <v>26</v>
      </c>
      <c r="E1097" s="20" t="s">
        <v>703</v>
      </c>
      <c r="F1097" s="20" t="s">
        <v>40</v>
      </c>
      <c r="G1097" s="20" t="s">
        <v>2104</v>
      </c>
      <c r="H1097" s="20" t="s">
        <v>2106</v>
      </c>
      <c r="I1097" s="20"/>
      <c r="J1097" s="20"/>
      <c r="K1097" s="20"/>
      <c r="L1097" s="20"/>
      <c r="M1097" s="20"/>
      <c r="N1097" s="20"/>
      <c r="O1097" s="20"/>
      <c r="P1097" s="20"/>
    </row>
    <row r="1098" spans="1:16" ht="45" x14ac:dyDescent="0.25">
      <c r="A1098" s="20" t="s">
        <v>2103</v>
      </c>
      <c r="B1098" s="20">
        <v>203</v>
      </c>
      <c r="C1098" s="20" t="s">
        <v>768</v>
      </c>
      <c r="D1098" s="20" t="s">
        <v>32</v>
      </c>
      <c r="E1098" s="20" t="s">
        <v>589</v>
      </c>
      <c r="F1098" s="20" t="s">
        <v>146</v>
      </c>
      <c r="G1098" s="20" t="s">
        <v>2104</v>
      </c>
      <c r="H1098" s="20" t="s">
        <v>2105</v>
      </c>
      <c r="I1098" s="20"/>
      <c r="J1098" s="20"/>
      <c r="K1098" s="20"/>
      <c r="L1098" s="20"/>
      <c r="M1098" s="20"/>
      <c r="N1098" s="20"/>
      <c r="O1098" s="20"/>
      <c r="P1098" s="20"/>
    </row>
    <row r="1099" spans="1:16" ht="45" x14ac:dyDescent="0.25">
      <c r="A1099" s="20" t="s">
        <v>2103</v>
      </c>
      <c r="B1099" s="20">
        <v>204</v>
      </c>
      <c r="C1099" s="20" t="s">
        <v>771</v>
      </c>
      <c r="D1099" s="20" t="s">
        <v>24</v>
      </c>
      <c r="E1099" s="20" t="s">
        <v>772</v>
      </c>
      <c r="F1099" s="20" t="s">
        <v>1919</v>
      </c>
      <c r="G1099" s="20" t="s">
        <v>2104</v>
      </c>
      <c r="H1099" s="20" t="s">
        <v>2105</v>
      </c>
      <c r="I1099" s="20"/>
      <c r="J1099" s="20"/>
      <c r="K1099" s="20"/>
      <c r="L1099" s="20"/>
      <c r="M1099" s="20"/>
      <c r="N1099" s="20"/>
      <c r="O1099" s="20"/>
      <c r="P1099" s="20"/>
    </row>
    <row r="1100" spans="1:16" ht="60" x14ac:dyDescent="0.25">
      <c r="A1100" s="20" t="s">
        <v>2103</v>
      </c>
      <c r="B1100" s="20">
        <v>205</v>
      </c>
      <c r="C1100" s="20" t="s">
        <v>774</v>
      </c>
      <c r="D1100" s="20" t="s">
        <v>26</v>
      </c>
      <c r="E1100" s="20" t="s">
        <v>703</v>
      </c>
      <c r="F1100" s="20" t="s">
        <v>40</v>
      </c>
      <c r="G1100" s="20" t="s">
        <v>2104</v>
      </c>
      <c r="H1100" s="20" t="s">
        <v>2106</v>
      </c>
      <c r="I1100" s="20"/>
      <c r="J1100" s="20"/>
      <c r="K1100" s="20"/>
      <c r="L1100" s="20"/>
      <c r="M1100" s="20"/>
      <c r="N1100" s="20"/>
      <c r="O1100" s="20"/>
      <c r="P1100" s="20"/>
    </row>
    <row r="1101" spans="1:16" ht="45" x14ac:dyDescent="0.25">
      <c r="A1101" s="20" t="s">
        <v>2103</v>
      </c>
      <c r="B1101" s="20">
        <v>205</v>
      </c>
      <c r="C1101" s="20" t="s">
        <v>774</v>
      </c>
      <c r="D1101" s="20" t="s">
        <v>32</v>
      </c>
      <c r="E1101" s="20" t="s">
        <v>777</v>
      </c>
      <c r="F1101" s="20" t="s">
        <v>126</v>
      </c>
      <c r="G1101" s="20" t="s">
        <v>2104</v>
      </c>
      <c r="H1101" s="20" t="s">
        <v>2105</v>
      </c>
      <c r="I1101" s="20"/>
      <c r="J1101" s="20"/>
      <c r="K1101" s="20"/>
      <c r="L1101" s="20"/>
      <c r="M1101" s="20"/>
      <c r="N1101" s="20"/>
      <c r="O1101" s="20"/>
      <c r="P1101" s="20"/>
    </row>
    <row r="1102" spans="1:16" ht="45" x14ac:dyDescent="0.25">
      <c r="A1102" s="20" t="s">
        <v>2103</v>
      </c>
      <c r="B1102" s="20">
        <v>206</v>
      </c>
      <c r="C1102" s="20" t="s">
        <v>778</v>
      </c>
      <c r="D1102" s="20" t="s">
        <v>32</v>
      </c>
      <c r="E1102" s="20" t="s">
        <v>122</v>
      </c>
      <c r="F1102" s="20" t="s">
        <v>61</v>
      </c>
      <c r="G1102" s="20" t="s">
        <v>2104</v>
      </c>
      <c r="H1102" s="20" t="s">
        <v>2105</v>
      </c>
      <c r="I1102" s="20"/>
      <c r="J1102" s="20"/>
      <c r="K1102" s="20"/>
      <c r="L1102" s="20"/>
      <c r="M1102" s="20"/>
      <c r="N1102" s="20"/>
      <c r="O1102" s="20"/>
      <c r="P1102" s="20"/>
    </row>
    <row r="1103" spans="1:16" ht="60" x14ac:dyDescent="0.25">
      <c r="A1103" s="20" t="s">
        <v>2103</v>
      </c>
      <c r="B1103" s="20">
        <v>207</v>
      </c>
      <c r="C1103" s="20" t="s">
        <v>781</v>
      </c>
      <c r="D1103" s="20" t="s">
        <v>26</v>
      </c>
      <c r="E1103" s="20" t="s">
        <v>784</v>
      </c>
      <c r="F1103" s="20" t="s">
        <v>40</v>
      </c>
      <c r="G1103" s="20" t="s">
        <v>2104</v>
      </c>
      <c r="H1103" s="20" t="s">
        <v>2106</v>
      </c>
      <c r="I1103" s="20"/>
      <c r="J1103" s="20"/>
      <c r="K1103" s="20"/>
      <c r="L1103" s="20"/>
      <c r="M1103" s="20"/>
      <c r="N1103" s="20"/>
      <c r="O1103" s="20"/>
      <c r="P1103" s="20"/>
    </row>
    <row r="1104" spans="1:16" ht="45" x14ac:dyDescent="0.25">
      <c r="A1104" s="20" t="s">
        <v>2103</v>
      </c>
      <c r="B1104" s="20">
        <v>207</v>
      </c>
      <c r="C1104" s="20" t="s">
        <v>781</v>
      </c>
      <c r="D1104" s="20" t="s">
        <v>32</v>
      </c>
      <c r="E1104" s="20" t="s">
        <v>785</v>
      </c>
      <c r="F1104" s="20" t="s">
        <v>187</v>
      </c>
      <c r="G1104" s="20" t="s">
        <v>2104</v>
      </c>
      <c r="H1104" s="20" t="s">
        <v>2105</v>
      </c>
      <c r="I1104" s="20"/>
      <c r="J1104" s="20"/>
      <c r="K1104" s="20"/>
      <c r="L1104" s="20"/>
      <c r="M1104" s="20"/>
      <c r="N1104" s="20"/>
      <c r="O1104" s="20"/>
      <c r="P1104" s="20"/>
    </row>
    <row r="1105" spans="1:16" ht="60" x14ac:dyDescent="0.25">
      <c r="A1105" s="20" t="s">
        <v>2103</v>
      </c>
      <c r="B1105" s="20">
        <v>209</v>
      </c>
      <c r="C1105" s="20" t="s">
        <v>789</v>
      </c>
      <c r="D1105" s="20" t="s">
        <v>26</v>
      </c>
      <c r="E1105" s="20" t="s">
        <v>121</v>
      </c>
      <c r="F1105" s="20" t="s">
        <v>111</v>
      </c>
      <c r="G1105" s="20" t="s">
        <v>2104</v>
      </c>
      <c r="H1105" s="20" t="s">
        <v>2106</v>
      </c>
      <c r="I1105" s="20"/>
      <c r="J1105" s="20"/>
      <c r="K1105" s="20"/>
      <c r="L1105" s="20"/>
      <c r="M1105" s="20"/>
      <c r="N1105" s="20"/>
      <c r="O1105" s="20"/>
      <c r="P1105" s="20"/>
    </row>
    <row r="1106" spans="1:16" ht="60" x14ac:dyDescent="0.25">
      <c r="A1106" s="20" t="s">
        <v>2103</v>
      </c>
      <c r="B1106" s="20">
        <v>210</v>
      </c>
      <c r="C1106" s="20" t="s">
        <v>792</v>
      </c>
      <c r="D1106" s="20" t="s">
        <v>26</v>
      </c>
      <c r="E1106" s="20" t="s">
        <v>180</v>
      </c>
      <c r="F1106" s="20" t="s">
        <v>40</v>
      </c>
      <c r="G1106" s="20" t="s">
        <v>2104</v>
      </c>
      <c r="H1106" s="20" t="s">
        <v>2106</v>
      </c>
      <c r="I1106" s="20"/>
      <c r="J1106" s="20"/>
      <c r="K1106" s="20"/>
      <c r="L1106" s="20"/>
      <c r="M1106" s="20"/>
      <c r="N1106" s="20"/>
      <c r="O1106" s="20"/>
      <c r="P1106" s="20"/>
    </row>
    <row r="1107" spans="1:16" ht="45" x14ac:dyDescent="0.25">
      <c r="A1107" s="20" t="s">
        <v>2103</v>
      </c>
      <c r="B1107" s="20">
        <v>211</v>
      </c>
      <c r="C1107" s="20" t="s">
        <v>795</v>
      </c>
      <c r="D1107" s="20" t="s">
        <v>32</v>
      </c>
      <c r="E1107" s="20" t="s">
        <v>798</v>
      </c>
      <c r="F1107" s="20" t="s">
        <v>43</v>
      </c>
      <c r="G1107" s="20" t="s">
        <v>2104</v>
      </c>
      <c r="H1107" s="20" t="s">
        <v>2105</v>
      </c>
      <c r="I1107" s="20"/>
      <c r="J1107" s="20"/>
      <c r="K1107" s="20"/>
      <c r="L1107" s="20"/>
      <c r="M1107" s="20"/>
      <c r="N1107" s="20"/>
      <c r="O1107" s="20"/>
      <c r="P1107" s="20"/>
    </row>
    <row r="1108" spans="1:16" ht="45" x14ac:dyDescent="0.25">
      <c r="A1108" s="20" t="s">
        <v>2103</v>
      </c>
      <c r="B1108" s="20">
        <v>212</v>
      </c>
      <c r="C1108" s="20" t="s">
        <v>799</v>
      </c>
      <c r="D1108" s="20" t="s">
        <v>24</v>
      </c>
      <c r="E1108" s="20" t="s">
        <v>800</v>
      </c>
      <c r="F1108" s="20" t="s">
        <v>1920</v>
      </c>
      <c r="G1108" s="20" t="s">
        <v>2104</v>
      </c>
      <c r="H1108" s="20" t="s">
        <v>2105</v>
      </c>
      <c r="I1108" s="20"/>
      <c r="J1108" s="20"/>
      <c r="K1108" s="20"/>
      <c r="L1108" s="20"/>
      <c r="M1108" s="20"/>
      <c r="N1108" s="20"/>
      <c r="O1108" s="20"/>
      <c r="P1108" s="20"/>
    </row>
    <row r="1109" spans="1:16" ht="45" x14ac:dyDescent="0.25">
      <c r="A1109" s="20" t="s">
        <v>2103</v>
      </c>
      <c r="B1109" s="20">
        <v>212</v>
      </c>
      <c r="C1109" s="20" t="s">
        <v>799</v>
      </c>
      <c r="D1109" s="20" t="s">
        <v>32</v>
      </c>
      <c r="E1109" s="20" t="s">
        <v>648</v>
      </c>
      <c r="F1109" s="20" t="s">
        <v>303</v>
      </c>
      <c r="G1109" s="20" t="s">
        <v>2104</v>
      </c>
      <c r="H1109" s="20" t="s">
        <v>2105</v>
      </c>
      <c r="I1109" s="20"/>
      <c r="J1109" s="20"/>
      <c r="K1109" s="20"/>
      <c r="L1109" s="20"/>
      <c r="M1109" s="20"/>
      <c r="N1109" s="20"/>
      <c r="O1109" s="20"/>
      <c r="P1109" s="20"/>
    </row>
    <row r="1110" spans="1:16" ht="60" x14ac:dyDescent="0.25">
      <c r="A1110" s="20" t="s">
        <v>2103</v>
      </c>
      <c r="B1110" s="20">
        <v>213</v>
      </c>
      <c r="C1110" s="20" t="s">
        <v>802</v>
      </c>
      <c r="D1110" s="20" t="s">
        <v>26</v>
      </c>
      <c r="E1110" s="20" t="s">
        <v>406</v>
      </c>
      <c r="F1110" s="20" t="s">
        <v>135</v>
      </c>
      <c r="G1110" s="20" t="s">
        <v>2104</v>
      </c>
      <c r="H1110" s="20" t="s">
        <v>2106</v>
      </c>
      <c r="I1110" s="20"/>
      <c r="J1110" s="20"/>
      <c r="K1110" s="20"/>
      <c r="L1110" s="20"/>
      <c r="M1110" s="20"/>
      <c r="N1110" s="20"/>
      <c r="O1110" s="20"/>
      <c r="P1110" s="20"/>
    </row>
    <row r="1111" spans="1:16" ht="45" x14ac:dyDescent="0.25">
      <c r="A1111" s="20" t="s">
        <v>2103</v>
      </c>
      <c r="B1111" s="20">
        <v>213</v>
      </c>
      <c r="C1111" s="20" t="s">
        <v>802</v>
      </c>
      <c r="D1111" s="20" t="s">
        <v>32</v>
      </c>
      <c r="E1111" s="20" t="s">
        <v>805</v>
      </c>
      <c r="F1111" s="20" t="s">
        <v>141</v>
      </c>
      <c r="G1111" s="20" t="s">
        <v>2104</v>
      </c>
      <c r="H1111" s="20" t="s">
        <v>2105</v>
      </c>
      <c r="I1111" s="20"/>
      <c r="J1111" s="20"/>
      <c r="K1111" s="20"/>
      <c r="L1111" s="20"/>
      <c r="M1111" s="20"/>
      <c r="N1111" s="20"/>
      <c r="O1111" s="20"/>
      <c r="P1111" s="20"/>
    </row>
    <row r="1112" spans="1:16" ht="45" x14ac:dyDescent="0.25">
      <c r="A1112" s="20" t="s">
        <v>2103</v>
      </c>
      <c r="B1112" s="20">
        <v>216</v>
      </c>
      <c r="C1112" s="20" t="s">
        <v>812</v>
      </c>
      <c r="D1112" s="20" t="s">
        <v>24</v>
      </c>
      <c r="E1112" s="20" t="s">
        <v>813</v>
      </c>
      <c r="F1112" s="20" t="s">
        <v>535</v>
      </c>
      <c r="G1112" s="20" t="s">
        <v>2104</v>
      </c>
      <c r="H1112" s="20" t="s">
        <v>2105</v>
      </c>
      <c r="I1112" s="20"/>
      <c r="J1112" s="20"/>
      <c r="K1112" s="20"/>
      <c r="L1112" s="20"/>
      <c r="M1112" s="20"/>
      <c r="N1112" s="20"/>
      <c r="O1112" s="20"/>
      <c r="P1112" s="20"/>
    </row>
    <row r="1113" spans="1:16" ht="60" x14ac:dyDescent="0.25">
      <c r="A1113" s="20" t="s">
        <v>2103</v>
      </c>
      <c r="B1113" s="20">
        <v>219</v>
      </c>
      <c r="C1113" s="20" t="s">
        <v>820</v>
      </c>
      <c r="D1113" s="20" t="s">
        <v>26</v>
      </c>
      <c r="E1113" s="20" t="s">
        <v>222</v>
      </c>
      <c r="F1113" s="20" t="s">
        <v>99</v>
      </c>
      <c r="G1113" s="20" t="s">
        <v>2104</v>
      </c>
      <c r="H1113" s="20" t="s">
        <v>2106</v>
      </c>
      <c r="I1113" s="20"/>
      <c r="J1113" s="20"/>
      <c r="K1113" s="20"/>
      <c r="L1113" s="20"/>
      <c r="M1113" s="20"/>
      <c r="N1113" s="20"/>
      <c r="O1113" s="20"/>
      <c r="P1113" s="20"/>
    </row>
    <row r="1114" spans="1:16" ht="45" x14ac:dyDescent="0.25">
      <c r="A1114" s="20" t="s">
        <v>2103</v>
      </c>
      <c r="B1114" s="20">
        <v>219</v>
      </c>
      <c r="C1114" s="20" t="s">
        <v>820</v>
      </c>
      <c r="D1114" s="20" t="s">
        <v>32</v>
      </c>
      <c r="E1114" s="20" t="s">
        <v>648</v>
      </c>
      <c r="F1114" s="20" t="s">
        <v>303</v>
      </c>
      <c r="G1114" s="20" t="s">
        <v>2104</v>
      </c>
      <c r="H1114" s="20" t="s">
        <v>2105</v>
      </c>
      <c r="I1114" s="20"/>
      <c r="J1114" s="20"/>
      <c r="K1114" s="20"/>
      <c r="L1114" s="20"/>
      <c r="M1114" s="20"/>
      <c r="N1114" s="20"/>
      <c r="O1114" s="20"/>
      <c r="P1114" s="20"/>
    </row>
    <row r="1115" spans="1:16" ht="45" x14ac:dyDescent="0.25">
      <c r="A1115" s="20" t="s">
        <v>2103</v>
      </c>
      <c r="B1115" s="20">
        <v>220</v>
      </c>
      <c r="C1115" s="20" t="s">
        <v>823</v>
      </c>
      <c r="D1115" s="20" t="s">
        <v>32</v>
      </c>
      <c r="E1115" s="20" t="s">
        <v>378</v>
      </c>
      <c r="F1115" s="20" t="s">
        <v>146</v>
      </c>
      <c r="G1115" s="20" t="s">
        <v>2104</v>
      </c>
      <c r="H1115" s="20" t="s">
        <v>2105</v>
      </c>
      <c r="I1115" s="20"/>
      <c r="J1115" s="20"/>
      <c r="K1115" s="20"/>
      <c r="L1115" s="20"/>
      <c r="M1115" s="20"/>
      <c r="N1115" s="20"/>
      <c r="O1115" s="20"/>
      <c r="P1115" s="20"/>
    </row>
    <row r="1116" spans="1:16" ht="60" x14ac:dyDescent="0.25">
      <c r="A1116" s="20" t="s">
        <v>2103</v>
      </c>
      <c r="B1116" s="20">
        <v>221</v>
      </c>
      <c r="C1116" s="20" t="s">
        <v>826</v>
      </c>
      <c r="D1116" s="20" t="s">
        <v>26</v>
      </c>
      <c r="E1116" s="20" t="s">
        <v>106</v>
      </c>
      <c r="F1116" s="20" t="s">
        <v>49</v>
      </c>
      <c r="G1116" s="20" t="s">
        <v>2104</v>
      </c>
      <c r="H1116" s="20" t="s">
        <v>2106</v>
      </c>
      <c r="I1116" s="20"/>
      <c r="J1116" s="20"/>
      <c r="K1116" s="20"/>
      <c r="L1116" s="20"/>
      <c r="M1116" s="20"/>
      <c r="N1116" s="20"/>
      <c r="O1116" s="20"/>
      <c r="P1116" s="20"/>
    </row>
    <row r="1117" spans="1:16" ht="45" x14ac:dyDescent="0.25">
      <c r="A1117" s="20" t="s">
        <v>2103</v>
      </c>
      <c r="B1117" s="20">
        <v>222</v>
      </c>
      <c r="C1117" s="20" t="s">
        <v>830</v>
      </c>
      <c r="D1117" s="20" t="s">
        <v>24</v>
      </c>
      <c r="E1117" s="20" t="s">
        <v>831</v>
      </c>
      <c r="F1117" s="20" t="s">
        <v>1921</v>
      </c>
      <c r="G1117" s="20" t="s">
        <v>2104</v>
      </c>
      <c r="H1117" s="20" t="s">
        <v>2105</v>
      </c>
      <c r="I1117" s="20"/>
      <c r="J1117" s="20"/>
      <c r="K1117" s="20"/>
      <c r="L1117" s="20"/>
      <c r="M1117" s="20"/>
      <c r="N1117" s="20"/>
      <c r="O1117" s="20"/>
      <c r="P1117" s="20"/>
    </row>
    <row r="1118" spans="1:16" ht="45" x14ac:dyDescent="0.25">
      <c r="A1118" s="20" t="s">
        <v>2103</v>
      </c>
      <c r="B1118" s="20">
        <v>222</v>
      </c>
      <c r="C1118" s="20" t="s">
        <v>830</v>
      </c>
      <c r="D1118" s="20" t="s">
        <v>32</v>
      </c>
      <c r="E1118" s="20" t="s">
        <v>218</v>
      </c>
      <c r="F1118" s="20" t="s">
        <v>308</v>
      </c>
      <c r="G1118" s="20" t="s">
        <v>2104</v>
      </c>
      <c r="H1118" s="20" t="s">
        <v>2105</v>
      </c>
      <c r="I1118" s="20"/>
      <c r="J1118" s="20"/>
      <c r="K1118" s="20"/>
      <c r="L1118" s="20"/>
      <c r="M1118" s="20"/>
      <c r="N1118" s="20"/>
      <c r="O1118" s="20"/>
      <c r="P1118" s="20"/>
    </row>
    <row r="1119" spans="1:16" ht="45" x14ac:dyDescent="0.25">
      <c r="A1119" s="20" t="s">
        <v>2103</v>
      </c>
      <c r="B1119" s="20">
        <v>223</v>
      </c>
      <c r="C1119" s="20" t="s">
        <v>833</v>
      </c>
      <c r="D1119" s="20" t="s">
        <v>24</v>
      </c>
      <c r="E1119" s="20" t="s">
        <v>834</v>
      </c>
      <c r="F1119" s="20" t="s">
        <v>753</v>
      </c>
      <c r="G1119" s="20" t="s">
        <v>2104</v>
      </c>
      <c r="H1119" s="20" t="s">
        <v>2105</v>
      </c>
      <c r="I1119" s="20"/>
      <c r="J1119" s="20"/>
      <c r="K1119" s="20"/>
      <c r="L1119" s="20"/>
      <c r="M1119" s="20"/>
      <c r="N1119" s="20"/>
      <c r="O1119" s="20"/>
      <c r="P1119" s="20"/>
    </row>
    <row r="1120" spans="1:16" ht="45" x14ac:dyDescent="0.25">
      <c r="A1120" s="20" t="s">
        <v>2103</v>
      </c>
      <c r="B1120" s="20">
        <v>224</v>
      </c>
      <c r="C1120" s="20" t="s">
        <v>836</v>
      </c>
      <c r="D1120" s="20" t="s">
        <v>24</v>
      </c>
      <c r="E1120" s="20" t="s">
        <v>837</v>
      </c>
      <c r="F1120" s="20" t="s">
        <v>133</v>
      </c>
      <c r="G1120" s="20" t="s">
        <v>2104</v>
      </c>
      <c r="H1120" s="20" t="s">
        <v>2105</v>
      </c>
      <c r="I1120" s="20"/>
      <c r="J1120" s="20"/>
      <c r="K1120" s="20"/>
      <c r="L1120" s="20"/>
      <c r="M1120" s="20"/>
      <c r="N1120" s="20"/>
      <c r="O1120" s="20"/>
      <c r="P1120" s="20"/>
    </row>
    <row r="1121" spans="1:16" ht="45" x14ac:dyDescent="0.25">
      <c r="A1121" s="20" t="s">
        <v>2103</v>
      </c>
      <c r="B1121" s="20">
        <v>225</v>
      </c>
      <c r="C1121" s="20" t="s">
        <v>838</v>
      </c>
      <c r="D1121" s="20" t="s">
        <v>24</v>
      </c>
      <c r="E1121" s="20" t="s">
        <v>839</v>
      </c>
      <c r="F1121" s="20" t="s">
        <v>1922</v>
      </c>
      <c r="G1121" s="20" t="s">
        <v>2104</v>
      </c>
      <c r="H1121" s="20" t="s">
        <v>2105</v>
      </c>
      <c r="I1121" s="20"/>
      <c r="J1121" s="20"/>
      <c r="K1121" s="20"/>
      <c r="L1121" s="20"/>
      <c r="M1121" s="20"/>
      <c r="N1121" s="20"/>
      <c r="O1121" s="20"/>
      <c r="P1121" s="20"/>
    </row>
    <row r="1122" spans="1:16" ht="60" x14ac:dyDescent="0.25">
      <c r="A1122" s="20" t="s">
        <v>2103</v>
      </c>
      <c r="B1122" s="20">
        <v>227</v>
      </c>
      <c r="C1122" s="20" t="s">
        <v>844</v>
      </c>
      <c r="D1122" s="20" t="s">
        <v>26</v>
      </c>
      <c r="E1122" s="20" t="s">
        <v>451</v>
      </c>
      <c r="F1122" s="20" t="s">
        <v>59</v>
      </c>
      <c r="G1122" s="20" t="s">
        <v>2104</v>
      </c>
      <c r="H1122" s="20" t="s">
        <v>2106</v>
      </c>
      <c r="I1122" s="20"/>
      <c r="J1122" s="20"/>
      <c r="K1122" s="20"/>
      <c r="L1122" s="20"/>
      <c r="M1122" s="20"/>
      <c r="N1122" s="20"/>
      <c r="O1122" s="20"/>
      <c r="P1122" s="20"/>
    </row>
    <row r="1123" spans="1:16" ht="45" x14ac:dyDescent="0.25">
      <c r="A1123" s="20" t="s">
        <v>2103</v>
      </c>
      <c r="B1123" s="20">
        <v>228</v>
      </c>
      <c r="C1123" s="20" t="s">
        <v>847</v>
      </c>
      <c r="D1123" s="20" t="s">
        <v>24</v>
      </c>
      <c r="E1123" s="20" t="s">
        <v>848</v>
      </c>
      <c r="F1123" s="20" t="s">
        <v>1071</v>
      </c>
      <c r="G1123" s="20" t="s">
        <v>2104</v>
      </c>
      <c r="H1123" s="20" t="s">
        <v>2105</v>
      </c>
      <c r="I1123" s="20"/>
      <c r="J1123" s="20"/>
      <c r="K1123" s="20"/>
      <c r="L1123" s="20"/>
      <c r="M1123" s="20"/>
      <c r="N1123" s="20"/>
      <c r="O1123" s="20"/>
      <c r="P1123" s="20"/>
    </row>
    <row r="1124" spans="1:16" ht="45" x14ac:dyDescent="0.25">
      <c r="A1124" s="20" t="s">
        <v>2103</v>
      </c>
      <c r="B1124" s="20">
        <v>228</v>
      </c>
      <c r="C1124" s="20" t="s">
        <v>847</v>
      </c>
      <c r="D1124" s="20" t="s">
        <v>32</v>
      </c>
      <c r="E1124" s="20" t="s">
        <v>331</v>
      </c>
      <c r="F1124" s="20" t="s">
        <v>89</v>
      </c>
      <c r="G1124" s="20" t="s">
        <v>2104</v>
      </c>
      <c r="H1124" s="20" t="s">
        <v>2105</v>
      </c>
      <c r="I1124" s="20"/>
      <c r="J1124" s="20"/>
      <c r="K1124" s="20"/>
      <c r="L1124" s="20"/>
      <c r="M1124" s="20"/>
      <c r="N1124" s="20"/>
      <c r="O1124" s="20"/>
      <c r="P1124" s="20"/>
    </row>
    <row r="1125" spans="1:16" ht="45" x14ac:dyDescent="0.25">
      <c r="A1125" s="20" t="s">
        <v>2103</v>
      </c>
      <c r="B1125" s="20">
        <v>231</v>
      </c>
      <c r="C1125" s="20" t="s">
        <v>855</v>
      </c>
      <c r="D1125" s="20" t="s">
        <v>24</v>
      </c>
      <c r="E1125" s="20" t="s">
        <v>856</v>
      </c>
      <c r="F1125" s="20" t="s">
        <v>1197</v>
      </c>
      <c r="G1125" s="20" t="s">
        <v>2104</v>
      </c>
      <c r="H1125" s="20" t="s">
        <v>2105</v>
      </c>
      <c r="I1125" s="20"/>
      <c r="J1125" s="20"/>
      <c r="K1125" s="20"/>
      <c r="L1125" s="20"/>
      <c r="M1125" s="20"/>
      <c r="N1125" s="20"/>
      <c r="O1125" s="20"/>
      <c r="P1125" s="20"/>
    </row>
    <row r="1126" spans="1:16" ht="60" x14ac:dyDescent="0.25">
      <c r="A1126" s="20" t="s">
        <v>2103</v>
      </c>
      <c r="B1126" s="20">
        <v>232</v>
      </c>
      <c r="C1126" s="20" t="s">
        <v>858</v>
      </c>
      <c r="D1126" s="20" t="s">
        <v>26</v>
      </c>
      <c r="E1126" s="20" t="s">
        <v>302</v>
      </c>
      <c r="F1126" s="20" t="s">
        <v>111</v>
      </c>
      <c r="G1126" s="20" t="s">
        <v>2104</v>
      </c>
      <c r="H1126" s="20" t="s">
        <v>2106</v>
      </c>
      <c r="I1126" s="20"/>
      <c r="J1126" s="20"/>
      <c r="K1126" s="20"/>
      <c r="L1126" s="20"/>
      <c r="M1126" s="20"/>
      <c r="N1126" s="20"/>
      <c r="O1126" s="20"/>
      <c r="P1126" s="20"/>
    </row>
    <row r="1127" spans="1:16" ht="45" x14ac:dyDescent="0.25">
      <c r="A1127" s="20" t="s">
        <v>2103</v>
      </c>
      <c r="B1127" s="20">
        <v>236</v>
      </c>
      <c r="C1127" s="20" t="s">
        <v>870</v>
      </c>
      <c r="D1127" s="20" t="s">
        <v>24</v>
      </c>
      <c r="E1127" s="20" t="s">
        <v>871</v>
      </c>
      <c r="F1127" s="20" t="s">
        <v>1923</v>
      </c>
      <c r="G1127" s="20" t="s">
        <v>2104</v>
      </c>
      <c r="H1127" s="20" t="s">
        <v>2105</v>
      </c>
      <c r="I1127" s="20"/>
      <c r="J1127" s="20"/>
      <c r="K1127" s="20"/>
      <c r="L1127" s="20"/>
      <c r="M1127" s="20"/>
      <c r="N1127" s="20"/>
      <c r="O1127" s="20"/>
      <c r="P1127" s="20"/>
    </row>
    <row r="1128" spans="1:16" ht="45" x14ac:dyDescent="0.25">
      <c r="A1128" s="20" t="s">
        <v>2103</v>
      </c>
      <c r="B1128" s="20">
        <v>236</v>
      </c>
      <c r="C1128" s="20" t="s">
        <v>870</v>
      </c>
      <c r="D1128" s="20" t="s">
        <v>32</v>
      </c>
      <c r="E1128" s="20" t="s">
        <v>873</v>
      </c>
      <c r="F1128" s="20" t="s">
        <v>141</v>
      </c>
      <c r="G1128" s="20" t="s">
        <v>2104</v>
      </c>
      <c r="H1128" s="20" t="s">
        <v>2105</v>
      </c>
      <c r="I1128" s="20"/>
      <c r="J1128" s="20"/>
      <c r="K1128" s="20"/>
      <c r="L1128" s="20"/>
      <c r="M1128" s="20"/>
      <c r="N1128" s="20"/>
      <c r="O1128" s="20"/>
      <c r="P1128" s="20"/>
    </row>
    <row r="1129" spans="1:16" ht="60" x14ac:dyDescent="0.25">
      <c r="A1129" s="20" t="s">
        <v>2103</v>
      </c>
      <c r="B1129" s="20">
        <v>237</v>
      </c>
      <c r="C1129" s="20" t="s">
        <v>874</v>
      </c>
      <c r="D1129" s="20" t="s">
        <v>26</v>
      </c>
      <c r="E1129" s="20" t="s">
        <v>266</v>
      </c>
      <c r="F1129" s="20" t="s">
        <v>87</v>
      </c>
      <c r="G1129" s="20" t="s">
        <v>2104</v>
      </c>
      <c r="H1129" s="20" t="s">
        <v>2106</v>
      </c>
      <c r="I1129" s="20"/>
      <c r="J1129" s="20"/>
      <c r="K1129" s="20"/>
      <c r="L1129" s="20"/>
      <c r="M1129" s="20"/>
      <c r="N1129" s="20"/>
      <c r="O1129" s="20"/>
      <c r="P1129" s="20"/>
    </row>
    <row r="1130" spans="1:16" ht="60" x14ac:dyDescent="0.25">
      <c r="A1130" s="20" t="s">
        <v>2103</v>
      </c>
      <c r="B1130" s="20">
        <v>238</v>
      </c>
      <c r="C1130" s="20" t="s">
        <v>877</v>
      </c>
      <c r="D1130" s="20" t="s">
        <v>26</v>
      </c>
      <c r="E1130" s="20" t="s">
        <v>226</v>
      </c>
      <c r="F1130" s="20" t="s">
        <v>49</v>
      </c>
      <c r="G1130" s="20" t="s">
        <v>2104</v>
      </c>
      <c r="H1130" s="20" t="s">
        <v>2106</v>
      </c>
      <c r="I1130" s="20"/>
      <c r="J1130" s="20"/>
      <c r="K1130" s="20"/>
      <c r="L1130" s="20"/>
      <c r="M1130" s="20"/>
      <c r="N1130" s="20"/>
      <c r="O1130" s="20"/>
      <c r="P1130" s="20"/>
    </row>
    <row r="1131" spans="1:16" ht="45" x14ac:dyDescent="0.25">
      <c r="A1131" s="20" t="s">
        <v>2103</v>
      </c>
      <c r="B1131" s="20">
        <v>239</v>
      </c>
      <c r="C1131" s="20" t="s">
        <v>880</v>
      </c>
      <c r="D1131" s="20" t="s">
        <v>24</v>
      </c>
      <c r="E1131" s="20" t="s">
        <v>881</v>
      </c>
      <c r="F1131" s="20" t="s">
        <v>1924</v>
      </c>
      <c r="G1131" s="20" t="s">
        <v>2104</v>
      </c>
      <c r="H1131" s="20" t="s">
        <v>2105</v>
      </c>
      <c r="I1131" s="20"/>
      <c r="J1131" s="20"/>
      <c r="K1131" s="20"/>
      <c r="L1131" s="20"/>
      <c r="M1131" s="20"/>
      <c r="N1131" s="20"/>
      <c r="O1131" s="20"/>
      <c r="P1131" s="20"/>
    </row>
    <row r="1132" spans="1:16" ht="45" x14ac:dyDescent="0.25">
      <c r="A1132" s="20" t="s">
        <v>2103</v>
      </c>
      <c r="B1132" s="20">
        <v>239</v>
      </c>
      <c r="C1132" s="20" t="s">
        <v>880</v>
      </c>
      <c r="D1132" s="20" t="s">
        <v>32</v>
      </c>
      <c r="E1132" s="20" t="s">
        <v>411</v>
      </c>
      <c r="F1132" s="20" t="s">
        <v>303</v>
      </c>
      <c r="G1132" s="20" t="s">
        <v>2104</v>
      </c>
      <c r="H1132" s="20" t="s">
        <v>2105</v>
      </c>
      <c r="I1132" s="20"/>
      <c r="J1132" s="20"/>
      <c r="K1132" s="20"/>
      <c r="L1132" s="20"/>
      <c r="M1132" s="20"/>
      <c r="N1132" s="20"/>
      <c r="O1132" s="20"/>
      <c r="P1132" s="20"/>
    </row>
    <row r="1133" spans="1:16" ht="45" x14ac:dyDescent="0.25">
      <c r="A1133" s="20" t="s">
        <v>2103</v>
      </c>
      <c r="B1133" s="20">
        <v>241</v>
      </c>
      <c r="C1133" s="20" t="s">
        <v>886</v>
      </c>
      <c r="D1133" s="20" t="s">
        <v>24</v>
      </c>
      <c r="E1133" s="20" t="s">
        <v>887</v>
      </c>
      <c r="F1133" s="20" t="s">
        <v>1925</v>
      </c>
      <c r="G1133" s="20" t="s">
        <v>2104</v>
      </c>
      <c r="H1133" s="20" t="s">
        <v>2105</v>
      </c>
      <c r="I1133" s="20"/>
      <c r="J1133" s="20"/>
      <c r="K1133" s="20"/>
      <c r="L1133" s="20"/>
      <c r="M1133" s="20"/>
      <c r="N1133" s="20"/>
      <c r="O1133" s="20"/>
      <c r="P1133" s="20"/>
    </row>
    <row r="1134" spans="1:16" ht="60" x14ac:dyDescent="0.25">
      <c r="A1134" s="20" t="s">
        <v>2103</v>
      </c>
      <c r="B1134" s="20">
        <v>244</v>
      </c>
      <c r="C1134" s="20" t="s">
        <v>895</v>
      </c>
      <c r="D1134" s="20" t="s">
        <v>26</v>
      </c>
      <c r="E1134" s="20" t="s">
        <v>633</v>
      </c>
      <c r="F1134" s="20" t="s">
        <v>59</v>
      </c>
      <c r="G1134" s="20" t="s">
        <v>2104</v>
      </c>
      <c r="H1134" s="20" t="s">
        <v>2106</v>
      </c>
      <c r="I1134" s="20"/>
      <c r="J1134" s="20"/>
      <c r="K1134" s="20"/>
      <c r="L1134" s="20"/>
      <c r="M1134" s="20"/>
      <c r="N1134" s="20"/>
      <c r="O1134" s="20"/>
      <c r="P1134" s="20"/>
    </row>
    <row r="1135" spans="1:16" ht="45" x14ac:dyDescent="0.25">
      <c r="A1135" s="20" t="s">
        <v>2103</v>
      </c>
      <c r="B1135" s="20">
        <v>247</v>
      </c>
      <c r="C1135" s="20" t="s">
        <v>904</v>
      </c>
      <c r="D1135" s="20" t="s">
        <v>32</v>
      </c>
      <c r="E1135" s="20" t="s">
        <v>455</v>
      </c>
      <c r="F1135" s="20" t="s">
        <v>203</v>
      </c>
      <c r="G1135" s="20" t="s">
        <v>2104</v>
      </c>
      <c r="H1135" s="20" t="s">
        <v>2105</v>
      </c>
      <c r="I1135" s="20"/>
      <c r="J1135" s="20"/>
      <c r="K1135" s="20"/>
      <c r="L1135" s="20"/>
      <c r="M1135" s="20"/>
      <c r="N1135" s="20"/>
      <c r="O1135" s="20"/>
      <c r="P1135" s="20"/>
    </row>
    <row r="1136" spans="1:16" ht="45" x14ac:dyDescent="0.25">
      <c r="A1136" s="20" t="s">
        <v>2103</v>
      </c>
      <c r="B1136" s="20">
        <v>248</v>
      </c>
      <c r="C1136" s="20" t="s">
        <v>907</v>
      </c>
      <c r="D1136" s="20" t="s">
        <v>24</v>
      </c>
      <c r="E1136" s="20" t="s">
        <v>908</v>
      </c>
      <c r="F1136" s="20" t="s">
        <v>1926</v>
      </c>
      <c r="G1136" s="20" t="s">
        <v>2104</v>
      </c>
      <c r="H1136" s="20" t="s">
        <v>2105</v>
      </c>
      <c r="I1136" s="20"/>
      <c r="J1136" s="20"/>
      <c r="K1136" s="20"/>
      <c r="L1136" s="20"/>
      <c r="M1136" s="20"/>
      <c r="N1136" s="20"/>
      <c r="O1136" s="20"/>
      <c r="P1136" s="20"/>
    </row>
    <row r="1137" spans="1:16" ht="60" x14ac:dyDescent="0.25">
      <c r="A1137" s="20" t="s">
        <v>2103</v>
      </c>
      <c r="B1137" s="20">
        <v>248</v>
      </c>
      <c r="C1137" s="20" t="s">
        <v>907</v>
      </c>
      <c r="D1137" s="20" t="s">
        <v>26</v>
      </c>
      <c r="E1137" s="20" t="s">
        <v>106</v>
      </c>
      <c r="F1137" s="20" t="s">
        <v>49</v>
      </c>
      <c r="G1137" s="20" t="s">
        <v>2104</v>
      </c>
      <c r="H1137" s="20" t="s">
        <v>2106</v>
      </c>
      <c r="I1137" s="20"/>
      <c r="J1137" s="20"/>
      <c r="K1137" s="20"/>
      <c r="L1137" s="20"/>
      <c r="M1137" s="20"/>
      <c r="N1137" s="20"/>
      <c r="O1137" s="20"/>
      <c r="P1137" s="20"/>
    </row>
    <row r="1138" spans="1:16" ht="45" x14ac:dyDescent="0.25">
      <c r="A1138" s="20" t="s">
        <v>2103</v>
      </c>
      <c r="B1138" s="20">
        <v>248</v>
      </c>
      <c r="C1138" s="20" t="s">
        <v>907</v>
      </c>
      <c r="D1138" s="20" t="s">
        <v>32</v>
      </c>
      <c r="E1138" s="20" t="s">
        <v>910</v>
      </c>
      <c r="F1138" s="20" t="s">
        <v>113</v>
      </c>
      <c r="G1138" s="20" t="s">
        <v>2104</v>
      </c>
      <c r="H1138" s="20" t="s">
        <v>2105</v>
      </c>
      <c r="I1138" s="20"/>
      <c r="J1138" s="20"/>
      <c r="K1138" s="20"/>
      <c r="L1138" s="20"/>
      <c r="M1138" s="20"/>
      <c r="N1138" s="20"/>
      <c r="O1138" s="20"/>
      <c r="P1138" s="20"/>
    </row>
    <row r="1139" spans="1:16" ht="45" x14ac:dyDescent="0.25">
      <c r="A1139" s="20" t="s">
        <v>2103</v>
      </c>
      <c r="B1139" s="20">
        <v>249</v>
      </c>
      <c r="C1139" s="20" t="s">
        <v>911</v>
      </c>
      <c r="D1139" s="20" t="s">
        <v>32</v>
      </c>
      <c r="E1139" s="20" t="s">
        <v>95</v>
      </c>
      <c r="F1139" s="20" t="s">
        <v>75</v>
      </c>
      <c r="G1139" s="20" t="s">
        <v>2104</v>
      </c>
      <c r="H1139" s="20" t="s">
        <v>2105</v>
      </c>
      <c r="I1139" s="20"/>
      <c r="J1139" s="20"/>
      <c r="K1139" s="20"/>
      <c r="L1139" s="20"/>
      <c r="M1139" s="20"/>
      <c r="N1139" s="20"/>
      <c r="O1139" s="20"/>
      <c r="P1139" s="20"/>
    </row>
    <row r="1140" spans="1:16" ht="45" x14ac:dyDescent="0.25">
      <c r="A1140" s="20" t="s">
        <v>2103</v>
      </c>
      <c r="B1140" s="20">
        <v>251</v>
      </c>
      <c r="C1140" s="20" t="s">
        <v>917</v>
      </c>
      <c r="D1140" s="20" t="s">
        <v>32</v>
      </c>
      <c r="E1140" s="20" t="s">
        <v>761</v>
      </c>
      <c r="F1140" s="20" t="s">
        <v>113</v>
      </c>
      <c r="G1140" s="20" t="s">
        <v>2104</v>
      </c>
      <c r="H1140" s="20" t="s">
        <v>2105</v>
      </c>
      <c r="I1140" s="20"/>
      <c r="J1140" s="20"/>
      <c r="K1140" s="20"/>
      <c r="L1140" s="20"/>
      <c r="M1140" s="20"/>
      <c r="N1140" s="20"/>
      <c r="O1140" s="20"/>
      <c r="P1140" s="20"/>
    </row>
    <row r="1141" spans="1:16" ht="60" x14ac:dyDescent="0.25">
      <c r="A1141" s="20" t="s">
        <v>2103</v>
      </c>
      <c r="B1141" s="20">
        <v>252</v>
      </c>
      <c r="C1141" s="20" t="s">
        <v>920</v>
      </c>
      <c r="D1141" s="20" t="s">
        <v>26</v>
      </c>
      <c r="E1141" s="20" t="s">
        <v>633</v>
      </c>
      <c r="F1141" s="20" t="s">
        <v>59</v>
      </c>
      <c r="G1141" s="20" t="s">
        <v>2104</v>
      </c>
      <c r="H1141" s="20" t="s">
        <v>2106</v>
      </c>
      <c r="I1141" s="20"/>
      <c r="J1141" s="20"/>
      <c r="K1141" s="20"/>
      <c r="L1141" s="20"/>
      <c r="M1141" s="20"/>
      <c r="N1141" s="20"/>
      <c r="O1141" s="20"/>
      <c r="P1141" s="20"/>
    </row>
    <row r="1142" spans="1:16" ht="45" x14ac:dyDescent="0.25">
      <c r="A1142" s="20" t="s">
        <v>2103</v>
      </c>
      <c r="B1142" s="20">
        <v>252</v>
      </c>
      <c r="C1142" s="20" t="s">
        <v>920</v>
      </c>
      <c r="D1142" s="20" t="s">
        <v>32</v>
      </c>
      <c r="E1142" s="20" t="s">
        <v>589</v>
      </c>
      <c r="F1142" s="20" t="s">
        <v>146</v>
      </c>
      <c r="G1142" s="20" t="s">
        <v>2104</v>
      </c>
      <c r="H1142" s="20" t="s">
        <v>2105</v>
      </c>
      <c r="I1142" s="20"/>
      <c r="J1142" s="20"/>
      <c r="K1142" s="20"/>
      <c r="L1142" s="20"/>
      <c r="M1142" s="20"/>
      <c r="N1142" s="20"/>
      <c r="O1142" s="20"/>
      <c r="P1142" s="20"/>
    </row>
    <row r="1143" spans="1:16" ht="45" x14ac:dyDescent="0.25">
      <c r="A1143" s="20" t="s">
        <v>2103</v>
      </c>
      <c r="B1143" s="20">
        <v>253</v>
      </c>
      <c r="C1143" s="20" t="s">
        <v>923</v>
      </c>
      <c r="D1143" s="20" t="s">
        <v>24</v>
      </c>
      <c r="E1143" s="20" t="s">
        <v>924</v>
      </c>
      <c r="F1143" s="20" t="s">
        <v>1927</v>
      </c>
      <c r="G1143" s="20" t="s">
        <v>2104</v>
      </c>
      <c r="H1143" s="20" t="s">
        <v>2105</v>
      </c>
      <c r="I1143" s="20"/>
      <c r="J1143" s="20"/>
      <c r="K1143" s="20"/>
      <c r="L1143" s="20"/>
      <c r="M1143" s="20"/>
      <c r="N1143" s="20"/>
      <c r="O1143" s="20"/>
      <c r="P1143" s="20"/>
    </row>
    <row r="1144" spans="1:16" ht="45" x14ac:dyDescent="0.25">
      <c r="A1144" s="20" t="s">
        <v>2103</v>
      </c>
      <c r="B1144" s="20">
        <v>255</v>
      </c>
      <c r="C1144" s="20" t="s">
        <v>929</v>
      </c>
      <c r="D1144" s="20" t="s">
        <v>32</v>
      </c>
      <c r="E1144" s="20" t="s">
        <v>209</v>
      </c>
      <c r="F1144" s="20" t="s">
        <v>82</v>
      </c>
      <c r="G1144" s="20" t="s">
        <v>2104</v>
      </c>
      <c r="H1144" s="20" t="s">
        <v>2105</v>
      </c>
      <c r="I1144" s="20"/>
      <c r="J1144" s="20"/>
      <c r="K1144" s="20"/>
      <c r="L1144" s="20"/>
      <c r="M1144" s="20"/>
      <c r="N1144" s="20"/>
      <c r="O1144" s="20"/>
      <c r="P1144" s="20"/>
    </row>
    <row r="1145" spans="1:16" ht="45" x14ac:dyDescent="0.25">
      <c r="A1145" s="20" t="s">
        <v>2103</v>
      </c>
      <c r="B1145" s="20">
        <v>257</v>
      </c>
      <c r="C1145" s="20" t="s">
        <v>933</v>
      </c>
      <c r="D1145" s="20" t="s">
        <v>24</v>
      </c>
      <c r="E1145" s="20" t="s">
        <v>934</v>
      </c>
      <c r="F1145" s="20" t="s">
        <v>1928</v>
      </c>
      <c r="G1145" s="20" t="s">
        <v>2104</v>
      </c>
      <c r="H1145" s="20" t="s">
        <v>2105</v>
      </c>
      <c r="I1145" s="20"/>
      <c r="J1145" s="20"/>
      <c r="K1145" s="20"/>
      <c r="L1145" s="20"/>
      <c r="M1145" s="20"/>
      <c r="N1145" s="20"/>
      <c r="O1145" s="20"/>
      <c r="P1145" s="20"/>
    </row>
    <row r="1146" spans="1:16" ht="45" x14ac:dyDescent="0.25">
      <c r="A1146" s="20" t="s">
        <v>2103</v>
      </c>
      <c r="B1146" s="20">
        <v>257</v>
      </c>
      <c r="C1146" s="20" t="s">
        <v>933</v>
      </c>
      <c r="D1146" s="20" t="s">
        <v>32</v>
      </c>
      <c r="E1146" s="20" t="s">
        <v>327</v>
      </c>
      <c r="F1146" s="20" t="s">
        <v>113</v>
      </c>
      <c r="G1146" s="20" t="s">
        <v>2104</v>
      </c>
      <c r="H1146" s="20" t="s">
        <v>2105</v>
      </c>
      <c r="I1146" s="20"/>
      <c r="J1146" s="20"/>
      <c r="K1146" s="20"/>
      <c r="L1146" s="20"/>
      <c r="M1146" s="20"/>
      <c r="N1146" s="20"/>
      <c r="O1146" s="20"/>
      <c r="P1146" s="20"/>
    </row>
    <row r="1147" spans="1:16" ht="60" x14ac:dyDescent="0.25">
      <c r="A1147" s="20" t="s">
        <v>2103</v>
      </c>
      <c r="B1147" s="20">
        <v>261</v>
      </c>
      <c r="C1147" s="20" t="s">
        <v>945</v>
      </c>
      <c r="D1147" s="20" t="s">
        <v>26</v>
      </c>
      <c r="E1147" s="20" t="s">
        <v>302</v>
      </c>
      <c r="F1147" s="20" t="s">
        <v>111</v>
      </c>
      <c r="G1147" s="20" t="s">
        <v>2104</v>
      </c>
      <c r="H1147" s="20" t="s">
        <v>2106</v>
      </c>
      <c r="I1147" s="20"/>
      <c r="J1147" s="20"/>
      <c r="K1147" s="20"/>
      <c r="L1147" s="20"/>
      <c r="M1147" s="20"/>
      <c r="N1147" s="20"/>
      <c r="O1147" s="20"/>
      <c r="P1147" s="20"/>
    </row>
    <row r="1148" spans="1:16" ht="45" x14ac:dyDescent="0.25">
      <c r="A1148" s="20" t="s">
        <v>2103</v>
      </c>
      <c r="B1148" s="20">
        <v>265</v>
      </c>
      <c r="C1148" s="20" t="s">
        <v>956</v>
      </c>
      <c r="D1148" s="20" t="s">
        <v>32</v>
      </c>
      <c r="E1148" s="20" t="s">
        <v>122</v>
      </c>
      <c r="F1148" s="20" t="s">
        <v>61</v>
      </c>
      <c r="G1148" s="20" t="s">
        <v>2104</v>
      </c>
      <c r="H1148" s="20" t="s">
        <v>2105</v>
      </c>
      <c r="I1148" s="20"/>
      <c r="J1148" s="20"/>
      <c r="K1148" s="20"/>
      <c r="L1148" s="20"/>
      <c r="M1148" s="20"/>
      <c r="N1148" s="20"/>
      <c r="O1148" s="20"/>
      <c r="P1148" s="20"/>
    </row>
    <row r="1149" spans="1:16" ht="45" x14ac:dyDescent="0.25">
      <c r="A1149" s="20" t="s">
        <v>2103</v>
      </c>
      <c r="B1149" s="20">
        <v>266</v>
      </c>
      <c r="C1149" s="20" t="s">
        <v>959</v>
      </c>
      <c r="D1149" s="20" t="s">
        <v>24</v>
      </c>
      <c r="E1149" s="20" t="s">
        <v>960</v>
      </c>
      <c r="F1149" s="20" t="s">
        <v>1929</v>
      </c>
      <c r="G1149" s="20" t="s">
        <v>2104</v>
      </c>
      <c r="H1149" s="20" t="s">
        <v>2105</v>
      </c>
      <c r="I1149" s="20"/>
      <c r="J1149" s="20"/>
      <c r="K1149" s="20"/>
      <c r="L1149" s="20"/>
      <c r="M1149" s="20"/>
      <c r="N1149" s="20"/>
      <c r="O1149" s="20"/>
      <c r="P1149" s="20"/>
    </row>
    <row r="1150" spans="1:16" ht="60" x14ac:dyDescent="0.25">
      <c r="A1150" s="20" t="s">
        <v>2103</v>
      </c>
      <c r="B1150" s="20">
        <v>266</v>
      </c>
      <c r="C1150" s="20" t="s">
        <v>959</v>
      </c>
      <c r="D1150" s="20" t="s">
        <v>26</v>
      </c>
      <c r="E1150" s="20" t="s">
        <v>410</v>
      </c>
      <c r="F1150" s="20" t="s">
        <v>135</v>
      </c>
      <c r="G1150" s="20" t="s">
        <v>2104</v>
      </c>
      <c r="H1150" s="20" t="s">
        <v>2106</v>
      </c>
      <c r="I1150" s="20"/>
      <c r="J1150" s="20"/>
      <c r="K1150" s="20"/>
      <c r="L1150" s="20"/>
      <c r="M1150" s="20"/>
      <c r="N1150" s="20"/>
      <c r="O1150" s="20"/>
      <c r="P1150" s="20"/>
    </row>
    <row r="1151" spans="1:16" ht="45" x14ac:dyDescent="0.25">
      <c r="A1151" s="20" t="s">
        <v>2103</v>
      </c>
      <c r="B1151" s="20">
        <v>268</v>
      </c>
      <c r="C1151" s="20" t="s">
        <v>963</v>
      </c>
      <c r="D1151" s="20" t="s">
        <v>24</v>
      </c>
      <c r="E1151" s="20" t="s">
        <v>964</v>
      </c>
      <c r="F1151" s="20" t="s">
        <v>1930</v>
      </c>
      <c r="G1151" s="20" t="s">
        <v>2104</v>
      </c>
      <c r="H1151" s="20" t="s">
        <v>2105</v>
      </c>
      <c r="I1151" s="20"/>
      <c r="J1151" s="20"/>
      <c r="K1151" s="20"/>
      <c r="L1151" s="20"/>
      <c r="M1151" s="20"/>
      <c r="N1151" s="20"/>
      <c r="O1151" s="20"/>
      <c r="P1151" s="20"/>
    </row>
    <row r="1152" spans="1:16" ht="45" x14ac:dyDescent="0.25">
      <c r="A1152" s="20" t="s">
        <v>2103</v>
      </c>
      <c r="B1152" s="20">
        <v>269</v>
      </c>
      <c r="C1152" s="20" t="s">
        <v>966</v>
      </c>
      <c r="D1152" s="20" t="s">
        <v>24</v>
      </c>
      <c r="E1152" s="20" t="s">
        <v>967</v>
      </c>
      <c r="F1152" s="20" t="s">
        <v>1369</v>
      </c>
      <c r="G1152" s="20" t="s">
        <v>2104</v>
      </c>
      <c r="H1152" s="20" t="s">
        <v>2105</v>
      </c>
      <c r="I1152" s="20"/>
      <c r="J1152" s="20"/>
      <c r="K1152" s="20"/>
      <c r="L1152" s="20"/>
      <c r="M1152" s="20"/>
      <c r="N1152" s="20"/>
      <c r="O1152" s="20"/>
      <c r="P1152" s="20"/>
    </row>
    <row r="1153" spans="1:16" ht="60" x14ac:dyDescent="0.25">
      <c r="A1153" s="20" t="s">
        <v>2103</v>
      </c>
      <c r="B1153" s="20">
        <v>269</v>
      </c>
      <c r="C1153" s="20" t="s">
        <v>966</v>
      </c>
      <c r="D1153" s="20" t="s">
        <v>26</v>
      </c>
      <c r="E1153" s="20" t="s">
        <v>633</v>
      </c>
      <c r="F1153" s="20" t="s">
        <v>59</v>
      </c>
      <c r="G1153" s="20" t="s">
        <v>2104</v>
      </c>
      <c r="H1153" s="20" t="s">
        <v>2106</v>
      </c>
      <c r="I1153" s="20"/>
      <c r="J1153" s="20"/>
      <c r="K1153" s="20"/>
      <c r="L1153" s="20"/>
      <c r="M1153" s="20"/>
      <c r="N1153" s="20"/>
      <c r="O1153" s="20"/>
      <c r="P1153" s="20"/>
    </row>
    <row r="1154" spans="1:16" ht="45" x14ac:dyDescent="0.25">
      <c r="A1154" s="20" t="s">
        <v>2103</v>
      </c>
      <c r="B1154" s="20">
        <v>269</v>
      </c>
      <c r="C1154" s="20" t="s">
        <v>966</v>
      </c>
      <c r="D1154" s="20" t="s">
        <v>32</v>
      </c>
      <c r="E1154" s="20" t="s">
        <v>910</v>
      </c>
      <c r="F1154" s="20" t="s">
        <v>113</v>
      </c>
      <c r="G1154" s="20" t="s">
        <v>2104</v>
      </c>
      <c r="H1154" s="20" t="s">
        <v>2105</v>
      </c>
      <c r="I1154" s="20"/>
      <c r="J1154" s="20"/>
      <c r="K1154" s="20"/>
      <c r="L1154" s="20"/>
      <c r="M1154" s="20"/>
      <c r="N1154" s="20"/>
      <c r="O1154" s="20"/>
      <c r="P1154" s="20"/>
    </row>
    <row r="1155" spans="1:16" ht="45" x14ac:dyDescent="0.25">
      <c r="A1155" s="20" t="s">
        <v>2103</v>
      </c>
      <c r="B1155" s="20">
        <v>271</v>
      </c>
      <c r="C1155" s="20" t="s">
        <v>971</v>
      </c>
      <c r="D1155" s="20" t="s">
        <v>24</v>
      </c>
      <c r="E1155" s="20" t="s">
        <v>972</v>
      </c>
      <c r="F1155" s="20" t="s">
        <v>544</v>
      </c>
      <c r="G1155" s="20" t="s">
        <v>2104</v>
      </c>
      <c r="H1155" s="20" t="s">
        <v>2105</v>
      </c>
      <c r="I1155" s="20"/>
      <c r="J1155" s="20"/>
      <c r="K1155" s="20"/>
      <c r="L1155" s="20"/>
      <c r="M1155" s="20"/>
      <c r="N1155" s="20"/>
      <c r="O1155" s="20"/>
      <c r="P1155" s="20"/>
    </row>
    <row r="1156" spans="1:16" ht="45" x14ac:dyDescent="0.25">
      <c r="A1156" s="20" t="s">
        <v>2103</v>
      </c>
      <c r="B1156" s="20">
        <v>273</v>
      </c>
      <c r="C1156" s="20" t="s">
        <v>976</v>
      </c>
      <c r="D1156" s="20" t="s">
        <v>32</v>
      </c>
      <c r="E1156" s="20" t="s">
        <v>978</v>
      </c>
      <c r="F1156" s="20" t="s">
        <v>203</v>
      </c>
      <c r="G1156" s="20" t="s">
        <v>2104</v>
      </c>
      <c r="H1156" s="20" t="s">
        <v>2105</v>
      </c>
      <c r="I1156" s="20"/>
      <c r="J1156" s="20"/>
      <c r="K1156" s="20"/>
      <c r="L1156" s="20"/>
      <c r="M1156" s="20"/>
      <c r="N1156" s="20"/>
      <c r="O1156" s="20"/>
      <c r="P1156" s="20"/>
    </row>
    <row r="1157" spans="1:16" ht="60" x14ac:dyDescent="0.25">
      <c r="A1157" s="20" t="s">
        <v>2103</v>
      </c>
      <c r="B1157" s="20">
        <v>274</v>
      </c>
      <c r="C1157" s="20" t="s">
        <v>979</v>
      </c>
      <c r="D1157" s="20" t="s">
        <v>26</v>
      </c>
      <c r="E1157" s="20" t="s">
        <v>406</v>
      </c>
      <c r="F1157" s="20" t="s">
        <v>135</v>
      </c>
      <c r="G1157" s="20" t="s">
        <v>2104</v>
      </c>
      <c r="H1157" s="20" t="s">
        <v>2106</v>
      </c>
      <c r="I1157" s="20"/>
      <c r="J1157" s="20"/>
      <c r="K1157" s="20"/>
      <c r="L1157" s="20"/>
      <c r="M1157" s="20"/>
      <c r="N1157" s="20"/>
      <c r="O1157" s="20"/>
      <c r="P1157" s="20"/>
    </row>
    <row r="1158" spans="1:16" ht="45" x14ac:dyDescent="0.25">
      <c r="A1158" s="20" t="s">
        <v>2103</v>
      </c>
      <c r="B1158" s="20">
        <v>275</v>
      </c>
      <c r="C1158" s="20" t="s">
        <v>982</v>
      </c>
      <c r="D1158" s="20" t="s">
        <v>24</v>
      </c>
      <c r="E1158" s="20" t="s">
        <v>983</v>
      </c>
      <c r="F1158" s="20" t="s">
        <v>878</v>
      </c>
      <c r="G1158" s="20" t="s">
        <v>2104</v>
      </c>
      <c r="H1158" s="20" t="s">
        <v>2105</v>
      </c>
      <c r="I1158" s="20"/>
      <c r="J1158" s="20"/>
      <c r="K1158" s="20"/>
      <c r="L1158" s="20"/>
      <c r="M1158" s="20"/>
      <c r="N1158" s="20"/>
      <c r="O1158" s="20"/>
      <c r="P1158" s="20"/>
    </row>
    <row r="1159" spans="1:16" ht="60" x14ac:dyDescent="0.25">
      <c r="A1159" s="20" t="s">
        <v>2103</v>
      </c>
      <c r="B1159" s="20">
        <v>275</v>
      </c>
      <c r="C1159" s="20" t="s">
        <v>982</v>
      </c>
      <c r="D1159" s="20" t="s">
        <v>26</v>
      </c>
      <c r="E1159" s="20" t="s">
        <v>180</v>
      </c>
      <c r="F1159" s="20" t="s">
        <v>40</v>
      </c>
      <c r="G1159" s="20" t="s">
        <v>2104</v>
      </c>
      <c r="H1159" s="20" t="s">
        <v>2106</v>
      </c>
      <c r="I1159" s="20"/>
      <c r="J1159" s="20"/>
      <c r="K1159" s="20"/>
      <c r="L1159" s="20"/>
      <c r="M1159" s="20"/>
      <c r="N1159" s="20"/>
      <c r="O1159" s="20"/>
      <c r="P1159" s="20"/>
    </row>
    <row r="1160" spans="1:16" ht="45" x14ac:dyDescent="0.25">
      <c r="A1160" s="20" t="s">
        <v>2103</v>
      </c>
      <c r="B1160" s="20">
        <v>275</v>
      </c>
      <c r="C1160" s="20" t="s">
        <v>982</v>
      </c>
      <c r="D1160" s="20" t="s">
        <v>32</v>
      </c>
      <c r="E1160" s="20" t="s">
        <v>157</v>
      </c>
      <c r="F1160" s="20" t="s">
        <v>61</v>
      </c>
      <c r="G1160" s="20" t="s">
        <v>2104</v>
      </c>
      <c r="H1160" s="20" t="s">
        <v>2105</v>
      </c>
      <c r="I1160" s="20"/>
      <c r="J1160" s="20"/>
      <c r="K1160" s="20"/>
      <c r="L1160" s="20"/>
      <c r="M1160" s="20"/>
      <c r="N1160" s="20"/>
      <c r="O1160" s="20"/>
      <c r="P1160" s="20"/>
    </row>
    <row r="1161" spans="1:16" ht="45" x14ac:dyDescent="0.25">
      <c r="A1161" s="20" t="s">
        <v>2103</v>
      </c>
      <c r="B1161" s="20">
        <v>279</v>
      </c>
      <c r="C1161" s="20" t="s">
        <v>994</v>
      </c>
      <c r="D1161" s="20" t="s">
        <v>24</v>
      </c>
      <c r="E1161" s="20" t="s">
        <v>995</v>
      </c>
      <c r="F1161" s="20" t="s">
        <v>1931</v>
      </c>
      <c r="G1161" s="20" t="s">
        <v>2104</v>
      </c>
      <c r="H1161" s="20" t="s">
        <v>2105</v>
      </c>
      <c r="I1161" s="20"/>
      <c r="J1161" s="20"/>
      <c r="K1161" s="20"/>
      <c r="L1161" s="20"/>
      <c r="M1161" s="20"/>
      <c r="N1161" s="20"/>
      <c r="O1161" s="20"/>
      <c r="P1161" s="20"/>
    </row>
    <row r="1162" spans="1:16" ht="45" x14ac:dyDescent="0.25">
      <c r="A1162" s="20" t="s">
        <v>2103</v>
      </c>
      <c r="B1162" s="20">
        <v>280</v>
      </c>
      <c r="C1162" s="20" t="s">
        <v>997</v>
      </c>
      <c r="D1162" s="20" t="s">
        <v>24</v>
      </c>
      <c r="E1162" s="20" t="s">
        <v>998</v>
      </c>
      <c r="F1162" s="20" t="s">
        <v>1932</v>
      </c>
      <c r="G1162" s="20" t="s">
        <v>2104</v>
      </c>
      <c r="H1162" s="20" t="s">
        <v>2105</v>
      </c>
      <c r="I1162" s="20"/>
      <c r="J1162" s="20"/>
      <c r="K1162" s="20"/>
      <c r="L1162" s="20"/>
      <c r="M1162" s="20"/>
      <c r="N1162" s="20"/>
      <c r="O1162" s="20"/>
      <c r="P1162" s="20"/>
    </row>
    <row r="1163" spans="1:16" ht="45" x14ac:dyDescent="0.25">
      <c r="A1163" s="20" t="s">
        <v>2103</v>
      </c>
      <c r="B1163" s="20">
        <v>281</v>
      </c>
      <c r="C1163" s="20" t="s">
        <v>1000</v>
      </c>
      <c r="D1163" s="20" t="s">
        <v>24</v>
      </c>
      <c r="E1163" s="20" t="s">
        <v>1001</v>
      </c>
      <c r="F1163" s="20" t="s">
        <v>1933</v>
      </c>
      <c r="G1163" s="20" t="s">
        <v>2104</v>
      </c>
      <c r="H1163" s="20" t="s">
        <v>2105</v>
      </c>
      <c r="I1163" s="20"/>
      <c r="J1163" s="20"/>
      <c r="K1163" s="20"/>
      <c r="L1163" s="20"/>
      <c r="M1163" s="20"/>
      <c r="N1163" s="20"/>
      <c r="O1163" s="20"/>
      <c r="P1163" s="20"/>
    </row>
    <row r="1164" spans="1:16" ht="45" x14ac:dyDescent="0.25">
      <c r="A1164" s="20" t="s">
        <v>2103</v>
      </c>
      <c r="B1164" s="20">
        <v>282</v>
      </c>
      <c r="C1164" s="20" t="s">
        <v>1003</v>
      </c>
      <c r="D1164" s="20" t="s">
        <v>24</v>
      </c>
      <c r="E1164" s="20" t="s">
        <v>1004</v>
      </c>
      <c r="F1164" s="20" t="s">
        <v>1934</v>
      </c>
      <c r="G1164" s="20" t="s">
        <v>2104</v>
      </c>
      <c r="H1164" s="20" t="s">
        <v>2105</v>
      </c>
      <c r="I1164" s="20"/>
      <c r="J1164" s="20"/>
      <c r="K1164" s="20"/>
      <c r="L1164" s="20"/>
      <c r="M1164" s="20"/>
      <c r="N1164" s="20"/>
      <c r="O1164" s="20"/>
      <c r="P1164" s="20"/>
    </row>
    <row r="1165" spans="1:16" ht="45" x14ac:dyDescent="0.25">
      <c r="A1165" s="20" t="s">
        <v>2103</v>
      </c>
      <c r="B1165" s="20">
        <v>283</v>
      </c>
      <c r="C1165" s="20" t="s">
        <v>1006</v>
      </c>
      <c r="D1165" s="20" t="s">
        <v>32</v>
      </c>
      <c r="E1165" s="20" t="s">
        <v>95</v>
      </c>
      <c r="F1165" s="20" t="s">
        <v>75</v>
      </c>
      <c r="G1165" s="20" t="s">
        <v>2104</v>
      </c>
      <c r="H1165" s="20" t="s">
        <v>2105</v>
      </c>
      <c r="I1165" s="20"/>
      <c r="J1165" s="20"/>
      <c r="K1165" s="20"/>
      <c r="L1165" s="20"/>
      <c r="M1165" s="20"/>
      <c r="N1165" s="20"/>
      <c r="O1165" s="20"/>
      <c r="P1165" s="20"/>
    </row>
    <row r="1166" spans="1:16" ht="60" x14ac:dyDescent="0.25">
      <c r="A1166" s="20" t="s">
        <v>2103</v>
      </c>
      <c r="B1166" s="20">
        <v>284</v>
      </c>
      <c r="C1166" s="20" t="s">
        <v>1009</v>
      </c>
      <c r="D1166" s="20" t="s">
        <v>26</v>
      </c>
      <c r="E1166" s="20" t="s">
        <v>399</v>
      </c>
      <c r="F1166" s="20" t="s">
        <v>59</v>
      </c>
      <c r="G1166" s="20" t="s">
        <v>2104</v>
      </c>
      <c r="H1166" s="20" t="s">
        <v>2106</v>
      </c>
      <c r="I1166" s="20"/>
      <c r="J1166" s="20"/>
      <c r="K1166" s="20"/>
      <c r="L1166" s="20"/>
      <c r="M1166" s="20"/>
      <c r="N1166" s="20"/>
      <c r="O1166" s="20"/>
      <c r="P1166" s="20"/>
    </row>
    <row r="1167" spans="1:16" ht="45" x14ac:dyDescent="0.25">
      <c r="A1167" s="20" t="s">
        <v>2103</v>
      </c>
      <c r="B1167" s="20">
        <v>285</v>
      </c>
      <c r="C1167" s="20" t="s">
        <v>1011</v>
      </c>
      <c r="D1167" s="20" t="s">
        <v>32</v>
      </c>
      <c r="E1167" s="20" t="s">
        <v>777</v>
      </c>
      <c r="F1167" s="20" t="s">
        <v>126</v>
      </c>
      <c r="G1167" s="20" t="s">
        <v>2104</v>
      </c>
      <c r="H1167" s="20" t="s">
        <v>2105</v>
      </c>
      <c r="I1167" s="20"/>
      <c r="J1167" s="20"/>
      <c r="K1167" s="20"/>
      <c r="L1167" s="20"/>
      <c r="M1167" s="20"/>
      <c r="N1167" s="20"/>
      <c r="O1167" s="20"/>
      <c r="P1167" s="20"/>
    </row>
    <row r="1168" spans="1:16" ht="90" x14ac:dyDescent="0.25">
      <c r="A1168" s="20" t="s">
        <v>2107</v>
      </c>
      <c r="B1168" s="20">
        <v>289</v>
      </c>
      <c r="C1168" s="20" t="s">
        <v>836</v>
      </c>
      <c r="D1168" s="20" t="s">
        <v>2108</v>
      </c>
      <c r="E1168" s="20" t="s">
        <v>2085</v>
      </c>
      <c r="F1168" s="20" t="s">
        <v>2109</v>
      </c>
      <c r="G1168" s="20" t="s">
        <v>2110</v>
      </c>
      <c r="H1168" s="20" t="s">
        <v>2111</v>
      </c>
      <c r="I1168" s="20"/>
      <c r="J1168" s="20"/>
      <c r="K1168" s="20"/>
      <c r="L1168" s="20"/>
      <c r="M1168" s="20"/>
      <c r="N1168" s="20"/>
      <c r="O1168" s="20"/>
      <c r="P1168" s="20"/>
    </row>
    <row r="1169" spans="1:16" ht="45" x14ac:dyDescent="0.25">
      <c r="A1169" s="20" t="s">
        <v>2103</v>
      </c>
      <c r="B1169" s="20">
        <v>290</v>
      </c>
      <c r="C1169" s="20" t="s">
        <v>1021</v>
      </c>
      <c r="D1169" s="20" t="s">
        <v>24</v>
      </c>
      <c r="E1169" s="20" t="s">
        <v>1022</v>
      </c>
      <c r="F1169" s="20" t="s">
        <v>1935</v>
      </c>
      <c r="G1169" s="20" t="s">
        <v>2104</v>
      </c>
      <c r="H1169" s="20" t="s">
        <v>2105</v>
      </c>
      <c r="I1169" s="20"/>
      <c r="J1169" s="20"/>
      <c r="K1169" s="20"/>
      <c r="L1169" s="20"/>
      <c r="M1169" s="20"/>
      <c r="N1169" s="20"/>
      <c r="O1169" s="20"/>
      <c r="P1169" s="20"/>
    </row>
    <row r="1170" spans="1:16" ht="45" x14ac:dyDescent="0.25">
      <c r="A1170" s="20" t="s">
        <v>2103</v>
      </c>
      <c r="B1170" s="20">
        <v>290</v>
      </c>
      <c r="C1170" s="20" t="s">
        <v>1021</v>
      </c>
      <c r="D1170" s="20" t="s">
        <v>32</v>
      </c>
      <c r="E1170" s="20" t="s">
        <v>392</v>
      </c>
      <c r="F1170" s="20" t="s">
        <v>187</v>
      </c>
      <c r="G1170" s="20" t="s">
        <v>2104</v>
      </c>
      <c r="H1170" s="20" t="s">
        <v>2105</v>
      </c>
      <c r="I1170" s="20"/>
      <c r="J1170" s="20"/>
      <c r="K1170" s="20"/>
      <c r="L1170" s="20"/>
      <c r="M1170" s="20"/>
      <c r="N1170" s="20"/>
      <c r="O1170" s="20"/>
      <c r="P1170" s="20"/>
    </row>
    <row r="1171" spans="1:16" ht="45" x14ac:dyDescent="0.25">
      <c r="A1171" s="20" t="s">
        <v>2103</v>
      </c>
      <c r="B1171" s="20">
        <v>293</v>
      </c>
      <c r="C1171" s="20" t="s">
        <v>1030</v>
      </c>
      <c r="D1171" s="20" t="s">
        <v>24</v>
      </c>
      <c r="E1171" s="20" t="s">
        <v>1031</v>
      </c>
      <c r="F1171" s="20" t="s">
        <v>1936</v>
      </c>
      <c r="G1171" s="20" t="s">
        <v>2104</v>
      </c>
      <c r="H1171" s="20" t="s">
        <v>2105</v>
      </c>
      <c r="I1171" s="20"/>
      <c r="J1171" s="20"/>
      <c r="K1171" s="20"/>
      <c r="L1171" s="20"/>
      <c r="M1171" s="20"/>
      <c r="N1171" s="20"/>
      <c r="O1171" s="20"/>
      <c r="P1171" s="20"/>
    </row>
    <row r="1172" spans="1:16" ht="60" x14ac:dyDescent="0.25">
      <c r="A1172" s="20" t="s">
        <v>2103</v>
      </c>
      <c r="B1172" s="20">
        <v>295</v>
      </c>
      <c r="C1172" s="20" t="s">
        <v>1036</v>
      </c>
      <c r="D1172" s="20" t="s">
        <v>26</v>
      </c>
      <c r="E1172" s="20" t="s">
        <v>72</v>
      </c>
      <c r="F1172" s="20" t="s">
        <v>111</v>
      </c>
      <c r="G1172" s="20" t="s">
        <v>2104</v>
      </c>
      <c r="H1172" s="20" t="s">
        <v>2106</v>
      </c>
      <c r="I1172" s="20"/>
      <c r="J1172" s="20"/>
      <c r="K1172" s="20"/>
      <c r="L1172" s="20"/>
      <c r="M1172" s="20"/>
      <c r="N1172" s="20"/>
      <c r="O1172" s="20"/>
      <c r="P1172" s="20"/>
    </row>
    <row r="1173" spans="1:16" ht="60" x14ac:dyDescent="0.25">
      <c r="A1173" s="20" t="s">
        <v>2103</v>
      </c>
      <c r="B1173" s="20">
        <v>296</v>
      </c>
      <c r="C1173" s="20" t="s">
        <v>1039</v>
      </c>
      <c r="D1173" s="20" t="s">
        <v>26</v>
      </c>
      <c r="E1173" s="20" t="s">
        <v>1040</v>
      </c>
      <c r="F1173" s="20" t="s">
        <v>168</v>
      </c>
      <c r="G1173" s="20" t="s">
        <v>2104</v>
      </c>
      <c r="H1173" s="20" t="s">
        <v>2106</v>
      </c>
      <c r="I1173" s="20"/>
      <c r="J1173" s="20"/>
      <c r="K1173" s="20"/>
      <c r="L1173" s="20"/>
      <c r="M1173" s="20"/>
      <c r="N1173" s="20"/>
      <c r="O1173" s="20"/>
      <c r="P1173" s="20"/>
    </row>
    <row r="1174" spans="1:16" ht="45" x14ac:dyDescent="0.25">
      <c r="A1174" s="20" t="s">
        <v>2103</v>
      </c>
      <c r="B1174" s="20">
        <v>297</v>
      </c>
      <c r="C1174" s="20" t="s">
        <v>1041</v>
      </c>
      <c r="D1174" s="20" t="s">
        <v>24</v>
      </c>
      <c r="E1174" s="20" t="s">
        <v>1042</v>
      </c>
      <c r="F1174" s="20" t="s">
        <v>1323</v>
      </c>
      <c r="G1174" s="20" t="s">
        <v>2104</v>
      </c>
      <c r="H1174" s="20" t="s">
        <v>2105</v>
      </c>
      <c r="I1174" s="20"/>
      <c r="J1174" s="20"/>
      <c r="K1174" s="20"/>
      <c r="L1174" s="20"/>
      <c r="M1174" s="20"/>
      <c r="N1174" s="20"/>
      <c r="O1174" s="20"/>
      <c r="P1174" s="20"/>
    </row>
    <row r="1175" spans="1:16" ht="45" x14ac:dyDescent="0.25">
      <c r="A1175" s="20" t="s">
        <v>2103</v>
      </c>
      <c r="B1175" s="20">
        <v>299</v>
      </c>
      <c r="C1175" s="20" t="s">
        <v>1047</v>
      </c>
      <c r="D1175" s="20" t="s">
        <v>24</v>
      </c>
      <c r="E1175" s="20" t="s">
        <v>1048</v>
      </c>
      <c r="F1175" s="20" t="s">
        <v>1937</v>
      </c>
      <c r="G1175" s="20" t="s">
        <v>2104</v>
      </c>
      <c r="H1175" s="20" t="s">
        <v>2105</v>
      </c>
      <c r="I1175" s="20"/>
      <c r="J1175" s="20"/>
      <c r="K1175" s="20"/>
      <c r="L1175" s="20"/>
      <c r="M1175" s="20"/>
      <c r="N1175" s="20"/>
      <c r="O1175" s="20"/>
      <c r="P1175" s="20"/>
    </row>
    <row r="1176" spans="1:16" ht="45" x14ac:dyDescent="0.25">
      <c r="A1176" s="20" t="s">
        <v>2103</v>
      </c>
      <c r="B1176" s="20">
        <v>300</v>
      </c>
      <c r="C1176" s="20" t="s">
        <v>1050</v>
      </c>
      <c r="D1176" s="20" t="s">
        <v>24</v>
      </c>
      <c r="E1176" s="20" t="s">
        <v>1051</v>
      </c>
      <c r="F1176" s="20" t="s">
        <v>1883</v>
      </c>
      <c r="G1176" s="20" t="s">
        <v>2104</v>
      </c>
      <c r="H1176" s="20" t="s">
        <v>2105</v>
      </c>
      <c r="I1176" s="20"/>
      <c r="J1176" s="20"/>
      <c r="K1176" s="20"/>
      <c r="L1176" s="20"/>
      <c r="M1176" s="20"/>
      <c r="N1176" s="20"/>
      <c r="O1176" s="20"/>
      <c r="P1176" s="20"/>
    </row>
    <row r="1177" spans="1:16" ht="60" x14ac:dyDescent="0.25">
      <c r="A1177" s="20" t="s">
        <v>2103</v>
      </c>
      <c r="B1177" s="20">
        <v>301</v>
      </c>
      <c r="C1177" s="20" t="s">
        <v>1053</v>
      </c>
      <c r="D1177" s="20" t="s">
        <v>26</v>
      </c>
      <c r="E1177" s="20" t="s">
        <v>388</v>
      </c>
      <c r="F1177" s="20" t="s">
        <v>87</v>
      </c>
      <c r="G1177" s="20" t="s">
        <v>2104</v>
      </c>
      <c r="H1177" s="20" t="s">
        <v>2106</v>
      </c>
      <c r="I1177" s="20"/>
      <c r="J1177" s="20"/>
      <c r="K1177" s="20"/>
      <c r="L1177" s="20"/>
      <c r="M1177" s="20"/>
      <c r="N1177" s="20"/>
      <c r="O1177" s="20"/>
      <c r="P1177" s="20"/>
    </row>
    <row r="1178" spans="1:16" ht="45" x14ac:dyDescent="0.25">
      <c r="A1178" s="20" t="s">
        <v>2103</v>
      </c>
      <c r="B1178" s="20">
        <v>302</v>
      </c>
      <c r="C1178" s="20" t="s">
        <v>1055</v>
      </c>
      <c r="D1178" s="20" t="s">
        <v>32</v>
      </c>
      <c r="E1178" s="20" t="s">
        <v>667</v>
      </c>
      <c r="F1178" s="20" t="s">
        <v>75</v>
      </c>
      <c r="G1178" s="20" t="s">
        <v>2104</v>
      </c>
      <c r="H1178" s="20" t="s">
        <v>2105</v>
      </c>
      <c r="I1178" s="20"/>
      <c r="J1178" s="20"/>
      <c r="K1178" s="20"/>
      <c r="L1178" s="20"/>
      <c r="M1178" s="20"/>
      <c r="N1178" s="20"/>
      <c r="O1178" s="20"/>
      <c r="P1178" s="20"/>
    </row>
    <row r="1179" spans="1:16" ht="45" x14ac:dyDescent="0.25">
      <c r="A1179" s="20" t="s">
        <v>2103</v>
      </c>
      <c r="B1179" s="20">
        <v>306</v>
      </c>
      <c r="C1179" s="20" t="s">
        <v>1066</v>
      </c>
      <c r="D1179" s="20" t="s">
        <v>32</v>
      </c>
      <c r="E1179" s="20" t="s">
        <v>1069</v>
      </c>
      <c r="F1179" s="20" t="s">
        <v>152</v>
      </c>
      <c r="G1179" s="20" t="s">
        <v>2104</v>
      </c>
      <c r="H1179" s="20" t="s">
        <v>2105</v>
      </c>
      <c r="I1179" s="20"/>
      <c r="J1179" s="20"/>
      <c r="K1179" s="20"/>
      <c r="L1179" s="20"/>
      <c r="M1179" s="20"/>
      <c r="N1179" s="20"/>
      <c r="O1179" s="20"/>
      <c r="P1179" s="20"/>
    </row>
    <row r="1180" spans="1:16" ht="60" x14ac:dyDescent="0.25">
      <c r="A1180" s="20" t="s">
        <v>2103</v>
      </c>
      <c r="B1180" s="20">
        <v>308</v>
      </c>
      <c r="C1180" s="20" t="s">
        <v>1073</v>
      </c>
      <c r="D1180" s="20" t="s">
        <v>26</v>
      </c>
      <c r="E1180" s="20" t="s">
        <v>106</v>
      </c>
      <c r="F1180" s="20" t="s">
        <v>49</v>
      </c>
      <c r="G1180" s="20" t="s">
        <v>2104</v>
      </c>
      <c r="H1180" s="20" t="s">
        <v>2106</v>
      </c>
      <c r="I1180" s="20"/>
      <c r="J1180" s="20"/>
      <c r="K1180" s="20"/>
      <c r="L1180" s="20"/>
      <c r="M1180" s="20"/>
      <c r="N1180" s="20"/>
      <c r="O1180" s="20"/>
      <c r="P1180" s="20"/>
    </row>
    <row r="1181" spans="1:16" ht="60" x14ac:dyDescent="0.25">
      <c r="A1181" s="20" t="s">
        <v>2103</v>
      </c>
      <c r="B1181" s="20">
        <v>309</v>
      </c>
      <c r="C1181" s="20" t="s">
        <v>1076</v>
      </c>
      <c r="D1181" s="20" t="s">
        <v>26</v>
      </c>
      <c r="E1181" s="20" t="s">
        <v>1040</v>
      </c>
      <c r="F1181" s="20" t="s">
        <v>168</v>
      </c>
      <c r="G1181" s="20" t="s">
        <v>2104</v>
      </c>
      <c r="H1181" s="20" t="s">
        <v>2106</v>
      </c>
      <c r="I1181" s="20"/>
      <c r="J1181" s="20"/>
      <c r="K1181" s="20"/>
      <c r="L1181" s="20"/>
      <c r="M1181" s="20"/>
      <c r="N1181" s="20"/>
      <c r="O1181" s="20"/>
      <c r="P1181" s="20"/>
    </row>
    <row r="1182" spans="1:16" ht="45" x14ac:dyDescent="0.25">
      <c r="A1182" s="20" t="s">
        <v>2103</v>
      </c>
      <c r="B1182" s="20">
        <v>311</v>
      </c>
      <c r="C1182" s="20" t="s">
        <v>1082</v>
      </c>
      <c r="D1182" s="20" t="s">
        <v>32</v>
      </c>
      <c r="E1182" s="20" t="s">
        <v>218</v>
      </c>
      <c r="F1182" s="20" t="s">
        <v>308</v>
      </c>
      <c r="G1182" s="20" t="s">
        <v>2104</v>
      </c>
      <c r="H1182" s="20" t="s">
        <v>2105</v>
      </c>
      <c r="I1182" s="20"/>
      <c r="J1182" s="20"/>
      <c r="K1182" s="20"/>
      <c r="L1182" s="20"/>
      <c r="M1182" s="20"/>
      <c r="N1182" s="20"/>
      <c r="O1182" s="20"/>
      <c r="P1182" s="20"/>
    </row>
    <row r="1183" spans="1:16" ht="60" x14ac:dyDescent="0.25">
      <c r="A1183" s="20" t="s">
        <v>2103</v>
      </c>
      <c r="B1183" s="20">
        <v>312</v>
      </c>
      <c r="C1183" s="20" t="s">
        <v>1085</v>
      </c>
      <c r="D1183" s="20" t="s">
        <v>26</v>
      </c>
      <c r="E1183" s="20" t="s">
        <v>222</v>
      </c>
      <c r="F1183" s="20" t="s">
        <v>99</v>
      </c>
      <c r="G1183" s="20" t="s">
        <v>2104</v>
      </c>
      <c r="H1183" s="20" t="s">
        <v>2106</v>
      </c>
      <c r="I1183" s="20"/>
      <c r="J1183" s="20"/>
      <c r="K1183" s="20"/>
      <c r="L1183" s="20"/>
      <c r="M1183" s="20"/>
      <c r="N1183" s="20"/>
      <c r="O1183" s="20"/>
      <c r="P1183" s="20"/>
    </row>
    <row r="1184" spans="1:16" ht="60" x14ac:dyDescent="0.25">
      <c r="A1184" s="20" t="s">
        <v>2103</v>
      </c>
      <c r="B1184" s="20">
        <v>313</v>
      </c>
      <c r="C1184" s="20" t="s">
        <v>1088</v>
      </c>
      <c r="D1184" s="20" t="s">
        <v>26</v>
      </c>
      <c r="E1184" s="20" t="s">
        <v>703</v>
      </c>
      <c r="F1184" s="20" t="s">
        <v>40</v>
      </c>
      <c r="G1184" s="20" t="s">
        <v>2104</v>
      </c>
      <c r="H1184" s="20" t="s">
        <v>2106</v>
      </c>
      <c r="I1184" s="20"/>
      <c r="J1184" s="20"/>
      <c r="K1184" s="20"/>
      <c r="L1184" s="20"/>
      <c r="M1184" s="20"/>
      <c r="N1184" s="20"/>
      <c r="O1184" s="20"/>
      <c r="P1184" s="20"/>
    </row>
    <row r="1185" spans="1:16" ht="60" x14ac:dyDescent="0.25">
      <c r="A1185" s="20" t="s">
        <v>2103</v>
      </c>
      <c r="B1185" s="20">
        <v>314</v>
      </c>
      <c r="C1185" s="20" t="s">
        <v>1091</v>
      </c>
      <c r="D1185" s="20" t="s">
        <v>26</v>
      </c>
      <c r="E1185" s="20" t="s">
        <v>106</v>
      </c>
      <c r="F1185" s="20" t="s">
        <v>49</v>
      </c>
      <c r="G1185" s="20" t="s">
        <v>2104</v>
      </c>
      <c r="H1185" s="20" t="s">
        <v>2106</v>
      </c>
      <c r="I1185" s="20"/>
      <c r="J1185" s="20"/>
      <c r="K1185" s="20"/>
      <c r="L1185" s="20"/>
      <c r="M1185" s="20"/>
      <c r="N1185" s="20"/>
      <c r="O1185" s="20"/>
      <c r="P1185" s="20"/>
    </row>
    <row r="1186" spans="1:16" ht="45" x14ac:dyDescent="0.25">
      <c r="A1186" s="20" t="s">
        <v>2103</v>
      </c>
      <c r="B1186" s="20">
        <v>315</v>
      </c>
      <c r="C1186" s="20" t="s">
        <v>1093</v>
      </c>
      <c r="D1186" s="20" t="s">
        <v>24</v>
      </c>
      <c r="E1186" s="20" t="s">
        <v>1094</v>
      </c>
      <c r="F1186" s="20" t="s">
        <v>1938</v>
      </c>
      <c r="G1186" s="20" t="s">
        <v>2104</v>
      </c>
      <c r="H1186" s="20" t="s">
        <v>2105</v>
      </c>
      <c r="I1186" s="20"/>
      <c r="J1186" s="20"/>
      <c r="K1186" s="20"/>
      <c r="L1186" s="20"/>
      <c r="M1186" s="20"/>
      <c r="N1186" s="20"/>
      <c r="O1186" s="20"/>
      <c r="P1186" s="20"/>
    </row>
    <row r="1187" spans="1:16" ht="45" x14ac:dyDescent="0.25">
      <c r="A1187" s="20" t="s">
        <v>2103</v>
      </c>
      <c r="B1187" s="20">
        <v>316</v>
      </c>
      <c r="C1187" s="20" t="s">
        <v>1096</v>
      </c>
      <c r="D1187" s="20" t="s">
        <v>24</v>
      </c>
      <c r="E1187" s="20" t="s">
        <v>1097</v>
      </c>
      <c r="F1187" s="20" t="s">
        <v>1331</v>
      </c>
      <c r="G1187" s="20" t="s">
        <v>2104</v>
      </c>
      <c r="H1187" s="20" t="s">
        <v>2105</v>
      </c>
      <c r="I1187" s="20"/>
      <c r="J1187" s="20"/>
      <c r="K1187" s="20"/>
      <c r="L1187" s="20"/>
      <c r="M1187" s="20"/>
      <c r="N1187" s="20"/>
      <c r="O1187" s="20"/>
      <c r="P1187" s="20"/>
    </row>
    <row r="1188" spans="1:16" ht="45" x14ac:dyDescent="0.25">
      <c r="A1188" s="20" t="s">
        <v>2103</v>
      </c>
      <c r="B1188" s="20">
        <v>316</v>
      </c>
      <c r="C1188" s="20" t="s">
        <v>1096</v>
      </c>
      <c r="D1188" s="20" t="s">
        <v>32</v>
      </c>
      <c r="E1188" s="20" t="s">
        <v>122</v>
      </c>
      <c r="F1188" s="20" t="s">
        <v>61</v>
      </c>
      <c r="G1188" s="20" t="s">
        <v>2104</v>
      </c>
      <c r="H1188" s="20" t="s">
        <v>2105</v>
      </c>
      <c r="I1188" s="20"/>
      <c r="J1188" s="20"/>
      <c r="K1188" s="20"/>
      <c r="L1188" s="20"/>
      <c r="M1188" s="20"/>
      <c r="N1188" s="20"/>
      <c r="O1188" s="20"/>
      <c r="P1188" s="20"/>
    </row>
    <row r="1189" spans="1:16" ht="45" x14ac:dyDescent="0.25">
      <c r="A1189" s="20" t="s">
        <v>2103</v>
      </c>
      <c r="B1189" s="20">
        <v>319</v>
      </c>
      <c r="C1189" s="20" t="s">
        <v>1105</v>
      </c>
      <c r="D1189" s="20" t="s">
        <v>24</v>
      </c>
      <c r="E1189" s="20" t="s">
        <v>1106</v>
      </c>
      <c r="F1189" s="20" t="s">
        <v>1939</v>
      </c>
      <c r="G1189" s="20" t="s">
        <v>2104</v>
      </c>
      <c r="H1189" s="20" t="s">
        <v>2105</v>
      </c>
      <c r="I1189" s="20"/>
      <c r="J1189" s="20"/>
      <c r="K1189" s="20"/>
      <c r="L1189" s="20"/>
      <c r="M1189" s="20"/>
      <c r="N1189" s="20"/>
      <c r="O1189" s="20"/>
      <c r="P1189" s="20"/>
    </row>
    <row r="1190" spans="1:16" ht="60" x14ac:dyDescent="0.25">
      <c r="A1190" s="20" t="s">
        <v>2103</v>
      </c>
      <c r="B1190" s="20">
        <v>320</v>
      </c>
      <c r="C1190" s="20" t="s">
        <v>1108</v>
      </c>
      <c r="D1190" s="20" t="s">
        <v>26</v>
      </c>
      <c r="E1190" s="20" t="s">
        <v>121</v>
      </c>
      <c r="F1190" s="20" t="s">
        <v>111</v>
      </c>
      <c r="G1190" s="20" t="s">
        <v>2104</v>
      </c>
      <c r="H1190" s="20" t="s">
        <v>2106</v>
      </c>
      <c r="I1190" s="20"/>
      <c r="J1190" s="20"/>
      <c r="K1190" s="20"/>
      <c r="L1190" s="20"/>
      <c r="M1190" s="20"/>
      <c r="N1190" s="20"/>
      <c r="O1190" s="20"/>
      <c r="P1190" s="20"/>
    </row>
    <row r="1191" spans="1:16" ht="45" x14ac:dyDescent="0.25">
      <c r="A1191" s="20" t="s">
        <v>2103</v>
      </c>
      <c r="B1191" s="20">
        <v>321</v>
      </c>
      <c r="C1191" s="20" t="s">
        <v>1110</v>
      </c>
      <c r="D1191" s="20" t="s">
        <v>24</v>
      </c>
      <c r="E1191" s="20" t="s">
        <v>1111</v>
      </c>
      <c r="F1191" s="20" t="s">
        <v>1940</v>
      </c>
      <c r="G1191" s="20" t="s">
        <v>2104</v>
      </c>
      <c r="H1191" s="20" t="s">
        <v>2105</v>
      </c>
      <c r="I1191" s="20"/>
      <c r="J1191" s="20"/>
      <c r="K1191" s="20"/>
      <c r="L1191" s="20"/>
      <c r="M1191" s="20"/>
      <c r="N1191" s="20"/>
      <c r="O1191" s="20"/>
      <c r="P1191" s="20"/>
    </row>
    <row r="1192" spans="1:16" ht="45" x14ac:dyDescent="0.25">
      <c r="A1192" s="20" t="s">
        <v>2103</v>
      </c>
      <c r="B1192" s="20">
        <v>321</v>
      </c>
      <c r="C1192" s="20" t="s">
        <v>1110</v>
      </c>
      <c r="D1192" s="20" t="s">
        <v>32</v>
      </c>
      <c r="E1192" s="20" t="s">
        <v>262</v>
      </c>
      <c r="F1192" s="20" t="s">
        <v>89</v>
      </c>
      <c r="G1192" s="20" t="s">
        <v>2104</v>
      </c>
      <c r="H1192" s="20" t="s">
        <v>2105</v>
      </c>
      <c r="I1192" s="20"/>
      <c r="J1192" s="20"/>
      <c r="K1192" s="20"/>
      <c r="L1192" s="20"/>
      <c r="M1192" s="20"/>
      <c r="N1192" s="20"/>
      <c r="O1192" s="20"/>
      <c r="P1192" s="20"/>
    </row>
    <row r="1193" spans="1:16" ht="45" x14ac:dyDescent="0.25">
      <c r="A1193" s="20" t="s">
        <v>2103</v>
      </c>
      <c r="B1193" s="20">
        <v>322</v>
      </c>
      <c r="C1193" s="20" t="s">
        <v>1113</v>
      </c>
      <c r="D1193" s="20" t="s">
        <v>32</v>
      </c>
      <c r="E1193" s="20" t="s">
        <v>164</v>
      </c>
      <c r="F1193" s="20" t="s">
        <v>152</v>
      </c>
      <c r="G1193" s="20" t="s">
        <v>2104</v>
      </c>
      <c r="H1193" s="20" t="s">
        <v>2105</v>
      </c>
      <c r="I1193" s="20"/>
      <c r="J1193" s="20"/>
      <c r="K1193" s="20"/>
      <c r="L1193" s="20"/>
      <c r="M1193" s="20"/>
      <c r="N1193" s="20"/>
      <c r="O1193" s="20"/>
      <c r="P1193" s="20"/>
    </row>
    <row r="1194" spans="1:16" ht="45" x14ac:dyDescent="0.25">
      <c r="A1194" s="20" t="s">
        <v>2103</v>
      </c>
      <c r="B1194" s="20">
        <v>326</v>
      </c>
      <c r="C1194" s="20" t="s">
        <v>1123</v>
      </c>
      <c r="D1194" s="20" t="s">
        <v>32</v>
      </c>
      <c r="E1194" s="20" t="s">
        <v>648</v>
      </c>
      <c r="F1194" s="20" t="s">
        <v>303</v>
      </c>
      <c r="G1194" s="20" t="s">
        <v>2104</v>
      </c>
      <c r="H1194" s="20" t="s">
        <v>2105</v>
      </c>
      <c r="I1194" s="20"/>
      <c r="J1194" s="20"/>
      <c r="K1194" s="20"/>
      <c r="L1194" s="20"/>
      <c r="M1194" s="20"/>
      <c r="N1194" s="20"/>
      <c r="O1194" s="20"/>
      <c r="P1194" s="20"/>
    </row>
    <row r="1195" spans="1:16" ht="60" x14ac:dyDescent="0.25">
      <c r="A1195" s="20" t="s">
        <v>2103</v>
      </c>
      <c r="B1195" s="20">
        <v>327</v>
      </c>
      <c r="C1195" s="20" t="s">
        <v>1126</v>
      </c>
      <c r="D1195" s="20" t="s">
        <v>26</v>
      </c>
      <c r="E1195" s="20" t="s">
        <v>302</v>
      </c>
      <c r="F1195" s="20" t="s">
        <v>111</v>
      </c>
      <c r="G1195" s="20" t="s">
        <v>2104</v>
      </c>
      <c r="H1195" s="20" t="s">
        <v>2106</v>
      </c>
      <c r="I1195" s="20"/>
      <c r="J1195" s="20"/>
      <c r="K1195" s="20"/>
      <c r="L1195" s="20"/>
      <c r="M1195" s="20"/>
      <c r="N1195" s="20"/>
      <c r="O1195" s="20"/>
      <c r="P1195" s="20"/>
    </row>
    <row r="1196" spans="1:16" ht="45" x14ac:dyDescent="0.25">
      <c r="A1196" s="20" t="s">
        <v>2103</v>
      </c>
      <c r="B1196" s="20">
        <v>328</v>
      </c>
      <c r="C1196" s="20" t="s">
        <v>1129</v>
      </c>
      <c r="D1196" s="20" t="s">
        <v>24</v>
      </c>
      <c r="E1196" s="20" t="s">
        <v>1130</v>
      </c>
      <c r="F1196" s="20" t="s">
        <v>1580</v>
      </c>
      <c r="G1196" s="20" t="s">
        <v>2104</v>
      </c>
      <c r="H1196" s="20" t="s">
        <v>2105</v>
      </c>
      <c r="I1196" s="20"/>
      <c r="J1196" s="20"/>
      <c r="K1196" s="20"/>
      <c r="L1196" s="20"/>
      <c r="M1196" s="20"/>
      <c r="N1196" s="20"/>
      <c r="O1196" s="20"/>
      <c r="P1196" s="20"/>
    </row>
    <row r="1197" spans="1:16" ht="60" x14ac:dyDescent="0.25">
      <c r="A1197" s="20" t="s">
        <v>2103</v>
      </c>
      <c r="B1197" s="20">
        <v>328</v>
      </c>
      <c r="C1197" s="20" t="s">
        <v>1129</v>
      </c>
      <c r="D1197" s="20" t="s">
        <v>26</v>
      </c>
      <c r="E1197" s="20" t="s">
        <v>504</v>
      </c>
      <c r="F1197" s="20" t="s">
        <v>99</v>
      </c>
      <c r="G1197" s="20" t="s">
        <v>2104</v>
      </c>
      <c r="H1197" s="20" t="s">
        <v>2106</v>
      </c>
      <c r="I1197" s="20"/>
      <c r="J1197" s="20"/>
      <c r="K1197" s="20"/>
      <c r="L1197" s="20"/>
      <c r="M1197" s="20"/>
      <c r="N1197" s="20"/>
      <c r="O1197" s="20"/>
      <c r="P1197" s="20"/>
    </row>
    <row r="1198" spans="1:16" ht="45" x14ac:dyDescent="0.25">
      <c r="A1198" s="20" t="s">
        <v>2103</v>
      </c>
      <c r="B1198" s="20">
        <v>328</v>
      </c>
      <c r="C1198" s="20" t="s">
        <v>1129</v>
      </c>
      <c r="D1198" s="20" t="s">
        <v>32</v>
      </c>
      <c r="E1198" s="20" t="s">
        <v>164</v>
      </c>
      <c r="F1198" s="20" t="s">
        <v>152</v>
      </c>
      <c r="G1198" s="20" t="s">
        <v>2104</v>
      </c>
      <c r="H1198" s="20" t="s">
        <v>2105</v>
      </c>
      <c r="I1198" s="20"/>
      <c r="J1198" s="20"/>
      <c r="K1198" s="20"/>
      <c r="L1198" s="20"/>
      <c r="M1198" s="20"/>
      <c r="N1198" s="20"/>
      <c r="O1198" s="20"/>
      <c r="P1198" s="20"/>
    </row>
    <row r="1199" spans="1:16" ht="45" x14ac:dyDescent="0.25">
      <c r="A1199" s="20" t="s">
        <v>2103</v>
      </c>
      <c r="B1199" s="20">
        <v>333</v>
      </c>
      <c r="C1199" s="20" t="s">
        <v>1144</v>
      </c>
      <c r="D1199" s="20" t="s">
        <v>24</v>
      </c>
      <c r="E1199" s="20" t="s">
        <v>1145</v>
      </c>
      <c r="F1199" s="20" t="s">
        <v>738</v>
      </c>
      <c r="G1199" s="20" t="s">
        <v>2104</v>
      </c>
      <c r="H1199" s="20" t="s">
        <v>2105</v>
      </c>
      <c r="I1199" s="20"/>
      <c r="J1199" s="20"/>
      <c r="K1199" s="20"/>
      <c r="L1199" s="20"/>
      <c r="M1199" s="20"/>
      <c r="N1199" s="20"/>
      <c r="O1199" s="20"/>
      <c r="P1199" s="20"/>
    </row>
    <row r="1200" spans="1:16" ht="45" x14ac:dyDescent="0.25">
      <c r="A1200" s="20" t="s">
        <v>2103</v>
      </c>
      <c r="B1200" s="20">
        <v>334</v>
      </c>
      <c r="C1200" s="20" t="s">
        <v>1146</v>
      </c>
      <c r="D1200" s="20" t="s">
        <v>32</v>
      </c>
      <c r="E1200" s="20" t="s">
        <v>327</v>
      </c>
      <c r="F1200" s="20" t="s">
        <v>113</v>
      </c>
      <c r="G1200" s="20" t="s">
        <v>2104</v>
      </c>
      <c r="H1200" s="20" t="s">
        <v>2105</v>
      </c>
      <c r="I1200" s="20"/>
      <c r="J1200" s="20"/>
      <c r="K1200" s="20"/>
      <c r="L1200" s="20"/>
      <c r="M1200" s="20"/>
      <c r="N1200" s="20"/>
      <c r="O1200" s="20"/>
      <c r="P1200" s="20"/>
    </row>
    <row r="1201" spans="1:16" ht="45" x14ac:dyDescent="0.25">
      <c r="A1201" s="20" t="s">
        <v>2103</v>
      </c>
      <c r="B1201" s="20">
        <v>336</v>
      </c>
      <c r="C1201" s="20" t="s">
        <v>1151</v>
      </c>
      <c r="D1201" s="20" t="s">
        <v>32</v>
      </c>
      <c r="E1201" s="20" t="s">
        <v>157</v>
      </c>
      <c r="F1201" s="20" t="s">
        <v>61</v>
      </c>
      <c r="G1201" s="20" t="s">
        <v>2104</v>
      </c>
      <c r="H1201" s="20" t="s">
        <v>2105</v>
      </c>
      <c r="I1201" s="20"/>
      <c r="J1201" s="20"/>
      <c r="K1201" s="20"/>
      <c r="L1201" s="20"/>
      <c r="M1201" s="20"/>
      <c r="N1201" s="20"/>
      <c r="O1201" s="20"/>
      <c r="P1201" s="20"/>
    </row>
    <row r="1202" spans="1:16" ht="60" x14ac:dyDescent="0.25">
      <c r="A1202" s="20" t="s">
        <v>2103</v>
      </c>
      <c r="B1202" s="20">
        <v>337</v>
      </c>
      <c r="C1202" s="20" t="s">
        <v>1154</v>
      </c>
      <c r="D1202" s="20" t="s">
        <v>26</v>
      </c>
      <c r="E1202" s="20" t="s">
        <v>266</v>
      </c>
      <c r="F1202" s="20" t="s">
        <v>87</v>
      </c>
      <c r="G1202" s="20" t="s">
        <v>2104</v>
      </c>
      <c r="H1202" s="20" t="s">
        <v>2106</v>
      </c>
      <c r="I1202" s="20"/>
      <c r="J1202" s="20"/>
      <c r="K1202" s="20"/>
      <c r="L1202" s="20"/>
      <c r="M1202" s="20"/>
      <c r="N1202" s="20"/>
      <c r="O1202" s="20"/>
      <c r="P1202" s="20"/>
    </row>
    <row r="1203" spans="1:16" ht="45" x14ac:dyDescent="0.25">
      <c r="A1203" s="20" t="s">
        <v>2103</v>
      </c>
      <c r="B1203" s="20">
        <v>338</v>
      </c>
      <c r="C1203" s="20" t="s">
        <v>1157</v>
      </c>
      <c r="D1203" s="20" t="s">
        <v>32</v>
      </c>
      <c r="E1203" s="20" t="s">
        <v>785</v>
      </c>
      <c r="F1203" s="20" t="s">
        <v>187</v>
      </c>
      <c r="G1203" s="20" t="s">
        <v>2104</v>
      </c>
      <c r="H1203" s="20" t="s">
        <v>2105</v>
      </c>
      <c r="I1203" s="20"/>
      <c r="J1203" s="20"/>
      <c r="K1203" s="20"/>
      <c r="L1203" s="20"/>
      <c r="M1203" s="20"/>
      <c r="N1203" s="20"/>
      <c r="O1203" s="20"/>
      <c r="P1203" s="20"/>
    </row>
    <row r="1204" spans="1:16" ht="45" x14ac:dyDescent="0.25">
      <c r="A1204" s="20" t="s">
        <v>2103</v>
      </c>
      <c r="B1204" s="20">
        <v>341</v>
      </c>
      <c r="C1204" s="20" t="s">
        <v>1165</v>
      </c>
      <c r="D1204" s="20" t="s">
        <v>32</v>
      </c>
      <c r="E1204" s="20" t="s">
        <v>777</v>
      </c>
      <c r="F1204" s="20" t="s">
        <v>126</v>
      </c>
      <c r="G1204" s="20" t="s">
        <v>2104</v>
      </c>
      <c r="H1204" s="20" t="s">
        <v>2105</v>
      </c>
      <c r="I1204" s="20"/>
      <c r="J1204" s="20"/>
      <c r="K1204" s="20"/>
      <c r="L1204" s="20"/>
      <c r="M1204" s="20"/>
      <c r="N1204" s="20"/>
      <c r="O1204" s="20"/>
      <c r="P1204" s="20"/>
    </row>
    <row r="1205" spans="1:16" ht="45" x14ac:dyDescent="0.25">
      <c r="A1205" s="20" t="s">
        <v>2103</v>
      </c>
      <c r="B1205" s="20">
        <v>342</v>
      </c>
      <c r="C1205" s="20" t="s">
        <v>1168</v>
      </c>
      <c r="D1205" s="20" t="s">
        <v>24</v>
      </c>
      <c r="E1205" s="20" t="s">
        <v>1169</v>
      </c>
      <c r="F1205" s="20" t="s">
        <v>692</v>
      </c>
      <c r="G1205" s="20" t="s">
        <v>2104</v>
      </c>
      <c r="H1205" s="20" t="s">
        <v>2105</v>
      </c>
      <c r="I1205" s="20"/>
      <c r="J1205" s="20"/>
      <c r="K1205" s="20"/>
      <c r="L1205" s="20"/>
      <c r="M1205" s="20"/>
      <c r="N1205" s="20"/>
      <c r="O1205" s="20"/>
      <c r="P1205" s="20"/>
    </row>
    <row r="1206" spans="1:16" ht="60" x14ac:dyDescent="0.25">
      <c r="A1206" s="20" t="s">
        <v>2103</v>
      </c>
      <c r="B1206" s="20">
        <v>343</v>
      </c>
      <c r="C1206" s="20" t="s">
        <v>1170</v>
      </c>
      <c r="D1206" s="20" t="s">
        <v>26</v>
      </c>
      <c r="E1206" s="20" t="s">
        <v>410</v>
      </c>
      <c r="F1206" s="20" t="s">
        <v>135</v>
      </c>
      <c r="G1206" s="20" t="s">
        <v>2104</v>
      </c>
      <c r="H1206" s="20" t="s">
        <v>2106</v>
      </c>
      <c r="I1206" s="20"/>
      <c r="J1206" s="20"/>
      <c r="K1206" s="20"/>
      <c r="L1206" s="20"/>
      <c r="M1206" s="20"/>
      <c r="N1206" s="20"/>
      <c r="O1206" s="20"/>
      <c r="P1206" s="20"/>
    </row>
    <row r="1207" spans="1:16" ht="45" x14ac:dyDescent="0.25">
      <c r="A1207" s="20" t="s">
        <v>2103</v>
      </c>
      <c r="B1207" s="20">
        <v>343</v>
      </c>
      <c r="C1207" s="20" t="s">
        <v>1170</v>
      </c>
      <c r="D1207" s="20" t="s">
        <v>32</v>
      </c>
      <c r="E1207" s="20" t="s">
        <v>327</v>
      </c>
      <c r="F1207" s="20" t="s">
        <v>113</v>
      </c>
      <c r="G1207" s="20" t="s">
        <v>2104</v>
      </c>
      <c r="H1207" s="20" t="s">
        <v>2105</v>
      </c>
      <c r="I1207" s="20"/>
      <c r="J1207" s="20"/>
      <c r="K1207" s="20"/>
      <c r="L1207" s="20"/>
      <c r="M1207" s="20"/>
      <c r="N1207" s="20"/>
      <c r="O1207" s="20"/>
      <c r="P1207" s="20"/>
    </row>
    <row r="1208" spans="1:16" ht="45" x14ac:dyDescent="0.25">
      <c r="A1208" s="20" t="s">
        <v>2103</v>
      </c>
      <c r="B1208" s="20">
        <v>344</v>
      </c>
      <c r="C1208" s="20" t="s">
        <v>1172</v>
      </c>
      <c r="D1208" s="20" t="s">
        <v>32</v>
      </c>
      <c r="E1208" s="20" t="s">
        <v>298</v>
      </c>
      <c r="F1208" s="20" t="s">
        <v>237</v>
      </c>
      <c r="G1208" s="20" t="s">
        <v>2104</v>
      </c>
      <c r="H1208" s="20" t="s">
        <v>2105</v>
      </c>
      <c r="I1208" s="20"/>
      <c r="J1208" s="20"/>
      <c r="K1208" s="20"/>
      <c r="L1208" s="20"/>
      <c r="M1208" s="20"/>
      <c r="N1208" s="20"/>
      <c r="O1208" s="20"/>
      <c r="P1208" s="20"/>
    </row>
    <row r="1209" spans="1:16" ht="45" x14ac:dyDescent="0.25">
      <c r="A1209" s="20" t="s">
        <v>2103</v>
      </c>
      <c r="B1209" s="20">
        <v>345</v>
      </c>
      <c r="C1209" s="20" t="s">
        <v>1175</v>
      </c>
      <c r="D1209" s="20" t="s">
        <v>24</v>
      </c>
      <c r="E1209" s="20" t="s">
        <v>1176</v>
      </c>
      <c r="F1209" s="20" t="s">
        <v>1941</v>
      </c>
      <c r="G1209" s="20" t="s">
        <v>2104</v>
      </c>
      <c r="H1209" s="20" t="s">
        <v>2105</v>
      </c>
      <c r="I1209" s="20"/>
      <c r="J1209" s="20"/>
      <c r="K1209" s="20"/>
      <c r="L1209" s="20"/>
      <c r="M1209" s="20"/>
      <c r="N1209" s="20"/>
      <c r="O1209" s="20"/>
      <c r="P1209" s="20"/>
    </row>
    <row r="1210" spans="1:16" ht="60" x14ac:dyDescent="0.25">
      <c r="A1210" s="20" t="s">
        <v>2103</v>
      </c>
      <c r="B1210" s="20">
        <v>345</v>
      </c>
      <c r="C1210" s="20" t="s">
        <v>1175</v>
      </c>
      <c r="D1210" s="20" t="s">
        <v>26</v>
      </c>
      <c r="E1210" s="20" t="s">
        <v>451</v>
      </c>
      <c r="F1210" s="20" t="s">
        <v>59</v>
      </c>
      <c r="G1210" s="20" t="s">
        <v>2104</v>
      </c>
      <c r="H1210" s="20" t="s">
        <v>2106</v>
      </c>
      <c r="I1210" s="20"/>
      <c r="J1210" s="20"/>
      <c r="K1210" s="20"/>
      <c r="L1210" s="20"/>
      <c r="M1210" s="20"/>
      <c r="N1210" s="20"/>
      <c r="O1210" s="20"/>
      <c r="P1210" s="20"/>
    </row>
    <row r="1211" spans="1:16" ht="45" x14ac:dyDescent="0.25">
      <c r="A1211" s="20" t="s">
        <v>2103</v>
      </c>
      <c r="B1211" s="20">
        <v>345</v>
      </c>
      <c r="C1211" s="20" t="s">
        <v>1175</v>
      </c>
      <c r="D1211" s="20" t="s">
        <v>32</v>
      </c>
      <c r="E1211" s="20" t="s">
        <v>1178</v>
      </c>
      <c r="F1211" s="20" t="s">
        <v>303</v>
      </c>
      <c r="G1211" s="20" t="s">
        <v>2104</v>
      </c>
      <c r="H1211" s="20" t="s">
        <v>2105</v>
      </c>
      <c r="I1211" s="20"/>
      <c r="J1211" s="20"/>
      <c r="K1211" s="20"/>
      <c r="L1211" s="20"/>
      <c r="M1211" s="20"/>
      <c r="N1211" s="20"/>
      <c r="O1211" s="20"/>
      <c r="P1211" s="20"/>
    </row>
    <row r="1212" spans="1:16" ht="45" x14ac:dyDescent="0.25">
      <c r="A1212" s="20" t="s">
        <v>2103</v>
      </c>
      <c r="B1212" s="20">
        <v>347</v>
      </c>
      <c r="C1212" s="20" t="s">
        <v>1182</v>
      </c>
      <c r="D1212" s="20" t="s">
        <v>24</v>
      </c>
      <c r="E1212" s="20" t="s">
        <v>881</v>
      </c>
      <c r="F1212" s="20" t="s">
        <v>1924</v>
      </c>
      <c r="G1212" s="20" t="s">
        <v>2104</v>
      </c>
      <c r="H1212" s="20" t="s">
        <v>2105</v>
      </c>
      <c r="I1212" s="20"/>
      <c r="J1212" s="20"/>
      <c r="K1212" s="20"/>
      <c r="L1212" s="20"/>
      <c r="M1212" s="20"/>
      <c r="N1212" s="20"/>
      <c r="O1212" s="20"/>
      <c r="P1212" s="20"/>
    </row>
    <row r="1213" spans="1:16" ht="60" x14ac:dyDescent="0.25">
      <c r="A1213" s="20" t="s">
        <v>2103</v>
      </c>
      <c r="B1213" s="20">
        <v>348</v>
      </c>
      <c r="C1213" s="20" t="s">
        <v>1184</v>
      </c>
      <c r="D1213" s="20" t="s">
        <v>26</v>
      </c>
      <c r="E1213" s="20" t="s">
        <v>703</v>
      </c>
      <c r="F1213" s="20" t="s">
        <v>40</v>
      </c>
      <c r="G1213" s="20" t="s">
        <v>2104</v>
      </c>
      <c r="H1213" s="20" t="s">
        <v>2106</v>
      </c>
      <c r="I1213" s="20"/>
      <c r="J1213" s="20"/>
      <c r="K1213" s="20"/>
      <c r="L1213" s="20"/>
      <c r="M1213" s="20"/>
      <c r="N1213" s="20"/>
      <c r="O1213" s="20"/>
      <c r="P1213" s="20"/>
    </row>
    <row r="1214" spans="1:16" ht="45" x14ac:dyDescent="0.25">
      <c r="A1214" s="20" t="s">
        <v>2103</v>
      </c>
      <c r="B1214" s="20">
        <v>348</v>
      </c>
      <c r="C1214" s="20" t="s">
        <v>1184</v>
      </c>
      <c r="D1214" s="20" t="s">
        <v>32</v>
      </c>
      <c r="E1214" s="20" t="s">
        <v>648</v>
      </c>
      <c r="F1214" s="20" t="s">
        <v>303</v>
      </c>
      <c r="G1214" s="20" t="s">
        <v>2104</v>
      </c>
      <c r="H1214" s="20" t="s">
        <v>2105</v>
      </c>
      <c r="I1214" s="20"/>
      <c r="J1214" s="20"/>
      <c r="K1214" s="20"/>
      <c r="L1214" s="20"/>
      <c r="M1214" s="20"/>
      <c r="N1214" s="20"/>
      <c r="O1214" s="20"/>
      <c r="P1214" s="20"/>
    </row>
    <row r="1215" spans="1:16" ht="45" x14ac:dyDescent="0.25">
      <c r="A1215" s="20" t="s">
        <v>2103</v>
      </c>
      <c r="B1215" s="20">
        <v>349</v>
      </c>
      <c r="C1215" s="20" t="s">
        <v>1186</v>
      </c>
      <c r="D1215" s="20" t="s">
        <v>24</v>
      </c>
      <c r="E1215" s="20" t="s">
        <v>1187</v>
      </c>
      <c r="F1215" s="20" t="s">
        <v>1891</v>
      </c>
      <c r="G1215" s="20" t="s">
        <v>2104</v>
      </c>
      <c r="H1215" s="20" t="s">
        <v>2105</v>
      </c>
      <c r="I1215" s="20"/>
      <c r="J1215" s="20"/>
      <c r="K1215" s="20"/>
      <c r="L1215" s="20"/>
      <c r="M1215" s="20"/>
      <c r="N1215" s="20"/>
      <c r="O1215" s="20"/>
      <c r="P1215" s="20"/>
    </row>
    <row r="1216" spans="1:16" ht="45" x14ac:dyDescent="0.25">
      <c r="A1216" s="20" t="s">
        <v>2103</v>
      </c>
      <c r="B1216" s="20">
        <v>349</v>
      </c>
      <c r="C1216" s="20" t="s">
        <v>1186</v>
      </c>
      <c r="D1216" s="20" t="s">
        <v>32</v>
      </c>
      <c r="E1216" s="20" t="s">
        <v>1069</v>
      </c>
      <c r="F1216" s="20" t="s">
        <v>152</v>
      </c>
      <c r="G1216" s="20" t="s">
        <v>2104</v>
      </c>
      <c r="H1216" s="20" t="s">
        <v>2105</v>
      </c>
      <c r="I1216" s="20"/>
      <c r="J1216" s="20"/>
      <c r="K1216" s="20"/>
      <c r="L1216" s="20"/>
      <c r="M1216" s="20"/>
      <c r="N1216" s="20"/>
      <c r="O1216" s="20"/>
      <c r="P1216" s="20"/>
    </row>
    <row r="1217" spans="1:16" ht="45" x14ac:dyDescent="0.25">
      <c r="A1217" s="20" t="s">
        <v>2103</v>
      </c>
      <c r="B1217" s="20">
        <v>350</v>
      </c>
      <c r="C1217" s="20" t="s">
        <v>1189</v>
      </c>
      <c r="D1217" s="20" t="s">
        <v>24</v>
      </c>
      <c r="E1217" s="20" t="s">
        <v>1190</v>
      </c>
      <c r="F1217" s="20" t="s">
        <v>1942</v>
      </c>
      <c r="G1217" s="20" t="s">
        <v>2104</v>
      </c>
      <c r="H1217" s="20" t="s">
        <v>2105</v>
      </c>
      <c r="I1217" s="20"/>
      <c r="J1217" s="20"/>
      <c r="K1217" s="20"/>
      <c r="L1217" s="20"/>
      <c r="M1217" s="20"/>
      <c r="N1217" s="20"/>
      <c r="O1217" s="20"/>
      <c r="P1217" s="20"/>
    </row>
    <row r="1218" spans="1:16" ht="45" x14ac:dyDescent="0.25">
      <c r="A1218" s="20" t="s">
        <v>2103</v>
      </c>
      <c r="B1218" s="20">
        <v>350</v>
      </c>
      <c r="C1218" s="20" t="s">
        <v>1189</v>
      </c>
      <c r="D1218" s="20" t="s">
        <v>32</v>
      </c>
      <c r="E1218" s="20" t="s">
        <v>1192</v>
      </c>
      <c r="F1218" s="20" t="s">
        <v>237</v>
      </c>
      <c r="G1218" s="20" t="s">
        <v>2104</v>
      </c>
      <c r="H1218" s="20" t="s">
        <v>2105</v>
      </c>
      <c r="I1218" s="20"/>
      <c r="J1218" s="20"/>
      <c r="K1218" s="20"/>
      <c r="L1218" s="20"/>
      <c r="M1218" s="20"/>
      <c r="N1218" s="20"/>
      <c r="O1218" s="20"/>
      <c r="P1218" s="20"/>
    </row>
    <row r="1219" spans="1:16" ht="60" x14ac:dyDescent="0.25">
      <c r="A1219" s="20" t="s">
        <v>2103</v>
      </c>
      <c r="B1219" s="20">
        <v>352</v>
      </c>
      <c r="C1219" s="20" t="s">
        <v>1196</v>
      </c>
      <c r="D1219" s="20" t="s">
        <v>26</v>
      </c>
      <c r="E1219" s="20" t="s">
        <v>246</v>
      </c>
      <c r="F1219" s="20" t="s">
        <v>87</v>
      </c>
      <c r="G1219" s="20" t="s">
        <v>2104</v>
      </c>
      <c r="H1219" s="20" t="s">
        <v>2106</v>
      </c>
      <c r="I1219" s="20"/>
      <c r="J1219" s="20"/>
      <c r="K1219" s="20"/>
      <c r="L1219" s="20"/>
      <c r="M1219" s="20"/>
      <c r="N1219" s="20"/>
      <c r="O1219" s="20"/>
      <c r="P1219" s="20"/>
    </row>
    <row r="1220" spans="1:16" ht="45" x14ac:dyDescent="0.25">
      <c r="A1220" s="20" t="s">
        <v>2103</v>
      </c>
      <c r="B1220" s="20">
        <v>352</v>
      </c>
      <c r="C1220" s="20" t="s">
        <v>1196</v>
      </c>
      <c r="D1220" s="20" t="s">
        <v>32</v>
      </c>
      <c r="E1220" s="20" t="s">
        <v>248</v>
      </c>
      <c r="F1220" s="20" t="s">
        <v>126</v>
      </c>
      <c r="G1220" s="20" t="s">
        <v>2104</v>
      </c>
      <c r="H1220" s="20" t="s">
        <v>2105</v>
      </c>
      <c r="I1220" s="20"/>
      <c r="J1220" s="20"/>
      <c r="K1220" s="20"/>
      <c r="L1220" s="20"/>
      <c r="M1220" s="20"/>
      <c r="N1220" s="20"/>
      <c r="O1220" s="20"/>
      <c r="P1220" s="20"/>
    </row>
    <row r="1221" spans="1:16" ht="60" x14ac:dyDescent="0.25">
      <c r="A1221" s="20" t="s">
        <v>2103</v>
      </c>
      <c r="B1221" s="20">
        <v>353</v>
      </c>
      <c r="C1221" s="20" t="s">
        <v>1198</v>
      </c>
      <c r="D1221" s="20" t="s">
        <v>26</v>
      </c>
      <c r="E1221" s="20" t="s">
        <v>226</v>
      </c>
      <c r="F1221" s="20" t="s">
        <v>49</v>
      </c>
      <c r="G1221" s="20" t="s">
        <v>2104</v>
      </c>
      <c r="H1221" s="20" t="s">
        <v>2106</v>
      </c>
      <c r="I1221" s="20"/>
      <c r="J1221" s="20"/>
      <c r="K1221" s="20"/>
      <c r="L1221" s="20"/>
      <c r="M1221" s="20"/>
      <c r="N1221" s="20"/>
      <c r="O1221" s="20"/>
      <c r="P1221" s="20"/>
    </row>
    <row r="1222" spans="1:16" ht="45" x14ac:dyDescent="0.25">
      <c r="A1222" s="20" t="s">
        <v>2103</v>
      </c>
      <c r="B1222" s="20">
        <v>354</v>
      </c>
      <c r="C1222" s="20" t="s">
        <v>1201</v>
      </c>
      <c r="D1222" s="20" t="s">
        <v>24</v>
      </c>
      <c r="E1222" s="20" t="s">
        <v>1202</v>
      </c>
      <c r="F1222" s="20" t="s">
        <v>1943</v>
      </c>
      <c r="G1222" s="20" t="s">
        <v>2104</v>
      </c>
      <c r="H1222" s="20" t="s">
        <v>2105</v>
      </c>
      <c r="I1222" s="20"/>
      <c r="J1222" s="20"/>
      <c r="K1222" s="20"/>
      <c r="L1222" s="20"/>
      <c r="M1222" s="20"/>
      <c r="N1222" s="20"/>
      <c r="O1222" s="20"/>
      <c r="P1222" s="20"/>
    </row>
    <row r="1223" spans="1:16" ht="60" x14ac:dyDescent="0.25">
      <c r="A1223" s="20" t="s">
        <v>2103</v>
      </c>
      <c r="B1223" s="20">
        <v>354</v>
      </c>
      <c r="C1223" s="20" t="s">
        <v>1201</v>
      </c>
      <c r="D1223" s="20" t="s">
        <v>26</v>
      </c>
      <c r="E1223" s="20" t="s">
        <v>121</v>
      </c>
      <c r="F1223" s="20" t="s">
        <v>111</v>
      </c>
      <c r="G1223" s="20" t="s">
        <v>2104</v>
      </c>
      <c r="H1223" s="20" t="s">
        <v>2106</v>
      </c>
      <c r="I1223" s="20"/>
      <c r="J1223" s="20"/>
      <c r="K1223" s="20"/>
      <c r="L1223" s="20"/>
      <c r="M1223" s="20"/>
      <c r="N1223" s="20"/>
      <c r="O1223" s="20"/>
      <c r="P1223" s="20"/>
    </row>
    <row r="1224" spans="1:16" ht="60" x14ac:dyDescent="0.25">
      <c r="A1224" s="20" t="s">
        <v>2103</v>
      </c>
      <c r="B1224" s="20">
        <v>359</v>
      </c>
      <c r="C1224" s="20" t="s">
        <v>1214</v>
      </c>
      <c r="D1224" s="20" t="s">
        <v>26</v>
      </c>
      <c r="E1224" s="20" t="s">
        <v>226</v>
      </c>
      <c r="F1224" s="20" t="s">
        <v>49</v>
      </c>
      <c r="G1224" s="20" t="s">
        <v>2104</v>
      </c>
      <c r="H1224" s="20" t="s">
        <v>2106</v>
      </c>
      <c r="I1224" s="20"/>
      <c r="J1224" s="20"/>
      <c r="K1224" s="20"/>
      <c r="L1224" s="20"/>
      <c r="M1224" s="20"/>
      <c r="N1224" s="20"/>
      <c r="O1224" s="20"/>
      <c r="P1224" s="20"/>
    </row>
    <row r="1225" spans="1:16" ht="45" x14ac:dyDescent="0.25">
      <c r="A1225" s="20" t="s">
        <v>2103</v>
      </c>
      <c r="B1225" s="20">
        <v>360</v>
      </c>
      <c r="C1225" s="20" t="s">
        <v>1216</v>
      </c>
      <c r="D1225" s="20" t="s">
        <v>24</v>
      </c>
      <c r="E1225" s="20" t="s">
        <v>1217</v>
      </c>
      <c r="F1225" s="20" t="s">
        <v>1761</v>
      </c>
      <c r="G1225" s="20" t="s">
        <v>2104</v>
      </c>
      <c r="H1225" s="20" t="s">
        <v>2105</v>
      </c>
      <c r="I1225" s="20"/>
      <c r="J1225" s="20"/>
      <c r="K1225" s="20"/>
      <c r="L1225" s="20"/>
      <c r="M1225" s="20"/>
      <c r="N1225" s="20"/>
      <c r="O1225" s="20"/>
      <c r="P1225" s="20"/>
    </row>
    <row r="1226" spans="1:16" ht="60" x14ac:dyDescent="0.25">
      <c r="A1226" s="20" t="s">
        <v>2103</v>
      </c>
      <c r="B1226" s="20">
        <v>360</v>
      </c>
      <c r="C1226" s="20" t="s">
        <v>1216</v>
      </c>
      <c r="D1226" s="20" t="s">
        <v>26</v>
      </c>
      <c r="E1226" s="20" t="s">
        <v>106</v>
      </c>
      <c r="F1226" s="20" t="s">
        <v>49</v>
      </c>
      <c r="G1226" s="20" t="s">
        <v>2104</v>
      </c>
      <c r="H1226" s="20" t="s">
        <v>2106</v>
      </c>
      <c r="I1226" s="20"/>
      <c r="J1226" s="20"/>
      <c r="K1226" s="20"/>
      <c r="L1226" s="20"/>
      <c r="M1226" s="20"/>
      <c r="N1226" s="20"/>
      <c r="O1226" s="20"/>
      <c r="P1226" s="20"/>
    </row>
    <row r="1227" spans="1:16" ht="45" x14ac:dyDescent="0.25">
      <c r="A1227" s="20" t="s">
        <v>2103</v>
      </c>
      <c r="B1227" s="20">
        <v>360</v>
      </c>
      <c r="C1227" s="20" t="s">
        <v>1216</v>
      </c>
      <c r="D1227" s="20" t="s">
        <v>32</v>
      </c>
      <c r="E1227" s="20" t="s">
        <v>331</v>
      </c>
      <c r="F1227" s="20" t="s">
        <v>89</v>
      </c>
      <c r="G1227" s="20" t="s">
        <v>2104</v>
      </c>
      <c r="H1227" s="20" t="s">
        <v>2105</v>
      </c>
      <c r="I1227" s="20"/>
      <c r="J1227" s="20"/>
      <c r="K1227" s="20"/>
      <c r="L1227" s="20"/>
      <c r="M1227" s="20"/>
      <c r="N1227" s="20"/>
      <c r="O1227" s="20"/>
      <c r="P1227" s="20"/>
    </row>
    <row r="1228" spans="1:16" ht="45" x14ac:dyDescent="0.25">
      <c r="A1228" s="20" t="s">
        <v>2103</v>
      </c>
      <c r="B1228" s="20">
        <v>361</v>
      </c>
      <c r="C1228" s="20" t="s">
        <v>1219</v>
      </c>
      <c r="D1228" s="20" t="s">
        <v>24</v>
      </c>
      <c r="E1228" s="20" t="s">
        <v>506</v>
      </c>
      <c r="F1228" s="20" t="s">
        <v>1900</v>
      </c>
      <c r="G1228" s="20" t="s">
        <v>2104</v>
      </c>
      <c r="H1228" s="20" t="s">
        <v>2105</v>
      </c>
      <c r="I1228" s="20"/>
      <c r="J1228" s="20"/>
      <c r="K1228" s="20"/>
      <c r="L1228" s="20"/>
      <c r="M1228" s="20"/>
      <c r="N1228" s="20"/>
      <c r="O1228" s="20"/>
      <c r="P1228" s="20"/>
    </row>
    <row r="1229" spans="1:16" ht="60" x14ac:dyDescent="0.25">
      <c r="A1229" s="20" t="s">
        <v>2103</v>
      </c>
      <c r="B1229" s="20">
        <v>361</v>
      </c>
      <c r="C1229" s="20" t="s">
        <v>1219</v>
      </c>
      <c r="D1229" s="20" t="s">
        <v>26</v>
      </c>
      <c r="E1229" s="20" t="s">
        <v>367</v>
      </c>
      <c r="F1229" s="20" t="s">
        <v>40</v>
      </c>
      <c r="G1229" s="20" t="s">
        <v>2104</v>
      </c>
      <c r="H1229" s="20" t="s">
        <v>2106</v>
      </c>
      <c r="I1229" s="20"/>
      <c r="J1229" s="20"/>
      <c r="K1229" s="20"/>
      <c r="L1229" s="20"/>
      <c r="M1229" s="20"/>
      <c r="N1229" s="20"/>
      <c r="O1229" s="20"/>
      <c r="P1229" s="20"/>
    </row>
    <row r="1230" spans="1:16" ht="45" x14ac:dyDescent="0.25">
      <c r="A1230" s="20" t="s">
        <v>2103</v>
      </c>
      <c r="B1230" s="20">
        <v>362</v>
      </c>
      <c r="C1230" s="20" t="s">
        <v>1221</v>
      </c>
      <c r="D1230" s="20" t="s">
        <v>24</v>
      </c>
      <c r="E1230" s="20" t="s">
        <v>1222</v>
      </c>
      <c r="F1230" s="20" t="s">
        <v>1755</v>
      </c>
      <c r="G1230" s="20" t="s">
        <v>2104</v>
      </c>
      <c r="H1230" s="20" t="s">
        <v>2105</v>
      </c>
      <c r="I1230" s="20"/>
      <c r="J1230" s="20"/>
      <c r="K1230" s="20"/>
      <c r="L1230" s="20"/>
      <c r="M1230" s="20"/>
      <c r="N1230" s="20"/>
      <c r="O1230" s="20"/>
      <c r="P1230" s="20"/>
    </row>
    <row r="1231" spans="1:16" ht="60" x14ac:dyDescent="0.25">
      <c r="A1231" s="20" t="s">
        <v>2103</v>
      </c>
      <c r="B1231" s="20">
        <v>362</v>
      </c>
      <c r="C1231" s="20" t="s">
        <v>1221</v>
      </c>
      <c r="D1231" s="20" t="s">
        <v>26</v>
      </c>
      <c r="E1231" s="20" t="s">
        <v>297</v>
      </c>
      <c r="F1231" s="20" t="s">
        <v>168</v>
      </c>
      <c r="G1231" s="20" t="s">
        <v>2104</v>
      </c>
      <c r="H1231" s="20" t="s">
        <v>2106</v>
      </c>
      <c r="I1231" s="20"/>
      <c r="J1231" s="20"/>
      <c r="K1231" s="20"/>
      <c r="L1231" s="20"/>
      <c r="M1231" s="20"/>
      <c r="N1231" s="20"/>
      <c r="O1231" s="20"/>
      <c r="P1231" s="20"/>
    </row>
    <row r="1232" spans="1:16" ht="45" x14ac:dyDescent="0.25">
      <c r="A1232" s="20" t="s">
        <v>2103</v>
      </c>
      <c r="B1232" s="20">
        <v>362</v>
      </c>
      <c r="C1232" s="20" t="s">
        <v>1221</v>
      </c>
      <c r="D1232" s="20" t="s">
        <v>32</v>
      </c>
      <c r="E1232" s="20" t="s">
        <v>345</v>
      </c>
      <c r="F1232" s="20" t="s">
        <v>75</v>
      </c>
      <c r="G1232" s="20" t="s">
        <v>2104</v>
      </c>
      <c r="H1232" s="20" t="s">
        <v>2105</v>
      </c>
      <c r="I1232" s="20"/>
      <c r="J1232" s="20"/>
      <c r="K1232" s="20"/>
      <c r="L1232" s="20"/>
      <c r="M1232" s="20"/>
      <c r="N1232" s="20"/>
      <c r="O1232" s="20"/>
      <c r="P1232" s="20"/>
    </row>
    <row r="1233" spans="1:16" ht="45" x14ac:dyDescent="0.25">
      <c r="A1233" s="20" t="s">
        <v>2103</v>
      </c>
      <c r="B1233" s="20">
        <v>363</v>
      </c>
      <c r="C1233" s="20" t="s">
        <v>1224</v>
      </c>
      <c r="D1233" s="20" t="s">
        <v>32</v>
      </c>
      <c r="E1233" s="20" t="s">
        <v>569</v>
      </c>
      <c r="F1233" s="20" t="s">
        <v>203</v>
      </c>
      <c r="G1233" s="20" t="s">
        <v>2104</v>
      </c>
      <c r="H1233" s="20" t="s">
        <v>2105</v>
      </c>
      <c r="I1233" s="20"/>
      <c r="J1233" s="20"/>
      <c r="K1233" s="20"/>
      <c r="L1233" s="20"/>
      <c r="M1233" s="20"/>
      <c r="N1233" s="20"/>
      <c r="O1233" s="20"/>
      <c r="P1233" s="20"/>
    </row>
    <row r="1234" spans="1:16" ht="45" x14ac:dyDescent="0.25">
      <c r="A1234" s="20" t="s">
        <v>2103</v>
      </c>
      <c r="B1234" s="20">
        <v>364</v>
      </c>
      <c r="C1234" s="20" t="s">
        <v>1227</v>
      </c>
      <c r="D1234" s="20" t="s">
        <v>24</v>
      </c>
      <c r="E1234" s="20" t="s">
        <v>1228</v>
      </c>
      <c r="F1234" s="20" t="s">
        <v>1944</v>
      </c>
      <c r="G1234" s="20" t="s">
        <v>2104</v>
      </c>
      <c r="H1234" s="20" t="s">
        <v>2105</v>
      </c>
      <c r="I1234" s="20"/>
      <c r="J1234" s="20"/>
      <c r="K1234" s="20"/>
      <c r="L1234" s="20"/>
      <c r="M1234" s="20"/>
      <c r="N1234" s="20"/>
      <c r="O1234" s="20"/>
      <c r="P1234" s="20"/>
    </row>
    <row r="1235" spans="1:16" ht="45" x14ac:dyDescent="0.25">
      <c r="A1235" s="20" t="s">
        <v>2103</v>
      </c>
      <c r="B1235" s="20">
        <v>364</v>
      </c>
      <c r="C1235" s="20" t="s">
        <v>1227</v>
      </c>
      <c r="D1235" s="20" t="s">
        <v>32</v>
      </c>
      <c r="E1235" s="20" t="s">
        <v>910</v>
      </c>
      <c r="F1235" s="20" t="s">
        <v>113</v>
      </c>
      <c r="G1235" s="20" t="s">
        <v>2104</v>
      </c>
      <c r="H1235" s="20" t="s">
        <v>2105</v>
      </c>
      <c r="I1235" s="20"/>
      <c r="J1235" s="20"/>
      <c r="K1235" s="20"/>
      <c r="L1235" s="20"/>
      <c r="M1235" s="20"/>
      <c r="N1235" s="20"/>
      <c r="O1235" s="20"/>
      <c r="P1235" s="20"/>
    </row>
    <row r="1236" spans="1:16" ht="45" x14ac:dyDescent="0.25">
      <c r="A1236" s="20" t="s">
        <v>2103</v>
      </c>
      <c r="B1236" s="20">
        <v>366</v>
      </c>
      <c r="C1236" s="20" t="s">
        <v>1232</v>
      </c>
      <c r="D1236" s="20" t="s">
        <v>24</v>
      </c>
      <c r="E1236" s="20" t="s">
        <v>1233</v>
      </c>
      <c r="F1236" s="20" t="s">
        <v>729</v>
      </c>
      <c r="G1236" s="20" t="s">
        <v>2104</v>
      </c>
      <c r="H1236" s="20" t="s">
        <v>2105</v>
      </c>
      <c r="I1236" s="20"/>
      <c r="J1236" s="20"/>
      <c r="K1236" s="20"/>
      <c r="L1236" s="20"/>
      <c r="M1236" s="20"/>
      <c r="N1236" s="20"/>
      <c r="O1236" s="20"/>
      <c r="P1236" s="20"/>
    </row>
    <row r="1237" spans="1:16" ht="60" x14ac:dyDescent="0.25">
      <c r="A1237" s="20" t="s">
        <v>2103</v>
      </c>
      <c r="B1237" s="20">
        <v>366</v>
      </c>
      <c r="C1237" s="20" t="s">
        <v>1232</v>
      </c>
      <c r="D1237" s="20" t="s">
        <v>26</v>
      </c>
      <c r="E1237" s="20" t="s">
        <v>297</v>
      </c>
      <c r="F1237" s="20" t="s">
        <v>168</v>
      </c>
      <c r="G1237" s="20" t="s">
        <v>2104</v>
      </c>
      <c r="H1237" s="20" t="s">
        <v>2106</v>
      </c>
      <c r="I1237" s="20"/>
      <c r="J1237" s="20"/>
      <c r="K1237" s="20"/>
      <c r="L1237" s="20"/>
      <c r="M1237" s="20"/>
      <c r="N1237" s="20"/>
      <c r="O1237" s="20"/>
      <c r="P1237" s="20"/>
    </row>
    <row r="1238" spans="1:16" ht="60" x14ac:dyDescent="0.25">
      <c r="A1238" s="20" t="s">
        <v>2103</v>
      </c>
      <c r="B1238" s="20">
        <v>367</v>
      </c>
      <c r="C1238" s="20" t="s">
        <v>1234</v>
      </c>
      <c r="D1238" s="20" t="s">
        <v>26</v>
      </c>
      <c r="E1238" s="20" t="s">
        <v>260</v>
      </c>
      <c r="F1238" s="20" t="s">
        <v>168</v>
      </c>
      <c r="G1238" s="20" t="s">
        <v>2104</v>
      </c>
      <c r="H1238" s="20" t="s">
        <v>2106</v>
      </c>
      <c r="I1238" s="20"/>
      <c r="J1238" s="20"/>
      <c r="K1238" s="20"/>
      <c r="L1238" s="20"/>
      <c r="M1238" s="20"/>
      <c r="N1238" s="20"/>
      <c r="O1238" s="20"/>
      <c r="P1238" s="20"/>
    </row>
    <row r="1239" spans="1:16" ht="45" x14ac:dyDescent="0.25">
      <c r="A1239" s="20" t="s">
        <v>2103</v>
      </c>
      <c r="B1239" s="20">
        <v>368</v>
      </c>
      <c r="C1239" s="20" t="s">
        <v>1237</v>
      </c>
      <c r="D1239" s="20" t="s">
        <v>24</v>
      </c>
      <c r="E1239" s="20" t="s">
        <v>1238</v>
      </c>
      <c r="F1239" s="20" t="s">
        <v>1945</v>
      </c>
      <c r="G1239" s="20" t="s">
        <v>2104</v>
      </c>
      <c r="H1239" s="20" t="s">
        <v>2105</v>
      </c>
      <c r="I1239" s="20"/>
      <c r="J1239" s="20"/>
      <c r="K1239" s="20"/>
      <c r="L1239" s="20"/>
      <c r="M1239" s="20"/>
      <c r="N1239" s="20"/>
      <c r="O1239" s="20"/>
      <c r="P1239" s="20"/>
    </row>
    <row r="1240" spans="1:16" ht="60" x14ac:dyDescent="0.25">
      <c r="A1240" s="20" t="s">
        <v>2103</v>
      </c>
      <c r="B1240" s="20">
        <v>368</v>
      </c>
      <c r="C1240" s="20" t="s">
        <v>1237</v>
      </c>
      <c r="D1240" s="20" t="s">
        <v>26</v>
      </c>
      <c r="E1240" s="20" t="s">
        <v>222</v>
      </c>
      <c r="F1240" s="20" t="s">
        <v>99</v>
      </c>
      <c r="G1240" s="20" t="s">
        <v>2104</v>
      </c>
      <c r="H1240" s="20" t="s">
        <v>2106</v>
      </c>
      <c r="I1240" s="20"/>
      <c r="J1240" s="20"/>
      <c r="K1240" s="20"/>
      <c r="L1240" s="20"/>
      <c r="M1240" s="20"/>
      <c r="N1240" s="20"/>
      <c r="O1240" s="20"/>
      <c r="P1240" s="20"/>
    </row>
    <row r="1241" spans="1:16" ht="60" x14ac:dyDescent="0.25">
      <c r="A1241" s="20" t="s">
        <v>2103</v>
      </c>
      <c r="B1241" s="20">
        <v>369</v>
      </c>
      <c r="C1241" s="20" t="s">
        <v>1240</v>
      </c>
      <c r="D1241" s="20" t="s">
        <v>26</v>
      </c>
      <c r="E1241" s="20" t="s">
        <v>180</v>
      </c>
      <c r="F1241" s="20" t="s">
        <v>40</v>
      </c>
      <c r="G1241" s="20" t="s">
        <v>2104</v>
      </c>
      <c r="H1241" s="20" t="s">
        <v>2106</v>
      </c>
      <c r="I1241" s="20"/>
      <c r="J1241" s="20"/>
      <c r="K1241" s="20"/>
      <c r="L1241" s="20"/>
      <c r="M1241" s="20"/>
      <c r="N1241" s="20"/>
      <c r="O1241" s="20"/>
      <c r="P1241" s="20"/>
    </row>
    <row r="1242" spans="1:16" ht="45" x14ac:dyDescent="0.25">
      <c r="A1242" s="20" t="s">
        <v>2103</v>
      </c>
      <c r="B1242" s="20">
        <v>370</v>
      </c>
      <c r="C1242" s="20" t="s">
        <v>1243</v>
      </c>
      <c r="D1242" s="20" t="s">
        <v>24</v>
      </c>
      <c r="E1242" s="20" t="s">
        <v>1244</v>
      </c>
      <c r="F1242" s="20" t="s">
        <v>1946</v>
      </c>
      <c r="G1242" s="20" t="s">
        <v>2104</v>
      </c>
      <c r="H1242" s="20" t="s">
        <v>2105</v>
      </c>
      <c r="I1242" s="20"/>
      <c r="J1242" s="20"/>
      <c r="K1242" s="20"/>
      <c r="L1242" s="20"/>
      <c r="M1242" s="20"/>
      <c r="N1242" s="20"/>
      <c r="O1242" s="20"/>
      <c r="P1242" s="20"/>
    </row>
    <row r="1243" spans="1:16" ht="45" x14ac:dyDescent="0.25">
      <c r="A1243" s="20" t="s">
        <v>2103</v>
      </c>
      <c r="B1243" s="20">
        <v>370</v>
      </c>
      <c r="C1243" s="20" t="s">
        <v>1243</v>
      </c>
      <c r="D1243" s="20" t="s">
        <v>32</v>
      </c>
      <c r="E1243" s="20" t="s">
        <v>798</v>
      </c>
      <c r="F1243" s="20" t="s">
        <v>43</v>
      </c>
      <c r="G1243" s="20" t="s">
        <v>2104</v>
      </c>
      <c r="H1243" s="20" t="s">
        <v>2105</v>
      </c>
      <c r="I1243" s="20"/>
      <c r="J1243" s="20"/>
      <c r="K1243" s="20"/>
      <c r="L1243" s="20"/>
      <c r="M1243" s="20"/>
      <c r="N1243" s="20"/>
      <c r="O1243" s="20"/>
      <c r="P1243" s="20"/>
    </row>
    <row r="1244" spans="1:16" ht="45" x14ac:dyDescent="0.25">
      <c r="A1244" s="20" t="s">
        <v>2103</v>
      </c>
      <c r="B1244" s="20">
        <v>374</v>
      </c>
      <c r="C1244" s="20" t="s">
        <v>1255</v>
      </c>
      <c r="D1244" s="20" t="s">
        <v>24</v>
      </c>
      <c r="E1244" s="20" t="s">
        <v>1256</v>
      </c>
      <c r="F1244" s="20" t="s">
        <v>189</v>
      </c>
      <c r="G1244" s="20" t="s">
        <v>2104</v>
      </c>
      <c r="H1244" s="20" t="s">
        <v>2105</v>
      </c>
      <c r="I1244" s="20"/>
      <c r="J1244" s="20"/>
      <c r="K1244" s="20"/>
      <c r="L1244" s="20"/>
      <c r="M1244" s="20"/>
      <c r="N1244" s="20"/>
      <c r="O1244" s="20"/>
      <c r="P1244" s="20"/>
    </row>
    <row r="1245" spans="1:16" ht="60" x14ac:dyDescent="0.25">
      <c r="A1245" s="20" t="s">
        <v>2103</v>
      </c>
      <c r="B1245" s="20">
        <v>379</v>
      </c>
      <c r="C1245" s="20" t="s">
        <v>1270</v>
      </c>
      <c r="D1245" s="20" t="s">
        <v>26</v>
      </c>
      <c r="E1245" s="20" t="s">
        <v>406</v>
      </c>
      <c r="F1245" s="20" t="s">
        <v>135</v>
      </c>
      <c r="G1245" s="20" t="s">
        <v>2104</v>
      </c>
      <c r="H1245" s="20" t="s">
        <v>2106</v>
      </c>
      <c r="I1245" s="20"/>
      <c r="J1245" s="20"/>
      <c r="K1245" s="20"/>
      <c r="L1245" s="20"/>
      <c r="M1245" s="20"/>
      <c r="N1245" s="20"/>
      <c r="O1245" s="20"/>
      <c r="P1245" s="20"/>
    </row>
    <row r="1246" spans="1:16" ht="60" x14ac:dyDescent="0.25">
      <c r="A1246" s="20" t="s">
        <v>2103</v>
      </c>
      <c r="B1246" s="20">
        <v>380</v>
      </c>
      <c r="C1246" s="20" t="s">
        <v>1273</v>
      </c>
      <c r="D1246" s="20" t="s">
        <v>26</v>
      </c>
      <c r="E1246" s="20" t="s">
        <v>1276</v>
      </c>
      <c r="F1246" s="20" t="s">
        <v>49</v>
      </c>
      <c r="G1246" s="20" t="s">
        <v>2104</v>
      </c>
      <c r="H1246" s="20" t="s">
        <v>2106</v>
      </c>
      <c r="I1246" s="20"/>
      <c r="J1246" s="20"/>
      <c r="K1246" s="20"/>
      <c r="L1246" s="20"/>
      <c r="M1246" s="20"/>
      <c r="N1246" s="20"/>
      <c r="O1246" s="20"/>
      <c r="P1246" s="20"/>
    </row>
    <row r="1247" spans="1:16" ht="45" x14ac:dyDescent="0.25">
      <c r="A1247" s="20" t="s">
        <v>2103</v>
      </c>
      <c r="B1247" s="20">
        <v>380</v>
      </c>
      <c r="C1247" s="20" t="s">
        <v>1273</v>
      </c>
      <c r="D1247" s="20" t="s">
        <v>32</v>
      </c>
      <c r="E1247" s="20" t="s">
        <v>569</v>
      </c>
      <c r="F1247" s="20" t="s">
        <v>203</v>
      </c>
      <c r="G1247" s="20" t="s">
        <v>2104</v>
      </c>
      <c r="H1247" s="20" t="s">
        <v>2105</v>
      </c>
      <c r="I1247" s="20"/>
      <c r="J1247" s="20"/>
      <c r="K1247" s="20"/>
      <c r="L1247" s="20"/>
      <c r="M1247" s="20"/>
      <c r="N1247" s="20"/>
      <c r="O1247" s="20"/>
      <c r="P1247" s="20"/>
    </row>
    <row r="1248" spans="1:16" ht="45" x14ac:dyDescent="0.25">
      <c r="A1248" s="20" t="s">
        <v>2103</v>
      </c>
      <c r="B1248" s="20">
        <v>382</v>
      </c>
      <c r="C1248" s="20" t="s">
        <v>1280</v>
      </c>
      <c r="D1248" s="20" t="s">
        <v>24</v>
      </c>
      <c r="E1248" s="20" t="s">
        <v>1281</v>
      </c>
      <c r="F1248" s="20" t="s">
        <v>1947</v>
      </c>
      <c r="G1248" s="20" t="s">
        <v>2104</v>
      </c>
      <c r="H1248" s="20" t="s">
        <v>2105</v>
      </c>
      <c r="I1248" s="20"/>
      <c r="J1248" s="20"/>
      <c r="K1248" s="20"/>
      <c r="L1248" s="20"/>
      <c r="M1248" s="20"/>
      <c r="N1248" s="20"/>
      <c r="O1248" s="20"/>
      <c r="P1248" s="20"/>
    </row>
    <row r="1249" spans="1:16" ht="45" x14ac:dyDescent="0.25">
      <c r="A1249" s="20" t="s">
        <v>2103</v>
      </c>
      <c r="B1249" s="20">
        <v>382</v>
      </c>
      <c r="C1249" s="20" t="s">
        <v>1280</v>
      </c>
      <c r="D1249" s="20" t="s">
        <v>32</v>
      </c>
      <c r="E1249" s="20" t="s">
        <v>411</v>
      </c>
      <c r="F1249" s="20" t="s">
        <v>303</v>
      </c>
      <c r="G1249" s="20" t="s">
        <v>2104</v>
      </c>
      <c r="H1249" s="20" t="s">
        <v>2105</v>
      </c>
      <c r="I1249" s="20"/>
      <c r="J1249" s="20"/>
      <c r="K1249" s="20"/>
      <c r="L1249" s="20"/>
      <c r="M1249" s="20"/>
      <c r="N1249" s="20"/>
      <c r="O1249" s="20"/>
      <c r="P1249" s="20"/>
    </row>
    <row r="1250" spans="1:16" ht="60" x14ac:dyDescent="0.25">
      <c r="A1250" s="20" t="s">
        <v>2103</v>
      </c>
      <c r="B1250" s="20">
        <v>385</v>
      </c>
      <c r="C1250" s="20" t="s">
        <v>1289</v>
      </c>
      <c r="D1250" s="20" t="s">
        <v>26</v>
      </c>
      <c r="E1250" s="20" t="s">
        <v>1276</v>
      </c>
      <c r="F1250" s="20" t="s">
        <v>49</v>
      </c>
      <c r="G1250" s="20" t="s">
        <v>2104</v>
      </c>
      <c r="H1250" s="20" t="s">
        <v>2106</v>
      </c>
      <c r="I1250" s="20"/>
      <c r="J1250" s="20"/>
      <c r="K1250" s="20"/>
      <c r="L1250" s="20"/>
      <c r="M1250" s="20"/>
      <c r="N1250" s="20"/>
      <c r="O1250" s="20"/>
      <c r="P1250" s="20"/>
    </row>
    <row r="1251" spans="1:16" ht="45" x14ac:dyDescent="0.25">
      <c r="A1251" s="20" t="s">
        <v>2103</v>
      </c>
      <c r="B1251" s="20">
        <v>387</v>
      </c>
      <c r="C1251" s="20" t="s">
        <v>1295</v>
      </c>
      <c r="D1251" s="20" t="s">
        <v>24</v>
      </c>
      <c r="E1251" s="20" t="s">
        <v>1296</v>
      </c>
      <c r="F1251" s="20" t="s">
        <v>271</v>
      </c>
      <c r="G1251" s="20" t="s">
        <v>2104</v>
      </c>
      <c r="H1251" s="20" t="s">
        <v>2105</v>
      </c>
      <c r="I1251" s="20"/>
      <c r="J1251" s="20"/>
      <c r="K1251" s="20"/>
      <c r="L1251" s="20"/>
      <c r="M1251" s="20"/>
      <c r="N1251" s="20"/>
      <c r="O1251" s="20"/>
      <c r="P1251" s="20"/>
    </row>
    <row r="1252" spans="1:16" ht="45" x14ac:dyDescent="0.25">
      <c r="A1252" s="20" t="s">
        <v>2103</v>
      </c>
      <c r="B1252" s="20">
        <v>388</v>
      </c>
      <c r="C1252" s="20" t="s">
        <v>1298</v>
      </c>
      <c r="D1252" s="20" t="s">
        <v>32</v>
      </c>
      <c r="E1252" s="20" t="s">
        <v>785</v>
      </c>
      <c r="F1252" s="20" t="s">
        <v>187</v>
      </c>
      <c r="G1252" s="20" t="s">
        <v>2104</v>
      </c>
      <c r="H1252" s="20" t="s">
        <v>2105</v>
      </c>
      <c r="I1252" s="20"/>
      <c r="J1252" s="20"/>
      <c r="K1252" s="20"/>
      <c r="L1252" s="20"/>
      <c r="M1252" s="20"/>
      <c r="N1252" s="20"/>
      <c r="O1252" s="20"/>
      <c r="P1252" s="20"/>
    </row>
    <row r="1253" spans="1:16" ht="45" x14ac:dyDescent="0.25">
      <c r="A1253" s="20" t="s">
        <v>2103</v>
      </c>
      <c r="B1253" s="20">
        <v>390</v>
      </c>
      <c r="C1253" s="20" t="s">
        <v>1303</v>
      </c>
      <c r="D1253" s="20" t="s">
        <v>32</v>
      </c>
      <c r="E1253" s="20" t="s">
        <v>761</v>
      </c>
      <c r="F1253" s="20" t="s">
        <v>113</v>
      </c>
      <c r="G1253" s="20" t="s">
        <v>2104</v>
      </c>
      <c r="H1253" s="20" t="s">
        <v>2105</v>
      </c>
      <c r="I1253" s="20"/>
      <c r="J1253" s="20"/>
      <c r="K1253" s="20"/>
      <c r="L1253" s="20"/>
      <c r="M1253" s="20"/>
      <c r="N1253" s="20"/>
      <c r="O1253" s="20"/>
      <c r="P1253" s="20"/>
    </row>
    <row r="1254" spans="1:16" ht="60" x14ac:dyDescent="0.25">
      <c r="A1254" s="20" t="s">
        <v>2103</v>
      </c>
      <c r="B1254" s="20">
        <v>392</v>
      </c>
      <c r="C1254" s="20" t="s">
        <v>1307</v>
      </c>
      <c r="D1254" s="20" t="s">
        <v>26</v>
      </c>
      <c r="E1254" s="20" t="s">
        <v>121</v>
      </c>
      <c r="F1254" s="20" t="s">
        <v>111</v>
      </c>
      <c r="G1254" s="20" t="s">
        <v>2104</v>
      </c>
      <c r="H1254" s="20" t="s">
        <v>2106</v>
      </c>
      <c r="I1254" s="20"/>
      <c r="J1254" s="20"/>
      <c r="K1254" s="20"/>
      <c r="L1254" s="20"/>
      <c r="M1254" s="20"/>
      <c r="N1254" s="20"/>
      <c r="O1254" s="20"/>
      <c r="P1254" s="20"/>
    </row>
    <row r="1255" spans="1:16" ht="45" x14ac:dyDescent="0.25">
      <c r="A1255" s="20" t="s">
        <v>2103</v>
      </c>
      <c r="B1255" s="20">
        <v>394</v>
      </c>
      <c r="C1255" s="20" t="s">
        <v>1311</v>
      </c>
      <c r="D1255" s="20" t="s">
        <v>24</v>
      </c>
      <c r="E1255" s="20" t="s">
        <v>1312</v>
      </c>
      <c r="F1255" s="20" t="s">
        <v>416</v>
      </c>
      <c r="G1255" s="20" t="s">
        <v>2104</v>
      </c>
      <c r="H1255" s="20" t="s">
        <v>2105</v>
      </c>
      <c r="I1255" s="20"/>
      <c r="J1255" s="20"/>
      <c r="K1255" s="20"/>
      <c r="L1255" s="20"/>
      <c r="M1255" s="20"/>
      <c r="N1255" s="20"/>
      <c r="O1255" s="20"/>
      <c r="P1255" s="20"/>
    </row>
    <row r="1256" spans="1:16" ht="45" x14ac:dyDescent="0.25">
      <c r="A1256" s="20" t="s">
        <v>2103</v>
      </c>
      <c r="B1256" s="20">
        <v>395</v>
      </c>
      <c r="C1256" s="20" t="s">
        <v>1313</v>
      </c>
      <c r="D1256" s="20" t="s">
        <v>24</v>
      </c>
      <c r="E1256" s="20" t="s">
        <v>1314</v>
      </c>
      <c r="F1256" s="20" t="s">
        <v>1948</v>
      </c>
      <c r="G1256" s="20" t="s">
        <v>2104</v>
      </c>
      <c r="H1256" s="20" t="s">
        <v>2105</v>
      </c>
      <c r="I1256" s="20"/>
      <c r="J1256" s="20"/>
      <c r="K1256" s="20"/>
      <c r="L1256" s="20"/>
      <c r="M1256" s="20"/>
      <c r="N1256" s="20"/>
      <c r="O1256" s="20"/>
      <c r="P1256" s="20"/>
    </row>
    <row r="1257" spans="1:16" ht="60" x14ac:dyDescent="0.25">
      <c r="A1257" s="20" t="s">
        <v>2103</v>
      </c>
      <c r="B1257" s="20">
        <v>395</v>
      </c>
      <c r="C1257" s="20" t="s">
        <v>1313</v>
      </c>
      <c r="D1257" s="20" t="s">
        <v>26</v>
      </c>
      <c r="E1257" s="20" t="s">
        <v>451</v>
      </c>
      <c r="F1257" s="20" t="s">
        <v>59</v>
      </c>
      <c r="G1257" s="20" t="s">
        <v>2104</v>
      </c>
      <c r="H1257" s="20" t="s">
        <v>2106</v>
      </c>
      <c r="I1257" s="20"/>
      <c r="J1257" s="20"/>
      <c r="K1257" s="20"/>
      <c r="L1257" s="20"/>
      <c r="M1257" s="20"/>
      <c r="N1257" s="20"/>
      <c r="O1257" s="20"/>
      <c r="P1257" s="20"/>
    </row>
    <row r="1258" spans="1:16" ht="60" x14ac:dyDescent="0.25">
      <c r="A1258" s="20" t="s">
        <v>2103</v>
      </c>
      <c r="B1258" s="20">
        <v>396</v>
      </c>
      <c r="C1258" s="20" t="s">
        <v>1316</v>
      </c>
      <c r="D1258" s="20" t="s">
        <v>26</v>
      </c>
      <c r="E1258" s="20" t="s">
        <v>121</v>
      </c>
      <c r="F1258" s="20" t="s">
        <v>111</v>
      </c>
      <c r="G1258" s="20" t="s">
        <v>2104</v>
      </c>
      <c r="H1258" s="20" t="s">
        <v>2106</v>
      </c>
      <c r="I1258" s="20"/>
      <c r="J1258" s="20"/>
      <c r="K1258" s="20"/>
      <c r="L1258" s="20"/>
      <c r="M1258" s="20"/>
      <c r="N1258" s="20"/>
      <c r="O1258" s="20"/>
      <c r="P1258" s="20"/>
    </row>
    <row r="1259" spans="1:16" ht="45" x14ac:dyDescent="0.25">
      <c r="A1259" s="20" t="s">
        <v>2103</v>
      </c>
      <c r="B1259" s="20">
        <v>396</v>
      </c>
      <c r="C1259" s="20" t="s">
        <v>1316</v>
      </c>
      <c r="D1259" s="20" t="s">
        <v>32</v>
      </c>
      <c r="E1259" s="20" t="s">
        <v>1192</v>
      </c>
      <c r="F1259" s="20" t="s">
        <v>237</v>
      </c>
      <c r="G1259" s="20" t="s">
        <v>2104</v>
      </c>
      <c r="H1259" s="20" t="s">
        <v>2105</v>
      </c>
      <c r="I1259" s="20"/>
      <c r="J1259" s="20"/>
      <c r="K1259" s="20"/>
      <c r="L1259" s="20"/>
      <c r="M1259" s="20"/>
      <c r="N1259" s="20"/>
      <c r="O1259" s="20"/>
      <c r="P1259" s="20"/>
    </row>
    <row r="1260" spans="1:16" ht="45" x14ac:dyDescent="0.25">
      <c r="A1260" s="20" t="s">
        <v>2103</v>
      </c>
      <c r="B1260" s="20">
        <v>397</v>
      </c>
      <c r="C1260" s="20" t="s">
        <v>1319</v>
      </c>
      <c r="D1260" s="20" t="s">
        <v>24</v>
      </c>
      <c r="E1260" s="20" t="s">
        <v>1320</v>
      </c>
      <c r="F1260" s="20" t="s">
        <v>1949</v>
      </c>
      <c r="G1260" s="20" t="s">
        <v>2104</v>
      </c>
      <c r="H1260" s="20" t="s">
        <v>2105</v>
      </c>
      <c r="I1260" s="20"/>
      <c r="J1260" s="20"/>
      <c r="K1260" s="20"/>
      <c r="L1260" s="20"/>
      <c r="M1260" s="20"/>
      <c r="N1260" s="20"/>
      <c r="O1260" s="20"/>
      <c r="P1260" s="20"/>
    </row>
    <row r="1261" spans="1:16" ht="45" x14ac:dyDescent="0.25">
      <c r="A1261" s="20" t="s">
        <v>2103</v>
      </c>
      <c r="B1261" s="20">
        <v>398</v>
      </c>
      <c r="C1261" s="20" t="s">
        <v>1322</v>
      </c>
      <c r="D1261" s="20" t="s">
        <v>32</v>
      </c>
      <c r="E1261" s="20" t="s">
        <v>798</v>
      </c>
      <c r="F1261" s="20" t="s">
        <v>43</v>
      </c>
      <c r="G1261" s="20" t="s">
        <v>2104</v>
      </c>
      <c r="H1261" s="20" t="s">
        <v>2105</v>
      </c>
      <c r="I1261" s="20"/>
      <c r="J1261" s="20"/>
      <c r="K1261" s="20"/>
      <c r="L1261" s="20"/>
      <c r="M1261" s="20"/>
      <c r="N1261" s="20"/>
      <c r="O1261" s="20"/>
      <c r="P1261" s="20"/>
    </row>
    <row r="1262" spans="1:16" ht="45" x14ac:dyDescent="0.25">
      <c r="A1262" s="20" t="s">
        <v>2103</v>
      </c>
      <c r="B1262" s="20">
        <v>399</v>
      </c>
      <c r="C1262" s="20" t="s">
        <v>1324</v>
      </c>
      <c r="D1262" s="20" t="s">
        <v>32</v>
      </c>
      <c r="E1262" s="20" t="s">
        <v>589</v>
      </c>
      <c r="F1262" s="20" t="s">
        <v>146</v>
      </c>
      <c r="G1262" s="20" t="s">
        <v>2104</v>
      </c>
      <c r="H1262" s="20" t="s">
        <v>2105</v>
      </c>
      <c r="I1262" s="20"/>
      <c r="J1262" s="20"/>
      <c r="K1262" s="20"/>
      <c r="L1262" s="20"/>
      <c r="M1262" s="20"/>
      <c r="N1262" s="20"/>
      <c r="O1262" s="20"/>
      <c r="P1262" s="20"/>
    </row>
    <row r="1263" spans="1:16" ht="60" x14ac:dyDescent="0.25">
      <c r="A1263" s="20" t="s">
        <v>2103</v>
      </c>
      <c r="B1263" s="20">
        <v>401</v>
      </c>
      <c r="C1263" s="20" t="s">
        <v>1330</v>
      </c>
      <c r="D1263" s="20" t="s">
        <v>26</v>
      </c>
      <c r="E1263" s="20" t="s">
        <v>477</v>
      </c>
      <c r="F1263" s="20" t="s">
        <v>135</v>
      </c>
      <c r="G1263" s="20" t="s">
        <v>2104</v>
      </c>
      <c r="H1263" s="20" t="s">
        <v>2106</v>
      </c>
      <c r="I1263" s="20"/>
      <c r="J1263" s="20"/>
      <c r="K1263" s="20"/>
      <c r="L1263" s="20"/>
      <c r="M1263" s="20"/>
      <c r="N1263" s="20"/>
      <c r="O1263" s="20"/>
      <c r="P1263" s="20"/>
    </row>
    <row r="1264" spans="1:16" ht="45" x14ac:dyDescent="0.25">
      <c r="A1264" s="20" t="s">
        <v>2103</v>
      </c>
      <c r="B1264" s="20">
        <v>401</v>
      </c>
      <c r="C1264" s="20" t="s">
        <v>1330</v>
      </c>
      <c r="D1264" s="20" t="s">
        <v>32</v>
      </c>
      <c r="E1264" s="20" t="s">
        <v>209</v>
      </c>
      <c r="F1264" s="20" t="s">
        <v>82</v>
      </c>
      <c r="G1264" s="20" t="s">
        <v>2104</v>
      </c>
      <c r="H1264" s="20" t="s">
        <v>2105</v>
      </c>
      <c r="I1264" s="20"/>
      <c r="J1264" s="20"/>
      <c r="K1264" s="20"/>
      <c r="L1264" s="20"/>
      <c r="M1264" s="20"/>
      <c r="N1264" s="20"/>
      <c r="O1264" s="20"/>
      <c r="P1264" s="20"/>
    </row>
    <row r="1265" spans="1:16" ht="45" x14ac:dyDescent="0.25">
      <c r="A1265" s="20" t="s">
        <v>2103</v>
      </c>
      <c r="B1265" s="20">
        <v>403</v>
      </c>
      <c r="C1265" s="20" t="s">
        <v>1336</v>
      </c>
      <c r="D1265" s="20" t="s">
        <v>32</v>
      </c>
      <c r="E1265" s="20" t="s">
        <v>805</v>
      </c>
      <c r="F1265" s="20" t="s">
        <v>141</v>
      </c>
      <c r="G1265" s="20" t="s">
        <v>2104</v>
      </c>
      <c r="H1265" s="20" t="s">
        <v>2105</v>
      </c>
      <c r="I1265" s="20"/>
      <c r="J1265" s="20"/>
      <c r="K1265" s="20"/>
      <c r="L1265" s="20"/>
      <c r="M1265" s="20"/>
      <c r="N1265" s="20"/>
      <c r="O1265" s="20"/>
      <c r="P1265" s="20"/>
    </row>
    <row r="1266" spans="1:16" ht="45" x14ac:dyDescent="0.25">
      <c r="A1266" s="20" t="s">
        <v>2103</v>
      </c>
      <c r="B1266" s="20">
        <v>404</v>
      </c>
      <c r="C1266" s="20" t="s">
        <v>1339</v>
      </c>
      <c r="D1266" s="20" t="s">
        <v>24</v>
      </c>
      <c r="E1266" s="20" t="s">
        <v>1340</v>
      </c>
      <c r="F1266" s="20" t="s">
        <v>1950</v>
      </c>
      <c r="G1266" s="20" t="s">
        <v>2104</v>
      </c>
      <c r="H1266" s="20" t="s">
        <v>2105</v>
      </c>
      <c r="I1266" s="20"/>
      <c r="J1266" s="20"/>
      <c r="K1266" s="20"/>
      <c r="L1266" s="20"/>
      <c r="M1266" s="20"/>
      <c r="N1266" s="20"/>
      <c r="O1266" s="20"/>
      <c r="P1266" s="20"/>
    </row>
    <row r="1267" spans="1:16" ht="45" x14ac:dyDescent="0.25">
      <c r="A1267" s="20" t="s">
        <v>2103</v>
      </c>
      <c r="B1267" s="20">
        <v>404</v>
      </c>
      <c r="C1267" s="20" t="s">
        <v>1339</v>
      </c>
      <c r="D1267" s="20" t="s">
        <v>32</v>
      </c>
      <c r="E1267" s="20" t="s">
        <v>1069</v>
      </c>
      <c r="F1267" s="20" t="s">
        <v>152</v>
      </c>
      <c r="G1267" s="20" t="s">
        <v>2104</v>
      </c>
      <c r="H1267" s="20" t="s">
        <v>2105</v>
      </c>
      <c r="I1267" s="20"/>
      <c r="J1267" s="20"/>
      <c r="K1267" s="20"/>
      <c r="L1267" s="20"/>
      <c r="M1267" s="20"/>
      <c r="N1267" s="20"/>
      <c r="O1267" s="20"/>
      <c r="P1267" s="20"/>
    </row>
    <row r="1268" spans="1:16" ht="45" x14ac:dyDescent="0.25">
      <c r="A1268" s="20" t="s">
        <v>2103</v>
      </c>
      <c r="B1268" s="20">
        <v>406</v>
      </c>
      <c r="C1268" s="20" t="s">
        <v>1344</v>
      </c>
      <c r="D1268" s="20" t="s">
        <v>24</v>
      </c>
      <c r="E1268" s="20" t="s">
        <v>1345</v>
      </c>
      <c r="F1268" s="20" t="s">
        <v>1951</v>
      </c>
      <c r="G1268" s="20" t="s">
        <v>2104</v>
      </c>
      <c r="H1268" s="20" t="s">
        <v>2105</v>
      </c>
      <c r="I1268" s="20"/>
      <c r="J1268" s="20"/>
      <c r="K1268" s="20"/>
      <c r="L1268" s="20"/>
      <c r="M1268" s="20"/>
      <c r="N1268" s="20"/>
      <c r="O1268" s="20"/>
      <c r="P1268" s="20"/>
    </row>
    <row r="1269" spans="1:16" ht="45" x14ac:dyDescent="0.25">
      <c r="A1269" s="20" t="s">
        <v>2103</v>
      </c>
      <c r="B1269" s="20">
        <v>406</v>
      </c>
      <c r="C1269" s="20" t="s">
        <v>1344</v>
      </c>
      <c r="D1269" s="20" t="s">
        <v>32</v>
      </c>
      <c r="E1269" s="20" t="s">
        <v>455</v>
      </c>
      <c r="F1269" s="20" t="s">
        <v>203</v>
      </c>
      <c r="G1269" s="20" t="s">
        <v>2104</v>
      </c>
      <c r="H1269" s="20" t="s">
        <v>2105</v>
      </c>
      <c r="I1269" s="20"/>
      <c r="J1269" s="20"/>
      <c r="K1269" s="20"/>
      <c r="L1269" s="20"/>
      <c r="M1269" s="20"/>
      <c r="N1269" s="20"/>
      <c r="O1269" s="20"/>
      <c r="P1269" s="20"/>
    </row>
    <row r="1270" spans="1:16" ht="45" x14ac:dyDescent="0.25">
      <c r="A1270" s="20" t="s">
        <v>2103</v>
      </c>
      <c r="B1270" s="20">
        <v>407</v>
      </c>
      <c r="C1270" s="20" t="s">
        <v>1347</v>
      </c>
      <c r="D1270" s="20" t="s">
        <v>32</v>
      </c>
      <c r="E1270" s="20" t="s">
        <v>511</v>
      </c>
      <c r="F1270" s="20" t="s">
        <v>89</v>
      </c>
      <c r="G1270" s="20" t="s">
        <v>2104</v>
      </c>
      <c r="H1270" s="20" t="s">
        <v>2105</v>
      </c>
      <c r="I1270" s="20"/>
      <c r="J1270" s="20"/>
      <c r="K1270" s="20"/>
      <c r="L1270" s="20"/>
      <c r="M1270" s="20"/>
      <c r="N1270" s="20"/>
      <c r="O1270" s="20"/>
      <c r="P1270" s="20"/>
    </row>
    <row r="1271" spans="1:16" ht="45" x14ac:dyDescent="0.25">
      <c r="A1271" s="20" t="s">
        <v>2103</v>
      </c>
      <c r="B1271" s="20">
        <v>408</v>
      </c>
      <c r="C1271" s="20" t="s">
        <v>1350</v>
      </c>
      <c r="D1271" s="20" t="s">
        <v>24</v>
      </c>
      <c r="E1271" s="20" t="s">
        <v>1351</v>
      </c>
      <c r="F1271" s="20" t="s">
        <v>1952</v>
      </c>
      <c r="G1271" s="20" t="s">
        <v>2104</v>
      </c>
      <c r="H1271" s="20" t="s">
        <v>2105</v>
      </c>
      <c r="I1271" s="20"/>
      <c r="J1271" s="20"/>
      <c r="K1271" s="20"/>
      <c r="L1271" s="20"/>
      <c r="M1271" s="20"/>
      <c r="N1271" s="20"/>
      <c r="O1271" s="20"/>
      <c r="P1271" s="20"/>
    </row>
    <row r="1272" spans="1:16" ht="45" x14ac:dyDescent="0.25">
      <c r="A1272" s="20" t="s">
        <v>2103</v>
      </c>
      <c r="B1272" s="20">
        <v>410</v>
      </c>
      <c r="C1272" s="20" t="s">
        <v>1356</v>
      </c>
      <c r="D1272" s="20" t="s">
        <v>24</v>
      </c>
      <c r="E1272" s="20" t="s">
        <v>1357</v>
      </c>
      <c r="F1272" s="20" t="s">
        <v>1951</v>
      </c>
      <c r="G1272" s="20" t="s">
        <v>2104</v>
      </c>
      <c r="H1272" s="20" t="s">
        <v>2105</v>
      </c>
      <c r="I1272" s="20"/>
      <c r="J1272" s="20"/>
      <c r="K1272" s="20"/>
      <c r="L1272" s="20"/>
      <c r="M1272" s="20"/>
      <c r="N1272" s="20"/>
      <c r="O1272" s="20"/>
      <c r="P1272" s="20"/>
    </row>
    <row r="1273" spans="1:16" ht="60" x14ac:dyDescent="0.25">
      <c r="A1273" s="20" t="s">
        <v>2103</v>
      </c>
      <c r="B1273" s="20">
        <v>410</v>
      </c>
      <c r="C1273" s="20" t="s">
        <v>1356</v>
      </c>
      <c r="D1273" s="20" t="s">
        <v>26</v>
      </c>
      <c r="E1273" s="20" t="s">
        <v>286</v>
      </c>
      <c r="F1273" s="20" t="s">
        <v>99</v>
      </c>
      <c r="G1273" s="20" t="s">
        <v>2104</v>
      </c>
      <c r="H1273" s="20" t="s">
        <v>2106</v>
      </c>
      <c r="I1273" s="20"/>
      <c r="J1273" s="20"/>
      <c r="K1273" s="20"/>
      <c r="L1273" s="20"/>
      <c r="M1273" s="20"/>
      <c r="N1273" s="20"/>
      <c r="O1273" s="20"/>
      <c r="P1273" s="20"/>
    </row>
    <row r="1274" spans="1:16" ht="45" x14ac:dyDescent="0.25">
      <c r="A1274" s="20" t="s">
        <v>2103</v>
      </c>
      <c r="B1274" s="20">
        <v>411</v>
      </c>
      <c r="C1274" s="20" t="s">
        <v>1359</v>
      </c>
      <c r="D1274" s="20" t="s">
        <v>24</v>
      </c>
      <c r="E1274" s="20" t="s">
        <v>1360</v>
      </c>
      <c r="F1274" s="20" t="s">
        <v>1953</v>
      </c>
      <c r="G1274" s="20" t="s">
        <v>2104</v>
      </c>
      <c r="H1274" s="20" t="s">
        <v>2105</v>
      </c>
      <c r="I1274" s="20"/>
      <c r="J1274" s="20"/>
      <c r="K1274" s="20"/>
      <c r="L1274" s="20"/>
      <c r="M1274" s="20"/>
      <c r="N1274" s="20"/>
      <c r="O1274" s="20"/>
      <c r="P1274" s="20"/>
    </row>
    <row r="1275" spans="1:16" ht="45" x14ac:dyDescent="0.25">
      <c r="A1275" s="20" t="s">
        <v>2103</v>
      </c>
      <c r="B1275" s="20">
        <v>411</v>
      </c>
      <c r="C1275" s="20" t="s">
        <v>1359</v>
      </c>
      <c r="D1275" s="20" t="s">
        <v>32</v>
      </c>
      <c r="E1275" s="20" t="s">
        <v>805</v>
      </c>
      <c r="F1275" s="20" t="s">
        <v>141</v>
      </c>
      <c r="G1275" s="20" t="s">
        <v>2104</v>
      </c>
      <c r="H1275" s="20" t="s">
        <v>2105</v>
      </c>
      <c r="I1275" s="20"/>
      <c r="J1275" s="20"/>
      <c r="K1275" s="20"/>
      <c r="L1275" s="20"/>
      <c r="M1275" s="20"/>
      <c r="N1275" s="20"/>
      <c r="O1275" s="20"/>
      <c r="P1275" s="20"/>
    </row>
    <row r="1276" spans="1:16" ht="45" x14ac:dyDescent="0.25">
      <c r="A1276" s="20" t="s">
        <v>2103</v>
      </c>
      <c r="B1276" s="20">
        <v>412</v>
      </c>
      <c r="C1276" s="20" t="s">
        <v>1362</v>
      </c>
      <c r="D1276" s="20" t="s">
        <v>24</v>
      </c>
      <c r="E1276" s="20" t="s">
        <v>1363</v>
      </c>
      <c r="F1276" s="20" t="s">
        <v>1954</v>
      </c>
      <c r="G1276" s="20" t="s">
        <v>2104</v>
      </c>
      <c r="H1276" s="20" t="s">
        <v>2105</v>
      </c>
      <c r="I1276" s="20"/>
      <c r="J1276" s="20"/>
      <c r="K1276" s="20"/>
      <c r="L1276" s="20"/>
      <c r="M1276" s="20"/>
      <c r="N1276" s="20"/>
      <c r="O1276" s="20"/>
      <c r="P1276" s="20"/>
    </row>
    <row r="1277" spans="1:16" ht="45" x14ac:dyDescent="0.25">
      <c r="A1277" s="20" t="s">
        <v>2103</v>
      </c>
      <c r="B1277" s="20">
        <v>413</v>
      </c>
      <c r="C1277" s="20" t="s">
        <v>1365</v>
      </c>
      <c r="D1277" s="20" t="s">
        <v>24</v>
      </c>
      <c r="E1277" s="20" t="s">
        <v>1366</v>
      </c>
      <c r="F1277" s="20" t="s">
        <v>1813</v>
      </c>
      <c r="G1277" s="20" t="s">
        <v>2104</v>
      </c>
      <c r="H1277" s="20" t="s">
        <v>2105</v>
      </c>
      <c r="I1277" s="20"/>
      <c r="J1277" s="20"/>
      <c r="K1277" s="20"/>
      <c r="L1277" s="20"/>
      <c r="M1277" s="20"/>
      <c r="N1277" s="20"/>
      <c r="O1277" s="20"/>
      <c r="P1277" s="20"/>
    </row>
    <row r="1278" spans="1:16" ht="60" x14ac:dyDescent="0.25">
      <c r="A1278" s="20" t="s">
        <v>2103</v>
      </c>
      <c r="B1278" s="20">
        <v>414</v>
      </c>
      <c r="C1278" s="20" t="s">
        <v>1368</v>
      </c>
      <c r="D1278" s="20" t="s">
        <v>26</v>
      </c>
      <c r="E1278" s="20" t="s">
        <v>121</v>
      </c>
      <c r="F1278" s="20" t="s">
        <v>111</v>
      </c>
      <c r="G1278" s="20" t="s">
        <v>2104</v>
      </c>
      <c r="H1278" s="20" t="s">
        <v>2106</v>
      </c>
      <c r="I1278" s="20"/>
      <c r="J1278" s="20"/>
      <c r="K1278" s="20"/>
      <c r="L1278" s="20"/>
      <c r="M1278" s="20"/>
      <c r="N1278" s="20"/>
      <c r="O1278" s="20"/>
      <c r="P1278" s="20"/>
    </row>
    <row r="1279" spans="1:16" ht="45" x14ac:dyDescent="0.25">
      <c r="A1279" s="20" t="s">
        <v>2103</v>
      </c>
      <c r="B1279" s="20">
        <v>415</v>
      </c>
      <c r="C1279" s="20" t="s">
        <v>1371</v>
      </c>
      <c r="D1279" s="20" t="s">
        <v>24</v>
      </c>
      <c r="E1279" s="20" t="s">
        <v>1372</v>
      </c>
      <c r="F1279" s="20" t="s">
        <v>1413</v>
      </c>
      <c r="G1279" s="20" t="s">
        <v>2104</v>
      </c>
      <c r="H1279" s="20" t="s">
        <v>2105</v>
      </c>
      <c r="I1279" s="20"/>
      <c r="J1279" s="20"/>
      <c r="K1279" s="20"/>
      <c r="L1279" s="20"/>
      <c r="M1279" s="20"/>
      <c r="N1279" s="20"/>
      <c r="O1279" s="20"/>
      <c r="P1279" s="20"/>
    </row>
    <row r="1280" spans="1:16" ht="90" x14ac:dyDescent="0.25">
      <c r="A1280" s="20" t="s">
        <v>2107</v>
      </c>
      <c r="B1280" s="20">
        <v>422</v>
      </c>
      <c r="C1280" s="20" t="s">
        <v>177</v>
      </c>
      <c r="D1280" s="20" t="s">
        <v>2108</v>
      </c>
      <c r="E1280" s="20" t="s">
        <v>2084</v>
      </c>
      <c r="F1280" s="20" t="s">
        <v>2112</v>
      </c>
      <c r="G1280" s="20" t="s">
        <v>2110</v>
      </c>
      <c r="H1280" s="20" t="s">
        <v>2111</v>
      </c>
      <c r="I1280" s="20"/>
      <c r="J1280" s="20"/>
      <c r="K1280" s="20"/>
      <c r="L1280" s="20"/>
      <c r="M1280" s="20"/>
      <c r="N1280" s="20"/>
      <c r="O1280" s="20"/>
      <c r="P1280" s="20"/>
    </row>
    <row r="1281" spans="1:16" ht="45" x14ac:dyDescent="0.25">
      <c r="A1281" s="20" t="s">
        <v>2103</v>
      </c>
      <c r="B1281" s="20">
        <v>424</v>
      </c>
      <c r="C1281" s="20" t="s">
        <v>1392</v>
      </c>
      <c r="D1281" s="20" t="s">
        <v>32</v>
      </c>
      <c r="E1281" s="20" t="s">
        <v>589</v>
      </c>
      <c r="F1281" s="20" t="s">
        <v>146</v>
      </c>
      <c r="G1281" s="20" t="s">
        <v>2104</v>
      </c>
      <c r="H1281" s="20" t="s">
        <v>2105</v>
      </c>
      <c r="I1281" s="20"/>
      <c r="J1281" s="20"/>
      <c r="K1281" s="20"/>
      <c r="L1281" s="20"/>
      <c r="M1281" s="20"/>
      <c r="N1281" s="20"/>
      <c r="O1281" s="20"/>
      <c r="P1281" s="20"/>
    </row>
    <row r="1282" spans="1:16" ht="45" x14ac:dyDescent="0.25">
      <c r="A1282" s="20" t="s">
        <v>2103</v>
      </c>
      <c r="B1282" s="20">
        <v>429</v>
      </c>
      <c r="C1282" s="20" t="s">
        <v>1407</v>
      </c>
      <c r="D1282" s="20" t="s">
        <v>24</v>
      </c>
      <c r="E1282" s="20" t="s">
        <v>1408</v>
      </c>
      <c r="F1282" s="20" t="s">
        <v>1955</v>
      </c>
      <c r="G1282" s="20" t="s">
        <v>2104</v>
      </c>
      <c r="H1282" s="20" t="s">
        <v>2105</v>
      </c>
      <c r="I1282" s="20"/>
      <c r="J1282" s="20"/>
      <c r="K1282" s="20"/>
      <c r="L1282" s="20"/>
      <c r="M1282" s="20"/>
      <c r="N1282" s="20"/>
      <c r="O1282" s="20"/>
      <c r="P1282" s="20"/>
    </row>
    <row r="1283" spans="1:16" ht="45" x14ac:dyDescent="0.25">
      <c r="A1283" s="20" t="s">
        <v>2103</v>
      </c>
      <c r="B1283" s="20">
        <v>430</v>
      </c>
      <c r="C1283" s="20" t="s">
        <v>1410</v>
      </c>
      <c r="D1283" s="20" t="s">
        <v>24</v>
      </c>
      <c r="E1283" s="20" t="s">
        <v>1411</v>
      </c>
      <c r="F1283" s="20" t="s">
        <v>329</v>
      </c>
      <c r="G1283" s="20" t="s">
        <v>2104</v>
      </c>
      <c r="H1283" s="20" t="s">
        <v>2105</v>
      </c>
      <c r="I1283" s="20"/>
      <c r="J1283" s="20"/>
      <c r="K1283" s="20"/>
      <c r="L1283" s="20"/>
      <c r="M1283" s="20"/>
      <c r="N1283" s="20"/>
      <c r="O1283" s="20"/>
      <c r="P1283" s="20"/>
    </row>
    <row r="1284" spans="1:16" ht="60" x14ac:dyDescent="0.25">
      <c r="A1284" s="20" t="s">
        <v>2103</v>
      </c>
      <c r="B1284" s="20">
        <v>430</v>
      </c>
      <c r="C1284" s="20" t="s">
        <v>1410</v>
      </c>
      <c r="D1284" s="20" t="s">
        <v>26</v>
      </c>
      <c r="E1284" s="20" t="s">
        <v>302</v>
      </c>
      <c r="F1284" s="20" t="s">
        <v>111</v>
      </c>
      <c r="G1284" s="20" t="s">
        <v>2104</v>
      </c>
      <c r="H1284" s="20" t="s">
        <v>2106</v>
      </c>
      <c r="I1284" s="20"/>
      <c r="J1284" s="20"/>
      <c r="K1284" s="20"/>
      <c r="L1284" s="20"/>
      <c r="M1284" s="20"/>
      <c r="N1284" s="20"/>
      <c r="O1284" s="20"/>
      <c r="P1284" s="20"/>
    </row>
    <row r="1285" spans="1:16" ht="45" x14ac:dyDescent="0.25">
      <c r="A1285" s="20" t="s">
        <v>2103</v>
      </c>
      <c r="B1285" s="20">
        <v>432</v>
      </c>
      <c r="C1285" s="20" t="s">
        <v>1415</v>
      </c>
      <c r="D1285" s="20" t="s">
        <v>24</v>
      </c>
      <c r="E1285" s="20" t="s">
        <v>1416</v>
      </c>
      <c r="F1285" s="20" t="s">
        <v>1956</v>
      </c>
      <c r="G1285" s="20" t="s">
        <v>2104</v>
      </c>
      <c r="H1285" s="20" t="s">
        <v>2105</v>
      </c>
      <c r="I1285" s="20"/>
      <c r="J1285" s="20"/>
      <c r="K1285" s="20"/>
      <c r="L1285" s="20"/>
      <c r="M1285" s="20"/>
      <c r="N1285" s="20"/>
      <c r="O1285" s="20"/>
      <c r="P1285" s="20"/>
    </row>
    <row r="1286" spans="1:16" ht="45" x14ac:dyDescent="0.25">
      <c r="A1286" s="20" t="s">
        <v>2103</v>
      </c>
      <c r="B1286" s="20">
        <v>434</v>
      </c>
      <c r="C1286" s="20" t="s">
        <v>1421</v>
      </c>
      <c r="D1286" s="20" t="s">
        <v>24</v>
      </c>
      <c r="E1286" s="20" t="s">
        <v>1422</v>
      </c>
      <c r="F1286" s="20" t="s">
        <v>1546</v>
      </c>
      <c r="G1286" s="20" t="s">
        <v>2104</v>
      </c>
      <c r="H1286" s="20" t="s">
        <v>2105</v>
      </c>
      <c r="I1286" s="20"/>
      <c r="J1286" s="20"/>
      <c r="K1286" s="20"/>
      <c r="L1286" s="20"/>
      <c r="M1286" s="20"/>
      <c r="N1286" s="20"/>
      <c r="O1286" s="20"/>
      <c r="P1286" s="20"/>
    </row>
    <row r="1287" spans="1:16" ht="60" x14ac:dyDescent="0.25">
      <c r="A1287" s="20" t="s">
        <v>2103</v>
      </c>
      <c r="B1287" s="20">
        <v>435</v>
      </c>
      <c r="C1287" s="20" t="s">
        <v>1424</v>
      </c>
      <c r="D1287" s="20" t="s">
        <v>26</v>
      </c>
      <c r="E1287" s="20" t="s">
        <v>399</v>
      </c>
      <c r="F1287" s="20" t="s">
        <v>59</v>
      </c>
      <c r="G1287" s="20" t="s">
        <v>2104</v>
      </c>
      <c r="H1287" s="20" t="s">
        <v>2106</v>
      </c>
      <c r="I1287" s="20"/>
      <c r="J1287" s="20"/>
      <c r="K1287" s="20"/>
      <c r="L1287" s="20"/>
      <c r="M1287" s="20"/>
      <c r="N1287" s="20"/>
      <c r="O1287" s="20"/>
      <c r="P1287" s="20"/>
    </row>
    <row r="1288" spans="1:16" ht="45" x14ac:dyDescent="0.25">
      <c r="A1288" s="20" t="s">
        <v>2103</v>
      </c>
      <c r="B1288" s="20">
        <v>436</v>
      </c>
      <c r="C1288" s="20" t="s">
        <v>1426</v>
      </c>
      <c r="D1288" s="20" t="s">
        <v>32</v>
      </c>
      <c r="E1288" s="20" t="s">
        <v>157</v>
      </c>
      <c r="F1288" s="20" t="s">
        <v>61</v>
      </c>
      <c r="G1288" s="20" t="s">
        <v>2104</v>
      </c>
      <c r="H1288" s="20" t="s">
        <v>2105</v>
      </c>
      <c r="I1288" s="20"/>
      <c r="J1288" s="20"/>
      <c r="K1288" s="20"/>
      <c r="L1288" s="20"/>
      <c r="M1288" s="20"/>
      <c r="N1288" s="20"/>
      <c r="O1288" s="20"/>
      <c r="P1288" s="20"/>
    </row>
    <row r="1289" spans="1:16" ht="45" x14ac:dyDescent="0.25">
      <c r="A1289" s="20" t="s">
        <v>2103</v>
      </c>
      <c r="B1289" s="20">
        <v>439</v>
      </c>
      <c r="C1289" s="20" t="s">
        <v>1434</v>
      </c>
      <c r="D1289" s="20" t="s">
        <v>24</v>
      </c>
      <c r="E1289" s="20" t="s">
        <v>1435</v>
      </c>
      <c r="F1289" s="20" t="s">
        <v>1478</v>
      </c>
      <c r="G1289" s="20" t="s">
        <v>2104</v>
      </c>
      <c r="H1289" s="20" t="s">
        <v>2105</v>
      </c>
      <c r="I1289" s="20"/>
      <c r="J1289" s="20"/>
      <c r="K1289" s="20"/>
      <c r="L1289" s="20"/>
      <c r="M1289" s="20"/>
      <c r="N1289" s="20"/>
      <c r="O1289" s="20"/>
      <c r="P1289" s="20"/>
    </row>
    <row r="1290" spans="1:16" ht="45" x14ac:dyDescent="0.25">
      <c r="A1290" s="20" t="s">
        <v>2103</v>
      </c>
      <c r="B1290" s="20">
        <v>439</v>
      </c>
      <c r="C1290" s="20" t="s">
        <v>1434</v>
      </c>
      <c r="D1290" s="20" t="s">
        <v>32</v>
      </c>
      <c r="E1290" s="20" t="s">
        <v>1437</v>
      </c>
      <c r="F1290" s="20" t="s">
        <v>146</v>
      </c>
      <c r="G1290" s="20" t="s">
        <v>2104</v>
      </c>
      <c r="H1290" s="20" t="s">
        <v>2105</v>
      </c>
      <c r="I1290" s="20"/>
      <c r="J1290" s="20"/>
      <c r="K1290" s="20"/>
      <c r="L1290" s="20"/>
      <c r="M1290" s="20"/>
      <c r="N1290" s="20"/>
      <c r="O1290" s="20"/>
      <c r="P1290" s="20"/>
    </row>
    <row r="1291" spans="1:16" ht="45" x14ac:dyDescent="0.25">
      <c r="A1291" s="20" t="s">
        <v>2103</v>
      </c>
      <c r="B1291" s="20">
        <v>440</v>
      </c>
      <c r="C1291" s="20" t="s">
        <v>1438</v>
      </c>
      <c r="D1291" s="20" t="s">
        <v>24</v>
      </c>
      <c r="E1291" s="20" t="s">
        <v>1439</v>
      </c>
      <c r="F1291" s="20" t="s">
        <v>1957</v>
      </c>
      <c r="G1291" s="20" t="s">
        <v>2104</v>
      </c>
      <c r="H1291" s="20" t="s">
        <v>2105</v>
      </c>
      <c r="I1291" s="20"/>
      <c r="J1291" s="20"/>
      <c r="K1291" s="20"/>
      <c r="L1291" s="20"/>
      <c r="M1291" s="20"/>
      <c r="N1291" s="20"/>
      <c r="O1291" s="20"/>
      <c r="P1291" s="20"/>
    </row>
    <row r="1292" spans="1:16" ht="45" x14ac:dyDescent="0.25">
      <c r="A1292" s="20" t="s">
        <v>2103</v>
      </c>
      <c r="B1292" s="20">
        <v>440</v>
      </c>
      <c r="C1292" s="20" t="s">
        <v>1438</v>
      </c>
      <c r="D1292" s="20" t="s">
        <v>32</v>
      </c>
      <c r="E1292" s="20" t="s">
        <v>1069</v>
      </c>
      <c r="F1292" s="20" t="s">
        <v>152</v>
      </c>
      <c r="G1292" s="20" t="s">
        <v>2104</v>
      </c>
      <c r="H1292" s="20" t="s">
        <v>2105</v>
      </c>
      <c r="I1292" s="20"/>
      <c r="J1292" s="20"/>
      <c r="K1292" s="20"/>
      <c r="L1292" s="20"/>
      <c r="M1292" s="20"/>
      <c r="N1292" s="20"/>
      <c r="O1292" s="20"/>
      <c r="P1292" s="20"/>
    </row>
    <row r="1293" spans="1:16" ht="60" x14ac:dyDescent="0.25">
      <c r="A1293" s="20" t="s">
        <v>2103</v>
      </c>
      <c r="B1293" s="20">
        <v>443</v>
      </c>
      <c r="C1293" s="20" t="s">
        <v>1446</v>
      </c>
      <c r="D1293" s="20" t="s">
        <v>26</v>
      </c>
      <c r="E1293" s="20" t="s">
        <v>451</v>
      </c>
      <c r="F1293" s="20" t="s">
        <v>59</v>
      </c>
      <c r="G1293" s="20" t="s">
        <v>2104</v>
      </c>
      <c r="H1293" s="20" t="s">
        <v>2106</v>
      </c>
      <c r="I1293" s="20"/>
      <c r="J1293" s="20"/>
      <c r="K1293" s="20"/>
      <c r="L1293" s="20"/>
      <c r="M1293" s="20"/>
      <c r="N1293" s="20"/>
      <c r="O1293" s="20"/>
      <c r="P1293" s="20"/>
    </row>
    <row r="1294" spans="1:16" ht="45" x14ac:dyDescent="0.25">
      <c r="A1294" s="20" t="s">
        <v>2103</v>
      </c>
      <c r="B1294" s="20">
        <v>443</v>
      </c>
      <c r="C1294" s="20" t="s">
        <v>1446</v>
      </c>
      <c r="D1294" s="20" t="s">
        <v>32</v>
      </c>
      <c r="E1294" s="20" t="s">
        <v>873</v>
      </c>
      <c r="F1294" s="20" t="s">
        <v>141</v>
      </c>
      <c r="G1294" s="20" t="s">
        <v>2104</v>
      </c>
      <c r="H1294" s="20" t="s">
        <v>2105</v>
      </c>
      <c r="I1294" s="20"/>
      <c r="J1294" s="20"/>
      <c r="K1294" s="20"/>
      <c r="L1294" s="20"/>
      <c r="M1294" s="20"/>
      <c r="N1294" s="20"/>
      <c r="O1294" s="20"/>
      <c r="P1294" s="20"/>
    </row>
    <row r="1295" spans="1:16" ht="90" x14ac:dyDescent="0.25">
      <c r="A1295" s="20" t="s">
        <v>2107</v>
      </c>
      <c r="B1295" s="20">
        <v>446</v>
      </c>
      <c r="C1295" s="20" t="s">
        <v>1044</v>
      </c>
      <c r="D1295" s="20" t="s">
        <v>2108</v>
      </c>
      <c r="E1295" s="20" t="s">
        <v>2113</v>
      </c>
      <c r="F1295" s="20" t="s">
        <v>2114</v>
      </c>
      <c r="G1295" s="20" t="s">
        <v>2110</v>
      </c>
      <c r="H1295" s="20" t="s">
        <v>2111</v>
      </c>
      <c r="I1295" s="20"/>
      <c r="J1295" s="20"/>
      <c r="K1295" s="20"/>
      <c r="L1295" s="20"/>
      <c r="M1295" s="20"/>
      <c r="N1295" s="20"/>
      <c r="O1295" s="20"/>
      <c r="P1295" s="20"/>
    </row>
    <row r="1296" spans="1:16" ht="45" x14ac:dyDescent="0.25">
      <c r="A1296" s="20" t="s">
        <v>2103</v>
      </c>
      <c r="B1296" s="20">
        <v>447</v>
      </c>
      <c r="C1296" s="20" t="s">
        <v>1455</v>
      </c>
      <c r="D1296" s="20" t="s">
        <v>24</v>
      </c>
      <c r="E1296" s="20" t="s">
        <v>1456</v>
      </c>
      <c r="F1296" s="20" t="s">
        <v>1958</v>
      </c>
      <c r="G1296" s="20" t="s">
        <v>2104</v>
      </c>
      <c r="H1296" s="20" t="s">
        <v>2105</v>
      </c>
      <c r="I1296" s="20"/>
      <c r="J1296" s="20"/>
      <c r="K1296" s="20"/>
      <c r="L1296" s="20"/>
      <c r="M1296" s="20"/>
      <c r="N1296" s="20"/>
      <c r="O1296" s="20"/>
      <c r="P1296" s="20"/>
    </row>
    <row r="1297" spans="1:16" ht="60" x14ac:dyDescent="0.25">
      <c r="A1297" s="20" t="s">
        <v>2103</v>
      </c>
      <c r="B1297" s="20">
        <v>448</v>
      </c>
      <c r="C1297" s="20" t="s">
        <v>1457</v>
      </c>
      <c r="D1297" s="20" t="s">
        <v>26</v>
      </c>
      <c r="E1297" s="20" t="s">
        <v>266</v>
      </c>
      <c r="F1297" s="20" t="s">
        <v>87</v>
      </c>
      <c r="G1297" s="20" t="s">
        <v>2104</v>
      </c>
      <c r="H1297" s="20" t="s">
        <v>2106</v>
      </c>
      <c r="I1297" s="20"/>
      <c r="J1297" s="20"/>
      <c r="K1297" s="20"/>
      <c r="L1297" s="20"/>
      <c r="M1297" s="20"/>
      <c r="N1297" s="20"/>
      <c r="O1297" s="20"/>
      <c r="P1297" s="20"/>
    </row>
    <row r="1298" spans="1:16" ht="45" x14ac:dyDescent="0.25">
      <c r="A1298" s="20" t="s">
        <v>2103</v>
      </c>
      <c r="B1298" s="20">
        <v>449</v>
      </c>
      <c r="C1298" s="20" t="s">
        <v>1460</v>
      </c>
      <c r="D1298" s="20" t="s">
        <v>24</v>
      </c>
      <c r="E1298" s="20" t="s">
        <v>1461</v>
      </c>
      <c r="F1298" s="20" t="s">
        <v>1880</v>
      </c>
      <c r="G1298" s="20" t="s">
        <v>2104</v>
      </c>
      <c r="H1298" s="20" t="s">
        <v>2105</v>
      </c>
      <c r="I1298" s="20"/>
      <c r="J1298" s="20"/>
      <c r="K1298" s="20"/>
      <c r="L1298" s="20"/>
      <c r="M1298" s="20"/>
      <c r="N1298" s="20"/>
      <c r="O1298" s="20"/>
      <c r="P1298" s="20"/>
    </row>
    <row r="1299" spans="1:16" ht="60" x14ac:dyDescent="0.25">
      <c r="A1299" s="20" t="s">
        <v>2103</v>
      </c>
      <c r="B1299" s="20">
        <v>449</v>
      </c>
      <c r="C1299" s="20" t="s">
        <v>1460</v>
      </c>
      <c r="D1299" s="20" t="s">
        <v>26</v>
      </c>
      <c r="E1299" s="20" t="s">
        <v>399</v>
      </c>
      <c r="F1299" s="20" t="s">
        <v>59</v>
      </c>
      <c r="G1299" s="20" t="s">
        <v>2104</v>
      </c>
      <c r="H1299" s="20" t="s">
        <v>2106</v>
      </c>
      <c r="I1299" s="20"/>
      <c r="J1299" s="20"/>
      <c r="K1299" s="20"/>
      <c r="L1299" s="20"/>
      <c r="M1299" s="20"/>
      <c r="N1299" s="20"/>
      <c r="O1299" s="20"/>
      <c r="P1299" s="20"/>
    </row>
    <row r="1300" spans="1:16" ht="45" x14ac:dyDescent="0.25">
      <c r="A1300" s="20" t="s">
        <v>2103</v>
      </c>
      <c r="B1300" s="20">
        <v>449</v>
      </c>
      <c r="C1300" s="20" t="s">
        <v>1460</v>
      </c>
      <c r="D1300" s="20" t="s">
        <v>32</v>
      </c>
      <c r="E1300" s="20" t="s">
        <v>331</v>
      </c>
      <c r="F1300" s="20" t="s">
        <v>89</v>
      </c>
      <c r="G1300" s="20" t="s">
        <v>2104</v>
      </c>
      <c r="H1300" s="20" t="s">
        <v>2105</v>
      </c>
      <c r="I1300" s="20"/>
      <c r="J1300" s="20"/>
      <c r="K1300" s="20"/>
      <c r="L1300" s="20"/>
      <c r="M1300" s="20"/>
      <c r="N1300" s="20"/>
      <c r="O1300" s="20"/>
      <c r="P1300" s="20"/>
    </row>
    <row r="1301" spans="1:16" ht="45" x14ac:dyDescent="0.25">
      <c r="A1301" s="20" t="s">
        <v>2103</v>
      </c>
      <c r="B1301" s="20">
        <v>451</v>
      </c>
      <c r="C1301" s="20" t="s">
        <v>1465</v>
      </c>
      <c r="D1301" s="20" t="s">
        <v>24</v>
      </c>
      <c r="E1301" s="20" t="s">
        <v>1466</v>
      </c>
      <c r="F1301" s="20" t="s">
        <v>1959</v>
      </c>
      <c r="G1301" s="20" t="s">
        <v>2104</v>
      </c>
      <c r="H1301" s="20" t="s">
        <v>2105</v>
      </c>
      <c r="I1301" s="20"/>
      <c r="J1301" s="20"/>
      <c r="K1301" s="20"/>
      <c r="L1301" s="20"/>
      <c r="M1301" s="20"/>
      <c r="N1301" s="20"/>
      <c r="O1301" s="20"/>
      <c r="P1301" s="20"/>
    </row>
    <row r="1302" spans="1:16" ht="45" x14ac:dyDescent="0.25">
      <c r="A1302" s="20" t="s">
        <v>2103</v>
      </c>
      <c r="B1302" s="20">
        <v>451</v>
      </c>
      <c r="C1302" s="20" t="s">
        <v>1465</v>
      </c>
      <c r="D1302" s="20" t="s">
        <v>32</v>
      </c>
      <c r="E1302" s="20" t="s">
        <v>667</v>
      </c>
      <c r="F1302" s="20" t="s">
        <v>75</v>
      </c>
      <c r="G1302" s="20" t="s">
        <v>2104</v>
      </c>
      <c r="H1302" s="20" t="s">
        <v>2105</v>
      </c>
      <c r="I1302" s="20"/>
      <c r="J1302" s="20"/>
      <c r="K1302" s="20"/>
      <c r="L1302" s="20"/>
      <c r="M1302" s="20"/>
      <c r="N1302" s="20"/>
      <c r="O1302" s="20"/>
      <c r="P1302" s="20"/>
    </row>
    <row r="1303" spans="1:16" ht="45" x14ac:dyDescent="0.25">
      <c r="A1303" s="20" t="s">
        <v>2103</v>
      </c>
      <c r="B1303" s="20">
        <v>453</v>
      </c>
      <c r="C1303" s="20" t="s">
        <v>1471</v>
      </c>
      <c r="D1303" s="20" t="s">
        <v>24</v>
      </c>
      <c r="E1303" s="20" t="s">
        <v>1472</v>
      </c>
      <c r="F1303" s="20" t="s">
        <v>1960</v>
      </c>
      <c r="G1303" s="20" t="s">
        <v>2104</v>
      </c>
      <c r="H1303" s="20" t="s">
        <v>2105</v>
      </c>
      <c r="I1303" s="20"/>
      <c r="J1303" s="20"/>
      <c r="K1303" s="20"/>
      <c r="L1303" s="20"/>
      <c r="M1303" s="20"/>
      <c r="N1303" s="20"/>
      <c r="O1303" s="20"/>
      <c r="P1303" s="20"/>
    </row>
    <row r="1304" spans="1:16" ht="60" x14ac:dyDescent="0.25">
      <c r="A1304" s="20" t="s">
        <v>2103</v>
      </c>
      <c r="B1304" s="20">
        <v>453</v>
      </c>
      <c r="C1304" s="20" t="s">
        <v>1471</v>
      </c>
      <c r="D1304" s="20" t="s">
        <v>26</v>
      </c>
      <c r="E1304" s="20" t="s">
        <v>222</v>
      </c>
      <c r="F1304" s="20" t="s">
        <v>99</v>
      </c>
      <c r="G1304" s="20" t="s">
        <v>2104</v>
      </c>
      <c r="H1304" s="20" t="s">
        <v>2106</v>
      </c>
      <c r="I1304" s="20"/>
      <c r="J1304" s="20"/>
      <c r="K1304" s="20"/>
      <c r="L1304" s="20"/>
      <c r="M1304" s="20"/>
      <c r="N1304" s="20"/>
      <c r="O1304" s="20"/>
      <c r="P1304" s="20"/>
    </row>
    <row r="1305" spans="1:16" ht="60" x14ac:dyDescent="0.25">
      <c r="A1305" s="20" t="s">
        <v>2103</v>
      </c>
      <c r="B1305" s="20">
        <v>457</v>
      </c>
      <c r="C1305" s="20" t="s">
        <v>1482</v>
      </c>
      <c r="D1305" s="20" t="s">
        <v>26</v>
      </c>
      <c r="E1305" s="20" t="s">
        <v>121</v>
      </c>
      <c r="F1305" s="20" t="s">
        <v>111</v>
      </c>
      <c r="G1305" s="20" t="s">
        <v>2104</v>
      </c>
      <c r="H1305" s="20" t="s">
        <v>2106</v>
      </c>
      <c r="I1305" s="20"/>
      <c r="J1305" s="20"/>
      <c r="K1305" s="20"/>
      <c r="L1305" s="20"/>
      <c r="M1305" s="20"/>
      <c r="N1305" s="20"/>
      <c r="O1305" s="20"/>
      <c r="P1305" s="20"/>
    </row>
    <row r="1306" spans="1:16" ht="60" x14ac:dyDescent="0.25">
      <c r="A1306" s="20" t="s">
        <v>2103</v>
      </c>
      <c r="B1306" s="20">
        <v>458</v>
      </c>
      <c r="C1306" s="20" t="s">
        <v>1485</v>
      </c>
      <c r="D1306" s="20" t="s">
        <v>26</v>
      </c>
      <c r="E1306" s="20" t="s">
        <v>106</v>
      </c>
      <c r="F1306" s="20" t="s">
        <v>49</v>
      </c>
      <c r="G1306" s="20" t="s">
        <v>2104</v>
      </c>
      <c r="H1306" s="20" t="s">
        <v>2106</v>
      </c>
      <c r="I1306" s="20"/>
      <c r="J1306" s="20"/>
      <c r="K1306" s="20"/>
      <c r="L1306" s="20"/>
      <c r="M1306" s="20"/>
      <c r="N1306" s="20"/>
      <c r="O1306" s="20"/>
      <c r="P1306" s="20"/>
    </row>
    <row r="1307" spans="1:16" ht="45" x14ac:dyDescent="0.25">
      <c r="A1307" s="20" t="s">
        <v>2103</v>
      </c>
      <c r="B1307" s="20">
        <v>463</v>
      </c>
      <c r="C1307" s="20" t="s">
        <v>1497</v>
      </c>
      <c r="D1307" s="20" t="s">
        <v>24</v>
      </c>
      <c r="E1307" s="20" t="s">
        <v>1498</v>
      </c>
      <c r="F1307" s="20" t="s">
        <v>1681</v>
      </c>
      <c r="G1307" s="20" t="s">
        <v>2104</v>
      </c>
      <c r="H1307" s="20" t="s">
        <v>2105</v>
      </c>
      <c r="I1307" s="20"/>
      <c r="J1307" s="20"/>
      <c r="K1307" s="20"/>
      <c r="L1307" s="20"/>
      <c r="M1307" s="20"/>
      <c r="N1307" s="20"/>
      <c r="O1307" s="20"/>
      <c r="P1307" s="20"/>
    </row>
    <row r="1308" spans="1:16" ht="60" x14ac:dyDescent="0.25">
      <c r="A1308" s="20" t="s">
        <v>2103</v>
      </c>
      <c r="B1308" s="20">
        <v>463</v>
      </c>
      <c r="C1308" s="20" t="s">
        <v>1497</v>
      </c>
      <c r="D1308" s="20" t="s">
        <v>26</v>
      </c>
      <c r="E1308" s="20" t="s">
        <v>388</v>
      </c>
      <c r="F1308" s="20" t="s">
        <v>87</v>
      </c>
      <c r="G1308" s="20" t="s">
        <v>2104</v>
      </c>
      <c r="H1308" s="20" t="s">
        <v>2106</v>
      </c>
      <c r="I1308" s="20"/>
      <c r="J1308" s="20"/>
      <c r="K1308" s="20"/>
      <c r="L1308" s="20"/>
      <c r="M1308" s="20"/>
      <c r="N1308" s="20"/>
      <c r="O1308" s="20"/>
      <c r="P1308" s="20"/>
    </row>
    <row r="1309" spans="1:16" ht="60" x14ac:dyDescent="0.25">
      <c r="A1309" s="20" t="s">
        <v>2103</v>
      </c>
      <c r="B1309" s="20">
        <v>464</v>
      </c>
      <c r="C1309" s="20" t="s">
        <v>1500</v>
      </c>
      <c r="D1309" s="20" t="s">
        <v>26</v>
      </c>
      <c r="E1309" s="20" t="s">
        <v>226</v>
      </c>
      <c r="F1309" s="20" t="s">
        <v>49</v>
      </c>
      <c r="G1309" s="20" t="s">
        <v>2104</v>
      </c>
      <c r="H1309" s="20" t="s">
        <v>2106</v>
      </c>
      <c r="I1309" s="20"/>
      <c r="J1309" s="20"/>
      <c r="K1309" s="20"/>
      <c r="L1309" s="20"/>
      <c r="M1309" s="20"/>
      <c r="N1309" s="20"/>
      <c r="O1309" s="20"/>
      <c r="P1309" s="20"/>
    </row>
    <row r="1310" spans="1:16" ht="60" x14ac:dyDescent="0.25">
      <c r="A1310" s="20" t="s">
        <v>2103</v>
      </c>
      <c r="B1310" s="20">
        <v>467</v>
      </c>
      <c r="C1310" s="20" t="s">
        <v>1507</v>
      </c>
      <c r="D1310" s="20" t="s">
        <v>26</v>
      </c>
      <c r="E1310" s="20" t="s">
        <v>180</v>
      </c>
      <c r="F1310" s="20" t="s">
        <v>40</v>
      </c>
      <c r="G1310" s="20" t="s">
        <v>2104</v>
      </c>
      <c r="H1310" s="20" t="s">
        <v>2106</v>
      </c>
      <c r="I1310" s="20"/>
      <c r="J1310" s="20"/>
      <c r="K1310" s="20"/>
      <c r="L1310" s="20"/>
      <c r="M1310" s="20"/>
      <c r="N1310" s="20"/>
      <c r="O1310" s="20"/>
      <c r="P1310" s="20"/>
    </row>
    <row r="1311" spans="1:16" ht="45" x14ac:dyDescent="0.25">
      <c r="A1311" s="20" t="s">
        <v>2103</v>
      </c>
      <c r="B1311" s="20">
        <v>467</v>
      </c>
      <c r="C1311" s="20" t="s">
        <v>1507</v>
      </c>
      <c r="D1311" s="20" t="s">
        <v>32</v>
      </c>
      <c r="E1311" s="20" t="s">
        <v>455</v>
      </c>
      <c r="F1311" s="20" t="s">
        <v>203</v>
      </c>
      <c r="G1311" s="20" t="s">
        <v>2104</v>
      </c>
      <c r="H1311" s="20" t="s">
        <v>2105</v>
      </c>
      <c r="I1311" s="20"/>
      <c r="J1311" s="20"/>
      <c r="K1311" s="20"/>
      <c r="L1311" s="20"/>
      <c r="M1311" s="20"/>
      <c r="N1311" s="20"/>
      <c r="O1311" s="20"/>
      <c r="P1311" s="20"/>
    </row>
    <row r="1312" spans="1:16" ht="45" x14ac:dyDescent="0.25">
      <c r="A1312" s="20" t="s">
        <v>2103</v>
      </c>
      <c r="B1312" s="20">
        <v>468</v>
      </c>
      <c r="C1312" s="20" t="s">
        <v>1510</v>
      </c>
      <c r="D1312" s="20" t="s">
        <v>32</v>
      </c>
      <c r="E1312" s="20" t="s">
        <v>157</v>
      </c>
      <c r="F1312" s="20" t="s">
        <v>61</v>
      </c>
      <c r="G1312" s="20" t="s">
        <v>2104</v>
      </c>
      <c r="H1312" s="20" t="s">
        <v>2105</v>
      </c>
      <c r="I1312" s="20"/>
      <c r="J1312" s="20"/>
      <c r="K1312" s="20"/>
      <c r="L1312" s="20"/>
      <c r="M1312" s="20"/>
      <c r="N1312" s="20"/>
      <c r="O1312" s="20"/>
      <c r="P1312" s="20"/>
    </row>
    <row r="1313" spans="1:16" ht="60" x14ac:dyDescent="0.25">
      <c r="A1313" s="20" t="s">
        <v>2103</v>
      </c>
      <c r="B1313" s="20">
        <v>478</v>
      </c>
      <c r="C1313" s="20" t="s">
        <v>1534</v>
      </c>
      <c r="D1313" s="20" t="s">
        <v>26</v>
      </c>
      <c r="E1313" s="20" t="s">
        <v>302</v>
      </c>
      <c r="F1313" s="20" t="s">
        <v>111</v>
      </c>
      <c r="G1313" s="20" t="s">
        <v>2104</v>
      </c>
      <c r="H1313" s="20" t="s">
        <v>2106</v>
      </c>
      <c r="I1313" s="20"/>
      <c r="J1313" s="20"/>
      <c r="K1313" s="20"/>
      <c r="L1313" s="20"/>
      <c r="M1313" s="20"/>
      <c r="N1313" s="20"/>
      <c r="O1313" s="20"/>
      <c r="P1313" s="20"/>
    </row>
    <row r="1314" spans="1:16" ht="45" x14ac:dyDescent="0.25">
      <c r="A1314" s="20" t="s">
        <v>2103</v>
      </c>
      <c r="B1314" s="20">
        <v>480</v>
      </c>
      <c r="C1314" s="20" t="s">
        <v>1538</v>
      </c>
      <c r="D1314" s="20" t="s">
        <v>24</v>
      </c>
      <c r="E1314" s="20" t="s">
        <v>1539</v>
      </c>
      <c r="F1314" s="20" t="s">
        <v>1961</v>
      </c>
      <c r="G1314" s="20" t="s">
        <v>2104</v>
      </c>
      <c r="H1314" s="20" t="s">
        <v>2105</v>
      </c>
      <c r="I1314" s="20"/>
      <c r="J1314" s="20"/>
      <c r="K1314" s="20"/>
      <c r="L1314" s="20"/>
      <c r="M1314" s="20"/>
      <c r="N1314" s="20"/>
      <c r="O1314" s="20"/>
      <c r="P1314" s="20"/>
    </row>
    <row r="1315" spans="1:16" ht="60" x14ac:dyDescent="0.25">
      <c r="A1315" s="20" t="s">
        <v>2103</v>
      </c>
      <c r="B1315" s="20">
        <v>481</v>
      </c>
      <c r="C1315" s="20" t="s">
        <v>1541</v>
      </c>
      <c r="D1315" s="20" t="s">
        <v>26</v>
      </c>
      <c r="E1315" s="20" t="s">
        <v>633</v>
      </c>
      <c r="F1315" s="20" t="s">
        <v>59</v>
      </c>
      <c r="G1315" s="20" t="s">
        <v>2104</v>
      </c>
      <c r="H1315" s="20" t="s">
        <v>2106</v>
      </c>
      <c r="I1315" s="20"/>
      <c r="J1315" s="20"/>
      <c r="K1315" s="20"/>
      <c r="L1315" s="20"/>
      <c r="M1315" s="20"/>
      <c r="N1315" s="20"/>
      <c r="O1315" s="20"/>
      <c r="P1315" s="20"/>
    </row>
    <row r="1316" spans="1:16" ht="45" x14ac:dyDescent="0.25">
      <c r="A1316" s="20" t="s">
        <v>2103</v>
      </c>
      <c r="B1316" s="20">
        <v>482</v>
      </c>
      <c r="C1316" s="20" t="s">
        <v>1542</v>
      </c>
      <c r="D1316" s="20" t="s">
        <v>32</v>
      </c>
      <c r="E1316" s="20" t="s">
        <v>298</v>
      </c>
      <c r="F1316" s="20" t="s">
        <v>237</v>
      </c>
      <c r="G1316" s="20" t="s">
        <v>2104</v>
      </c>
      <c r="H1316" s="20" t="s">
        <v>2105</v>
      </c>
      <c r="I1316" s="20"/>
      <c r="J1316" s="20"/>
      <c r="K1316" s="20"/>
      <c r="L1316" s="20"/>
      <c r="M1316" s="20"/>
      <c r="N1316" s="20"/>
      <c r="O1316" s="20"/>
      <c r="P1316" s="20"/>
    </row>
    <row r="1317" spans="1:16" ht="60" x14ac:dyDescent="0.25">
      <c r="A1317" s="20" t="s">
        <v>2103</v>
      </c>
      <c r="B1317" s="20">
        <v>484</v>
      </c>
      <c r="C1317" s="20" t="s">
        <v>1548</v>
      </c>
      <c r="D1317" s="20" t="s">
        <v>26</v>
      </c>
      <c r="E1317" s="20" t="s">
        <v>477</v>
      </c>
      <c r="F1317" s="20" t="s">
        <v>135</v>
      </c>
      <c r="G1317" s="20" t="s">
        <v>2104</v>
      </c>
      <c r="H1317" s="20" t="s">
        <v>2106</v>
      </c>
      <c r="I1317" s="20"/>
      <c r="J1317" s="20"/>
      <c r="K1317" s="20"/>
      <c r="L1317" s="20"/>
      <c r="M1317" s="20"/>
      <c r="N1317" s="20"/>
      <c r="O1317" s="20"/>
      <c r="P1317" s="20"/>
    </row>
    <row r="1318" spans="1:16" ht="45" x14ac:dyDescent="0.25">
      <c r="A1318" s="20" t="s">
        <v>2103</v>
      </c>
      <c r="B1318" s="20">
        <v>484</v>
      </c>
      <c r="C1318" s="20" t="s">
        <v>1548</v>
      </c>
      <c r="D1318" s="20" t="s">
        <v>32</v>
      </c>
      <c r="E1318" s="20" t="s">
        <v>1192</v>
      </c>
      <c r="F1318" s="20" t="s">
        <v>237</v>
      </c>
      <c r="G1318" s="20" t="s">
        <v>2104</v>
      </c>
      <c r="H1318" s="20" t="s">
        <v>2105</v>
      </c>
      <c r="I1318" s="20"/>
      <c r="J1318" s="20"/>
      <c r="K1318" s="20"/>
      <c r="L1318" s="20"/>
      <c r="M1318" s="20"/>
      <c r="N1318" s="20"/>
      <c r="O1318" s="20"/>
      <c r="P1318" s="20"/>
    </row>
    <row r="1319" spans="1:16" ht="60" x14ac:dyDescent="0.25">
      <c r="A1319" s="20" t="s">
        <v>2103</v>
      </c>
      <c r="B1319" s="20">
        <v>485</v>
      </c>
      <c r="C1319" s="20" t="s">
        <v>1551</v>
      </c>
      <c r="D1319" s="20" t="s">
        <v>26</v>
      </c>
      <c r="E1319" s="20" t="s">
        <v>703</v>
      </c>
      <c r="F1319" s="20" t="s">
        <v>40</v>
      </c>
      <c r="G1319" s="20" t="s">
        <v>2104</v>
      </c>
      <c r="H1319" s="20" t="s">
        <v>2106</v>
      </c>
      <c r="I1319" s="20"/>
      <c r="J1319" s="20"/>
      <c r="K1319" s="20"/>
      <c r="L1319" s="20"/>
      <c r="M1319" s="20"/>
      <c r="N1319" s="20"/>
      <c r="O1319" s="20"/>
      <c r="P1319" s="20"/>
    </row>
    <row r="1320" spans="1:16" ht="45" x14ac:dyDescent="0.25">
      <c r="A1320" s="20" t="s">
        <v>2103</v>
      </c>
      <c r="B1320" s="20">
        <v>487</v>
      </c>
      <c r="C1320" s="20" t="s">
        <v>1553</v>
      </c>
      <c r="D1320" s="20" t="s">
        <v>24</v>
      </c>
      <c r="E1320" s="20" t="s">
        <v>1554</v>
      </c>
      <c r="F1320" s="20" t="s">
        <v>1962</v>
      </c>
      <c r="G1320" s="20" t="s">
        <v>2104</v>
      </c>
      <c r="H1320" s="20" t="s">
        <v>2105</v>
      </c>
      <c r="I1320" s="20"/>
      <c r="J1320" s="20"/>
      <c r="K1320" s="20"/>
      <c r="L1320" s="20"/>
      <c r="M1320" s="20"/>
      <c r="N1320" s="20"/>
      <c r="O1320" s="20"/>
      <c r="P1320" s="20"/>
    </row>
    <row r="1321" spans="1:16" ht="60" x14ac:dyDescent="0.25">
      <c r="A1321" s="20" t="s">
        <v>2103</v>
      </c>
      <c r="B1321" s="20">
        <v>487</v>
      </c>
      <c r="C1321" s="20" t="s">
        <v>1553</v>
      </c>
      <c r="D1321" s="20" t="s">
        <v>26</v>
      </c>
      <c r="E1321" s="20" t="s">
        <v>180</v>
      </c>
      <c r="F1321" s="20" t="s">
        <v>40</v>
      </c>
      <c r="G1321" s="20" t="s">
        <v>2104</v>
      </c>
      <c r="H1321" s="20" t="s">
        <v>2106</v>
      </c>
      <c r="I1321" s="20"/>
      <c r="J1321" s="20"/>
      <c r="K1321" s="20"/>
      <c r="L1321" s="20"/>
      <c r="M1321" s="20"/>
      <c r="N1321" s="20"/>
      <c r="O1321" s="20"/>
      <c r="P1321" s="20"/>
    </row>
    <row r="1322" spans="1:16" ht="45" x14ac:dyDescent="0.25">
      <c r="A1322" s="20" t="s">
        <v>2103</v>
      </c>
      <c r="B1322" s="20">
        <v>487</v>
      </c>
      <c r="C1322" s="20" t="s">
        <v>1553</v>
      </c>
      <c r="D1322" s="20" t="s">
        <v>32</v>
      </c>
      <c r="E1322" s="20" t="s">
        <v>978</v>
      </c>
      <c r="F1322" s="20" t="s">
        <v>203</v>
      </c>
      <c r="G1322" s="20" t="s">
        <v>2104</v>
      </c>
      <c r="H1322" s="20" t="s">
        <v>2105</v>
      </c>
      <c r="I1322" s="20"/>
      <c r="J1322" s="20"/>
      <c r="K1322" s="20"/>
      <c r="L1322" s="20"/>
      <c r="M1322" s="20"/>
      <c r="N1322" s="20"/>
      <c r="O1322" s="20"/>
      <c r="P1322" s="20"/>
    </row>
    <row r="1323" spans="1:16" ht="45" x14ac:dyDescent="0.25">
      <c r="A1323" s="20" t="s">
        <v>2103</v>
      </c>
      <c r="B1323" s="20">
        <v>488</v>
      </c>
      <c r="C1323" s="20" t="s">
        <v>1556</v>
      </c>
      <c r="D1323" s="20" t="s">
        <v>24</v>
      </c>
      <c r="E1323" s="20" t="s">
        <v>1557</v>
      </c>
      <c r="F1323" s="20" t="s">
        <v>1963</v>
      </c>
      <c r="G1323" s="20" t="s">
        <v>2104</v>
      </c>
      <c r="H1323" s="20" t="s">
        <v>2105</v>
      </c>
      <c r="I1323" s="20"/>
      <c r="J1323" s="20"/>
      <c r="K1323" s="20"/>
      <c r="L1323" s="20"/>
      <c r="M1323" s="20"/>
      <c r="N1323" s="20"/>
      <c r="O1323" s="20"/>
      <c r="P1323" s="20"/>
    </row>
    <row r="1324" spans="1:16" ht="60" x14ac:dyDescent="0.25">
      <c r="A1324" s="20" t="s">
        <v>2103</v>
      </c>
      <c r="B1324" s="20">
        <v>488</v>
      </c>
      <c r="C1324" s="20" t="s">
        <v>1556</v>
      </c>
      <c r="D1324" s="20" t="s">
        <v>26</v>
      </c>
      <c r="E1324" s="20" t="s">
        <v>406</v>
      </c>
      <c r="F1324" s="20" t="s">
        <v>135</v>
      </c>
      <c r="G1324" s="20" t="s">
        <v>2104</v>
      </c>
      <c r="H1324" s="20" t="s">
        <v>2106</v>
      </c>
      <c r="I1324" s="20"/>
      <c r="J1324" s="20"/>
      <c r="K1324" s="20"/>
      <c r="L1324" s="20"/>
      <c r="M1324" s="20"/>
      <c r="N1324" s="20"/>
      <c r="O1324" s="20"/>
      <c r="P1324" s="20"/>
    </row>
    <row r="1325" spans="1:16" ht="45" x14ac:dyDescent="0.25">
      <c r="A1325" s="20" t="s">
        <v>2103</v>
      </c>
      <c r="B1325" s="20">
        <v>488</v>
      </c>
      <c r="C1325" s="20" t="s">
        <v>1556</v>
      </c>
      <c r="D1325" s="20" t="s">
        <v>32</v>
      </c>
      <c r="E1325" s="20" t="s">
        <v>805</v>
      </c>
      <c r="F1325" s="20" t="s">
        <v>141</v>
      </c>
      <c r="G1325" s="20" t="s">
        <v>2104</v>
      </c>
      <c r="H1325" s="20" t="s">
        <v>2105</v>
      </c>
      <c r="I1325" s="20"/>
      <c r="J1325" s="20"/>
      <c r="K1325" s="20"/>
      <c r="L1325" s="20"/>
      <c r="M1325" s="20"/>
      <c r="N1325" s="20"/>
      <c r="O1325" s="20"/>
      <c r="P1325" s="20"/>
    </row>
    <row r="1326" spans="1:16" ht="45" x14ac:dyDescent="0.25">
      <c r="A1326" s="20" t="s">
        <v>2103</v>
      </c>
      <c r="B1326" s="20">
        <v>489</v>
      </c>
      <c r="C1326" s="20" t="s">
        <v>1559</v>
      </c>
      <c r="D1326" s="20" t="s">
        <v>24</v>
      </c>
      <c r="E1326" s="20" t="s">
        <v>1560</v>
      </c>
      <c r="F1326" s="20" t="s">
        <v>1964</v>
      </c>
      <c r="G1326" s="20" t="s">
        <v>2104</v>
      </c>
      <c r="H1326" s="20" t="s">
        <v>2105</v>
      </c>
      <c r="I1326" s="20"/>
      <c r="J1326" s="20"/>
      <c r="K1326" s="20"/>
      <c r="L1326" s="20"/>
      <c r="M1326" s="20"/>
      <c r="N1326" s="20"/>
      <c r="O1326" s="20"/>
      <c r="P1326" s="20"/>
    </row>
    <row r="1327" spans="1:16" ht="45" x14ac:dyDescent="0.25">
      <c r="A1327" s="20" t="s">
        <v>2103</v>
      </c>
      <c r="B1327" s="20">
        <v>489</v>
      </c>
      <c r="C1327" s="20" t="s">
        <v>1559</v>
      </c>
      <c r="D1327" s="20" t="s">
        <v>32</v>
      </c>
      <c r="E1327" s="20" t="s">
        <v>873</v>
      </c>
      <c r="F1327" s="20" t="s">
        <v>141</v>
      </c>
      <c r="G1327" s="20" t="s">
        <v>2104</v>
      </c>
      <c r="H1327" s="20" t="s">
        <v>2105</v>
      </c>
      <c r="I1327" s="20"/>
      <c r="J1327" s="20"/>
      <c r="K1327" s="20"/>
      <c r="L1327" s="20"/>
      <c r="M1327" s="20"/>
      <c r="N1327" s="20"/>
      <c r="O1327" s="20"/>
      <c r="P1327" s="20"/>
    </row>
    <row r="1328" spans="1:16" ht="60" x14ac:dyDescent="0.25">
      <c r="A1328" s="20" t="s">
        <v>2103</v>
      </c>
      <c r="B1328" s="20">
        <v>491</v>
      </c>
      <c r="C1328" s="20" t="s">
        <v>1564</v>
      </c>
      <c r="D1328" s="20" t="s">
        <v>26</v>
      </c>
      <c r="E1328" s="20" t="s">
        <v>1567</v>
      </c>
      <c r="F1328" s="20" t="s">
        <v>135</v>
      </c>
      <c r="G1328" s="20" t="s">
        <v>2104</v>
      </c>
      <c r="H1328" s="20" t="s">
        <v>2106</v>
      </c>
      <c r="I1328" s="20"/>
      <c r="J1328" s="20"/>
      <c r="K1328" s="20"/>
      <c r="L1328" s="20"/>
      <c r="M1328" s="20"/>
      <c r="N1328" s="20"/>
      <c r="O1328" s="20"/>
      <c r="P1328" s="20"/>
    </row>
    <row r="1329" spans="1:16" ht="45" x14ac:dyDescent="0.25">
      <c r="A1329" s="20" t="s">
        <v>2103</v>
      </c>
      <c r="B1329" s="20">
        <v>492</v>
      </c>
      <c r="C1329" s="20" t="s">
        <v>1568</v>
      </c>
      <c r="D1329" s="20" t="s">
        <v>24</v>
      </c>
      <c r="E1329" s="20" t="s">
        <v>373</v>
      </c>
      <c r="F1329" s="20" t="s">
        <v>1895</v>
      </c>
      <c r="G1329" s="20" t="s">
        <v>2104</v>
      </c>
      <c r="H1329" s="20" t="s">
        <v>2105</v>
      </c>
      <c r="I1329" s="20"/>
      <c r="J1329" s="20"/>
      <c r="K1329" s="20"/>
      <c r="L1329" s="20"/>
      <c r="M1329" s="20"/>
      <c r="N1329" s="20"/>
      <c r="O1329" s="20"/>
      <c r="P1329" s="20"/>
    </row>
    <row r="1330" spans="1:16" ht="60" x14ac:dyDescent="0.25">
      <c r="A1330" s="20" t="s">
        <v>2103</v>
      </c>
      <c r="B1330" s="20">
        <v>492</v>
      </c>
      <c r="C1330" s="20" t="s">
        <v>1568</v>
      </c>
      <c r="D1330" s="20" t="s">
        <v>26</v>
      </c>
      <c r="E1330" s="20" t="s">
        <v>1569</v>
      </c>
      <c r="F1330" s="20" t="s">
        <v>40</v>
      </c>
      <c r="G1330" s="20" t="s">
        <v>2104</v>
      </c>
      <c r="H1330" s="20" t="s">
        <v>2106</v>
      </c>
      <c r="I1330" s="20"/>
      <c r="J1330" s="20"/>
      <c r="K1330" s="20"/>
      <c r="L1330" s="20"/>
      <c r="M1330" s="20"/>
      <c r="N1330" s="20"/>
      <c r="O1330" s="20"/>
      <c r="P1330" s="20"/>
    </row>
    <row r="1331" spans="1:16" ht="45" x14ac:dyDescent="0.25">
      <c r="A1331" s="20" t="s">
        <v>2103</v>
      </c>
      <c r="B1331" s="20">
        <v>493</v>
      </c>
      <c r="C1331" s="20" t="s">
        <v>1570</v>
      </c>
      <c r="D1331" s="20" t="s">
        <v>24</v>
      </c>
      <c r="E1331" s="20" t="s">
        <v>1571</v>
      </c>
      <c r="F1331" s="20" t="s">
        <v>1965</v>
      </c>
      <c r="G1331" s="20" t="s">
        <v>2104</v>
      </c>
      <c r="H1331" s="20" t="s">
        <v>2105</v>
      </c>
      <c r="I1331" s="20"/>
      <c r="J1331" s="20"/>
      <c r="K1331" s="20"/>
      <c r="L1331" s="20"/>
      <c r="M1331" s="20"/>
      <c r="N1331" s="20"/>
      <c r="O1331" s="20"/>
      <c r="P1331" s="20"/>
    </row>
    <row r="1332" spans="1:16" ht="45" x14ac:dyDescent="0.25">
      <c r="A1332" s="20" t="s">
        <v>2103</v>
      </c>
      <c r="B1332" s="20">
        <v>494</v>
      </c>
      <c r="C1332" s="20" t="s">
        <v>1573</v>
      </c>
      <c r="D1332" s="20" t="s">
        <v>32</v>
      </c>
      <c r="E1332" s="20" t="s">
        <v>481</v>
      </c>
      <c r="F1332" s="20" t="s">
        <v>82</v>
      </c>
      <c r="G1332" s="20" t="s">
        <v>2104</v>
      </c>
      <c r="H1332" s="20" t="s">
        <v>2105</v>
      </c>
      <c r="I1332" s="20"/>
      <c r="J1332" s="20"/>
      <c r="K1332" s="20"/>
      <c r="L1332" s="20"/>
      <c r="M1332" s="20"/>
      <c r="N1332" s="20"/>
      <c r="O1332" s="20"/>
      <c r="P1332" s="20"/>
    </row>
    <row r="1333" spans="1:16" ht="60" x14ac:dyDescent="0.25">
      <c r="A1333" s="20" t="s">
        <v>2103</v>
      </c>
      <c r="B1333" s="20">
        <v>495</v>
      </c>
      <c r="C1333" s="20" t="s">
        <v>1576</v>
      </c>
      <c r="D1333" s="20" t="s">
        <v>26</v>
      </c>
      <c r="E1333" s="20" t="s">
        <v>388</v>
      </c>
      <c r="F1333" s="20" t="s">
        <v>87</v>
      </c>
      <c r="G1333" s="20" t="s">
        <v>2104</v>
      </c>
      <c r="H1333" s="20" t="s">
        <v>2106</v>
      </c>
      <c r="I1333" s="20"/>
      <c r="J1333" s="20"/>
      <c r="K1333" s="20"/>
      <c r="L1333" s="20"/>
      <c r="M1333" s="20"/>
      <c r="N1333" s="20"/>
      <c r="O1333" s="20"/>
      <c r="P1333" s="20"/>
    </row>
    <row r="1334" spans="1:16" ht="45" x14ac:dyDescent="0.25">
      <c r="A1334" s="20" t="s">
        <v>2103</v>
      </c>
      <c r="B1334" s="20">
        <v>496</v>
      </c>
      <c r="C1334" s="20" t="s">
        <v>1579</v>
      </c>
      <c r="D1334" s="20" t="s">
        <v>32</v>
      </c>
      <c r="E1334" s="20" t="s">
        <v>411</v>
      </c>
      <c r="F1334" s="20" t="s">
        <v>303</v>
      </c>
      <c r="G1334" s="20" t="s">
        <v>2104</v>
      </c>
      <c r="H1334" s="20" t="s">
        <v>2105</v>
      </c>
      <c r="I1334" s="20"/>
      <c r="J1334" s="20"/>
      <c r="K1334" s="20"/>
      <c r="L1334" s="20"/>
      <c r="M1334" s="20"/>
      <c r="N1334" s="20"/>
      <c r="O1334" s="20"/>
      <c r="P1334" s="20"/>
    </row>
    <row r="1335" spans="1:16" ht="45" x14ac:dyDescent="0.25">
      <c r="A1335" s="20" t="s">
        <v>2103</v>
      </c>
      <c r="B1335" s="20">
        <v>499</v>
      </c>
      <c r="C1335" s="20" t="s">
        <v>1587</v>
      </c>
      <c r="D1335" s="20" t="s">
        <v>32</v>
      </c>
      <c r="E1335" s="20" t="s">
        <v>1178</v>
      </c>
      <c r="F1335" s="20" t="s">
        <v>303</v>
      </c>
      <c r="G1335" s="20" t="s">
        <v>2104</v>
      </c>
      <c r="H1335" s="20" t="s">
        <v>2105</v>
      </c>
      <c r="I1335" s="20"/>
      <c r="J1335" s="20"/>
      <c r="K1335" s="20"/>
      <c r="L1335" s="20"/>
      <c r="M1335" s="20"/>
      <c r="N1335" s="20"/>
      <c r="O1335" s="20"/>
      <c r="P1335" s="20"/>
    </row>
    <row r="1336" spans="1:16" ht="45" x14ac:dyDescent="0.25">
      <c r="A1336" s="20" t="s">
        <v>2103</v>
      </c>
      <c r="B1336" s="20">
        <v>501</v>
      </c>
      <c r="C1336" s="20" t="s">
        <v>1593</v>
      </c>
      <c r="D1336" s="20" t="s">
        <v>32</v>
      </c>
      <c r="E1336" s="20" t="s">
        <v>805</v>
      </c>
      <c r="F1336" s="20" t="s">
        <v>141</v>
      </c>
      <c r="G1336" s="20" t="s">
        <v>2104</v>
      </c>
      <c r="H1336" s="20" t="s">
        <v>2105</v>
      </c>
      <c r="I1336" s="20"/>
      <c r="J1336" s="20"/>
      <c r="K1336" s="20"/>
      <c r="L1336" s="20"/>
      <c r="M1336" s="20"/>
      <c r="N1336" s="20"/>
      <c r="O1336" s="20"/>
      <c r="P1336" s="20"/>
    </row>
    <row r="1337" spans="1:16" ht="45" x14ac:dyDescent="0.25">
      <c r="A1337" s="20" t="s">
        <v>2103</v>
      </c>
      <c r="B1337" s="20">
        <v>502</v>
      </c>
      <c r="C1337" s="20" t="s">
        <v>1596</v>
      </c>
      <c r="D1337" s="20" t="s">
        <v>32</v>
      </c>
      <c r="E1337" s="20" t="s">
        <v>569</v>
      </c>
      <c r="F1337" s="20" t="s">
        <v>203</v>
      </c>
      <c r="G1337" s="20" t="s">
        <v>2104</v>
      </c>
      <c r="H1337" s="20" t="s">
        <v>2105</v>
      </c>
      <c r="I1337" s="20"/>
      <c r="J1337" s="20"/>
      <c r="K1337" s="20"/>
      <c r="L1337" s="20"/>
      <c r="M1337" s="20"/>
      <c r="N1337" s="20"/>
      <c r="O1337" s="20"/>
      <c r="P1337" s="20"/>
    </row>
    <row r="1338" spans="1:16" ht="60" x14ac:dyDescent="0.25">
      <c r="A1338" s="20" t="s">
        <v>2103</v>
      </c>
      <c r="B1338" s="20">
        <v>503</v>
      </c>
      <c r="C1338" s="20" t="s">
        <v>1599</v>
      </c>
      <c r="D1338" s="20" t="s">
        <v>26</v>
      </c>
      <c r="E1338" s="20" t="s">
        <v>633</v>
      </c>
      <c r="F1338" s="20" t="s">
        <v>59</v>
      </c>
      <c r="G1338" s="20" t="s">
        <v>2104</v>
      </c>
      <c r="H1338" s="20" t="s">
        <v>2106</v>
      </c>
      <c r="I1338" s="20"/>
      <c r="J1338" s="20"/>
      <c r="K1338" s="20"/>
      <c r="L1338" s="20"/>
      <c r="M1338" s="20"/>
      <c r="N1338" s="20"/>
      <c r="O1338" s="20"/>
      <c r="P1338" s="20"/>
    </row>
    <row r="1339" spans="1:16" ht="45" x14ac:dyDescent="0.25">
      <c r="A1339" s="20" t="s">
        <v>2103</v>
      </c>
      <c r="B1339" s="20">
        <v>505</v>
      </c>
      <c r="C1339" s="20" t="s">
        <v>1604</v>
      </c>
      <c r="D1339" s="20" t="s">
        <v>24</v>
      </c>
      <c r="E1339" s="20" t="s">
        <v>1605</v>
      </c>
      <c r="F1339" s="20" t="s">
        <v>1955</v>
      </c>
      <c r="G1339" s="20" t="s">
        <v>2104</v>
      </c>
      <c r="H1339" s="20" t="s">
        <v>2105</v>
      </c>
      <c r="I1339" s="20"/>
      <c r="J1339" s="20"/>
      <c r="K1339" s="20"/>
      <c r="L1339" s="20"/>
      <c r="M1339" s="20"/>
      <c r="N1339" s="20"/>
      <c r="O1339" s="20"/>
      <c r="P1339" s="20"/>
    </row>
    <row r="1340" spans="1:16" ht="45" x14ac:dyDescent="0.25">
      <c r="A1340" s="20" t="s">
        <v>2103</v>
      </c>
      <c r="B1340" s="20">
        <v>506</v>
      </c>
      <c r="C1340" s="20" t="s">
        <v>1606</v>
      </c>
      <c r="D1340" s="20" t="s">
        <v>24</v>
      </c>
      <c r="E1340" s="20" t="s">
        <v>1607</v>
      </c>
      <c r="F1340" s="20" t="s">
        <v>1966</v>
      </c>
      <c r="G1340" s="20" t="s">
        <v>2104</v>
      </c>
      <c r="H1340" s="20" t="s">
        <v>2105</v>
      </c>
      <c r="I1340" s="20"/>
      <c r="J1340" s="20"/>
      <c r="K1340" s="20"/>
      <c r="L1340" s="20"/>
      <c r="M1340" s="20"/>
      <c r="N1340" s="20"/>
      <c r="O1340" s="20"/>
      <c r="P1340" s="20"/>
    </row>
    <row r="1341" spans="1:16" ht="45" x14ac:dyDescent="0.25">
      <c r="A1341" s="20" t="s">
        <v>2103</v>
      </c>
      <c r="B1341" s="20">
        <v>506</v>
      </c>
      <c r="C1341" s="20" t="s">
        <v>1606</v>
      </c>
      <c r="D1341" s="20" t="s">
        <v>32</v>
      </c>
      <c r="E1341" s="20" t="s">
        <v>157</v>
      </c>
      <c r="F1341" s="20" t="s">
        <v>61</v>
      </c>
      <c r="G1341" s="20" t="s">
        <v>2104</v>
      </c>
      <c r="H1341" s="20" t="s">
        <v>2105</v>
      </c>
      <c r="I1341" s="20"/>
      <c r="J1341" s="20"/>
      <c r="K1341" s="20"/>
      <c r="L1341" s="20"/>
      <c r="M1341" s="20"/>
      <c r="N1341" s="20"/>
      <c r="O1341" s="20"/>
      <c r="P1341" s="20"/>
    </row>
    <row r="1342" spans="1:16" ht="45" x14ac:dyDescent="0.25">
      <c r="A1342" s="20" t="s">
        <v>2103</v>
      </c>
      <c r="B1342" s="20">
        <v>507</v>
      </c>
      <c r="C1342" s="20" t="s">
        <v>1609</v>
      </c>
      <c r="D1342" s="20" t="s">
        <v>24</v>
      </c>
      <c r="E1342" s="20" t="s">
        <v>1610</v>
      </c>
      <c r="F1342" s="20" t="s">
        <v>1967</v>
      </c>
      <c r="G1342" s="20" t="s">
        <v>2104</v>
      </c>
      <c r="H1342" s="20" t="s">
        <v>2105</v>
      </c>
      <c r="I1342" s="20"/>
      <c r="J1342" s="20"/>
      <c r="K1342" s="20"/>
      <c r="L1342" s="20"/>
      <c r="M1342" s="20"/>
      <c r="N1342" s="20"/>
      <c r="O1342" s="20"/>
      <c r="P1342" s="20"/>
    </row>
    <row r="1343" spans="1:16" ht="60" x14ac:dyDescent="0.25">
      <c r="A1343" s="20" t="s">
        <v>2103</v>
      </c>
      <c r="B1343" s="20">
        <v>507</v>
      </c>
      <c r="C1343" s="20" t="s">
        <v>1609</v>
      </c>
      <c r="D1343" s="20" t="s">
        <v>26</v>
      </c>
      <c r="E1343" s="20" t="s">
        <v>106</v>
      </c>
      <c r="F1343" s="20" t="s">
        <v>49</v>
      </c>
      <c r="G1343" s="20" t="s">
        <v>2104</v>
      </c>
      <c r="H1343" s="20" t="s">
        <v>2106</v>
      </c>
      <c r="I1343" s="20"/>
      <c r="J1343" s="20"/>
      <c r="K1343" s="20"/>
      <c r="L1343" s="20"/>
      <c r="M1343" s="20"/>
      <c r="N1343" s="20"/>
      <c r="O1343" s="20"/>
      <c r="P1343" s="20"/>
    </row>
    <row r="1344" spans="1:16" ht="45" x14ac:dyDescent="0.25">
      <c r="A1344" s="20" t="s">
        <v>2103</v>
      </c>
      <c r="B1344" s="20">
        <v>508</v>
      </c>
      <c r="C1344" s="20" t="s">
        <v>1612</v>
      </c>
      <c r="D1344" s="20" t="s">
        <v>24</v>
      </c>
      <c r="E1344" s="20" t="s">
        <v>1613</v>
      </c>
      <c r="F1344" s="20" t="s">
        <v>329</v>
      </c>
      <c r="G1344" s="20" t="s">
        <v>2104</v>
      </c>
      <c r="H1344" s="20" t="s">
        <v>2105</v>
      </c>
      <c r="I1344" s="20"/>
      <c r="J1344" s="20"/>
      <c r="K1344" s="20"/>
      <c r="L1344" s="20"/>
      <c r="M1344" s="20"/>
      <c r="N1344" s="20"/>
      <c r="O1344" s="20"/>
      <c r="P1344" s="20"/>
    </row>
    <row r="1345" spans="1:16" ht="45" x14ac:dyDescent="0.25">
      <c r="A1345" s="20" t="s">
        <v>2103</v>
      </c>
      <c r="B1345" s="20">
        <v>508</v>
      </c>
      <c r="C1345" s="20" t="s">
        <v>1612</v>
      </c>
      <c r="D1345" s="20" t="s">
        <v>32</v>
      </c>
      <c r="E1345" s="20" t="s">
        <v>1192</v>
      </c>
      <c r="F1345" s="20" t="s">
        <v>237</v>
      </c>
      <c r="G1345" s="20" t="s">
        <v>2104</v>
      </c>
      <c r="H1345" s="20" t="s">
        <v>2105</v>
      </c>
      <c r="I1345" s="20"/>
      <c r="J1345" s="20"/>
      <c r="K1345" s="20"/>
      <c r="L1345" s="20"/>
      <c r="M1345" s="20"/>
      <c r="N1345" s="20"/>
      <c r="O1345" s="20"/>
      <c r="P1345" s="20"/>
    </row>
    <row r="1346" spans="1:16" ht="45" x14ac:dyDescent="0.25">
      <c r="A1346" s="20" t="s">
        <v>2103</v>
      </c>
      <c r="B1346" s="20">
        <v>509</v>
      </c>
      <c r="C1346" s="20" t="s">
        <v>1614</v>
      </c>
      <c r="D1346" s="20" t="s">
        <v>24</v>
      </c>
      <c r="E1346" s="20" t="s">
        <v>1615</v>
      </c>
      <c r="F1346" s="20" t="s">
        <v>1782</v>
      </c>
      <c r="G1346" s="20" t="s">
        <v>2104</v>
      </c>
      <c r="H1346" s="20" t="s">
        <v>2105</v>
      </c>
      <c r="I1346" s="20"/>
      <c r="J1346" s="20"/>
      <c r="K1346" s="20"/>
      <c r="L1346" s="20"/>
      <c r="M1346" s="20"/>
      <c r="N1346" s="20"/>
      <c r="O1346" s="20"/>
      <c r="P1346" s="20"/>
    </row>
    <row r="1347" spans="1:16" ht="60" x14ac:dyDescent="0.25">
      <c r="A1347" s="20" t="s">
        <v>2103</v>
      </c>
      <c r="B1347" s="20">
        <v>509</v>
      </c>
      <c r="C1347" s="20" t="s">
        <v>1614</v>
      </c>
      <c r="D1347" s="20" t="s">
        <v>26</v>
      </c>
      <c r="E1347" s="20" t="s">
        <v>1276</v>
      </c>
      <c r="F1347" s="20" t="s">
        <v>49</v>
      </c>
      <c r="G1347" s="20" t="s">
        <v>2104</v>
      </c>
      <c r="H1347" s="20" t="s">
        <v>2106</v>
      </c>
      <c r="I1347" s="20"/>
      <c r="J1347" s="20"/>
      <c r="K1347" s="20"/>
      <c r="L1347" s="20"/>
      <c r="M1347" s="20"/>
      <c r="N1347" s="20"/>
      <c r="O1347" s="20"/>
      <c r="P1347" s="20"/>
    </row>
    <row r="1348" spans="1:16" ht="45" x14ac:dyDescent="0.25">
      <c r="A1348" s="20" t="s">
        <v>2103</v>
      </c>
      <c r="B1348" s="20">
        <v>509</v>
      </c>
      <c r="C1348" s="20" t="s">
        <v>1614</v>
      </c>
      <c r="D1348" s="20" t="s">
        <v>32</v>
      </c>
      <c r="E1348" s="20" t="s">
        <v>1617</v>
      </c>
      <c r="F1348" s="20" t="s">
        <v>308</v>
      </c>
      <c r="G1348" s="20" t="s">
        <v>2104</v>
      </c>
      <c r="H1348" s="20" t="s">
        <v>2105</v>
      </c>
      <c r="I1348" s="20"/>
      <c r="J1348" s="20"/>
      <c r="K1348" s="20"/>
      <c r="L1348" s="20"/>
      <c r="M1348" s="20"/>
      <c r="N1348" s="20"/>
      <c r="O1348" s="20"/>
      <c r="P1348" s="20"/>
    </row>
    <row r="1349" spans="1:16" ht="60" x14ac:dyDescent="0.25">
      <c r="A1349" s="20" t="s">
        <v>2103</v>
      </c>
      <c r="B1349" s="20">
        <v>511</v>
      </c>
      <c r="C1349" s="20" t="s">
        <v>1621</v>
      </c>
      <c r="D1349" s="20" t="s">
        <v>26</v>
      </c>
      <c r="E1349" s="20" t="s">
        <v>451</v>
      </c>
      <c r="F1349" s="20" t="s">
        <v>59</v>
      </c>
      <c r="G1349" s="20" t="s">
        <v>2104</v>
      </c>
      <c r="H1349" s="20" t="s">
        <v>2106</v>
      </c>
      <c r="I1349" s="20"/>
      <c r="J1349" s="20"/>
      <c r="K1349" s="20"/>
      <c r="L1349" s="20"/>
      <c r="M1349" s="20"/>
      <c r="N1349" s="20"/>
      <c r="O1349" s="20"/>
      <c r="P1349" s="20"/>
    </row>
    <row r="1350" spans="1:16" ht="45" x14ac:dyDescent="0.25">
      <c r="A1350" s="20" t="s">
        <v>2103</v>
      </c>
      <c r="B1350" s="20">
        <v>512</v>
      </c>
      <c r="C1350" s="20" t="s">
        <v>1624</v>
      </c>
      <c r="D1350" s="20" t="s">
        <v>32</v>
      </c>
      <c r="E1350" s="20" t="s">
        <v>805</v>
      </c>
      <c r="F1350" s="20" t="s">
        <v>141</v>
      </c>
      <c r="G1350" s="20" t="s">
        <v>2104</v>
      </c>
      <c r="H1350" s="20" t="s">
        <v>2105</v>
      </c>
      <c r="I1350" s="20"/>
      <c r="J1350" s="20"/>
      <c r="K1350" s="20"/>
      <c r="L1350" s="20"/>
      <c r="M1350" s="20"/>
      <c r="N1350" s="20"/>
      <c r="O1350" s="20"/>
      <c r="P1350" s="20"/>
    </row>
    <row r="1351" spans="1:16" ht="60" x14ac:dyDescent="0.25">
      <c r="A1351" s="20" t="s">
        <v>2103</v>
      </c>
      <c r="B1351" s="20">
        <v>515</v>
      </c>
      <c r="C1351" s="20" t="s">
        <v>1632</v>
      </c>
      <c r="D1351" s="20" t="s">
        <v>26</v>
      </c>
      <c r="E1351" s="20" t="s">
        <v>633</v>
      </c>
      <c r="F1351" s="20" t="s">
        <v>59</v>
      </c>
      <c r="G1351" s="20" t="s">
        <v>2104</v>
      </c>
      <c r="H1351" s="20" t="s">
        <v>2106</v>
      </c>
      <c r="I1351" s="20"/>
      <c r="J1351" s="20"/>
      <c r="K1351" s="20"/>
      <c r="L1351" s="20"/>
      <c r="M1351" s="20"/>
      <c r="N1351" s="20"/>
      <c r="O1351" s="20"/>
      <c r="P1351" s="20"/>
    </row>
    <row r="1352" spans="1:16" ht="45" x14ac:dyDescent="0.25">
      <c r="A1352" s="20" t="s">
        <v>2103</v>
      </c>
      <c r="B1352" s="20">
        <v>515</v>
      </c>
      <c r="C1352" s="20" t="s">
        <v>1632</v>
      </c>
      <c r="D1352" s="20" t="s">
        <v>32</v>
      </c>
      <c r="E1352" s="20" t="s">
        <v>218</v>
      </c>
      <c r="F1352" s="20" t="s">
        <v>308</v>
      </c>
      <c r="G1352" s="20" t="s">
        <v>2104</v>
      </c>
      <c r="H1352" s="20" t="s">
        <v>2105</v>
      </c>
      <c r="I1352" s="20"/>
      <c r="J1352" s="20"/>
      <c r="K1352" s="20"/>
      <c r="L1352" s="20"/>
      <c r="M1352" s="20"/>
      <c r="N1352" s="20"/>
      <c r="O1352" s="20"/>
      <c r="P1352" s="20"/>
    </row>
    <row r="1353" spans="1:16" ht="45" x14ac:dyDescent="0.25">
      <c r="A1353" s="20" t="s">
        <v>2103</v>
      </c>
      <c r="B1353" s="20">
        <v>516</v>
      </c>
      <c r="C1353" s="20" t="s">
        <v>1635</v>
      </c>
      <c r="D1353" s="20" t="s">
        <v>32</v>
      </c>
      <c r="E1353" s="20" t="s">
        <v>198</v>
      </c>
      <c r="F1353" s="20" t="s">
        <v>187</v>
      </c>
      <c r="G1353" s="20" t="s">
        <v>2104</v>
      </c>
      <c r="H1353" s="20" t="s">
        <v>2105</v>
      </c>
      <c r="I1353" s="20"/>
      <c r="J1353" s="20"/>
      <c r="K1353" s="20"/>
      <c r="L1353" s="20"/>
      <c r="M1353" s="20"/>
      <c r="N1353" s="20"/>
      <c r="O1353" s="20"/>
      <c r="P1353" s="20"/>
    </row>
    <row r="1354" spans="1:16" ht="60" x14ac:dyDescent="0.25">
      <c r="A1354" s="20" t="s">
        <v>2103</v>
      </c>
      <c r="B1354" s="20">
        <v>518</v>
      </c>
      <c r="C1354" s="20" t="s">
        <v>1639</v>
      </c>
      <c r="D1354" s="20" t="s">
        <v>26</v>
      </c>
      <c r="E1354" s="20" t="s">
        <v>451</v>
      </c>
      <c r="F1354" s="20" t="s">
        <v>59</v>
      </c>
      <c r="G1354" s="20" t="s">
        <v>2104</v>
      </c>
      <c r="H1354" s="20" t="s">
        <v>2106</v>
      </c>
      <c r="I1354" s="20"/>
      <c r="J1354" s="20"/>
      <c r="K1354" s="20"/>
      <c r="L1354" s="20"/>
      <c r="M1354" s="20"/>
      <c r="N1354" s="20"/>
      <c r="O1354" s="20"/>
      <c r="P1354" s="20"/>
    </row>
    <row r="1355" spans="1:16" ht="60" x14ac:dyDescent="0.25">
      <c r="A1355" s="20" t="s">
        <v>2103</v>
      </c>
      <c r="B1355" s="20">
        <v>519</v>
      </c>
      <c r="C1355" s="20" t="s">
        <v>1641</v>
      </c>
      <c r="D1355" s="20" t="s">
        <v>26</v>
      </c>
      <c r="E1355" s="20" t="s">
        <v>302</v>
      </c>
      <c r="F1355" s="20" t="s">
        <v>111</v>
      </c>
      <c r="G1355" s="20" t="s">
        <v>2104</v>
      </c>
      <c r="H1355" s="20" t="s">
        <v>2106</v>
      </c>
      <c r="I1355" s="20"/>
      <c r="J1355" s="20"/>
      <c r="K1355" s="20"/>
      <c r="L1355" s="20"/>
      <c r="M1355" s="20"/>
      <c r="N1355" s="20"/>
      <c r="O1355" s="20"/>
      <c r="P1355" s="20"/>
    </row>
    <row r="1356" spans="1:16" ht="45" x14ac:dyDescent="0.25">
      <c r="A1356" s="20" t="s">
        <v>2103</v>
      </c>
      <c r="B1356" s="20">
        <v>522</v>
      </c>
      <c r="C1356" s="20" t="s">
        <v>1649</v>
      </c>
      <c r="D1356" s="20" t="s">
        <v>24</v>
      </c>
      <c r="E1356" s="20" t="s">
        <v>1650</v>
      </c>
      <c r="F1356" s="20" t="s">
        <v>1968</v>
      </c>
      <c r="G1356" s="20" t="s">
        <v>2104</v>
      </c>
      <c r="H1356" s="20" t="s">
        <v>2105</v>
      </c>
      <c r="I1356" s="20"/>
      <c r="J1356" s="20"/>
      <c r="K1356" s="20"/>
      <c r="L1356" s="20"/>
      <c r="M1356" s="20"/>
      <c r="N1356" s="20"/>
      <c r="O1356" s="20"/>
      <c r="P1356" s="20"/>
    </row>
    <row r="1357" spans="1:16" ht="60" x14ac:dyDescent="0.25">
      <c r="A1357" s="20" t="s">
        <v>2103</v>
      </c>
      <c r="B1357" s="20">
        <v>527</v>
      </c>
      <c r="C1357" s="20" t="s">
        <v>1662</v>
      </c>
      <c r="D1357" s="20" t="s">
        <v>26</v>
      </c>
      <c r="E1357" s="20" t="s">
        <v>406</v>
      </c>
      <c r="F1357" s="20" t="s">
        <v>135</v>
      </c>
      <c r="G1357" s="20" t="s">
        <v>2104</v>
      </c>
      <c r="H1357" s="20" t="s">
        <v>2106</v>
      </c>
      <c r="I1357" s="20"/>
      <c r="J1357" s="20"/>
      <c r="K1357" s="20"/>
      <c r="L1357" s="20"/>
      <c r="M1357" s="20"/>
      <c r="N1357" s="20"/>
      <c r="O1357" s="20"/>
      <c r="P1357" s="20"/>
    </row>
    <row r="1358" spans="1:16" ht="45" x14ac:dyDescent="0.25">
      <c r="A1358" s="20" t="s">
        <v>2103</v>
      </c>
      <c r="B1358" s="20">
        <v>528</v>
      </c>
      <c r="C1358" s="20" t="s">
        <v>1665</v>
      </c>
      <c r="D1358" s="20" t="s">
        <v>24</v>
      </c>
      <c r="E1358" s="20" t="s">
        <v>1666</v>
      </c>
      <c r="F1358" s="20" t="s">
        <v>1969</v>
      </c>
      <c r="G1358" s="20" t="s">
        <v>2104</v>
      </c>
      <c r="H1358" s="20" t="s">
        <v>2105</v>
      </c>
      <c r="I1358" s="20"/>
      <c r="J1358" s="20"/>
      <c r="K1358" s="20"/>
      <c r="L1358" s="20"/>
      <c r="M1358" s="20"/>
      <c r="N1358" s="20"/>
      <c r="O1358" s="20"/>
      <c r="P1358" s="20"/>
    </row>
    <row r="1359" spans="1:16" ht="60" x14ac:dyDescent="0.25">
      <c r="A1359" s="20" t="s">
        <v>2103</v>
      </c>
      <c r="B1359" s="20">
        <v>530</v>
      </c>
      <c r="C1359" s="20" t="s">
        <v>1671</v>
      </c>
      <c r="D1359" s="20" t="s">
        <v>26</v>
      </c>
      <c r="E1359" s="20" t="s">
        <v>388</v>
      </c>
      <c r="F1359" s="20" t="s">
        <v>87</v>
      </c>
      <c r="G1359" s="20" t="s">
        <v>2104</v>
      </c>
      <c r="H1359" s="20" t="s">
        <v>2106</v>
      </c>
      <c r="I1359" s="20"/>
      <c r="J1359" s="20"/>
      <c r="K1359" s="20"/>
      <c r="L1359" s="20"/>
      <c r="M1359" s="20"/>
      <c r="N1359" s="20"/>
      <c r="O1359" s="20"/>
      <c r="P1359" s="20"/>
    </row>
    <row r="1360" spans="1:16" ht="45" x14ac:dyDescent="0.25">
      <c r="A1360" s="20" t="s">
        <v>2103</v>
      </c>
      <c r="B1360" s="20">
        <v>533</v>
      </c>
      <c r="C1360" s="20" t="s">
        <v>1680</v>
      </c>
      <c r="D1360" s="20" t="s">
        <v>32</v>
      </c>
      <c r="E1360" s="20" t="s">
        <v>327</v>
      </c>
      <c r="F1360" s="20" t="s">
        <v>113</v>
      </c>
      <c r="G1360" s="20" t="s">
        <v>2104</v>
      </c>
      <c r="H1360" s="20" t="s">
        <v>2105</v>
      </c>
      <c r="I1360" s="20"/>
      <c r="J1360" s="20"/>
      <c r="K1360" s="20"/>
      <c r="L1360" s="20"/>
      <c r="M1360" s="20"/>
      <c r="N1360" s="20"/>
      <c r="O1360" s="20"/>
      <c r="P1360" s="20"/>
    </row>
    <row r="1361" spans="1:16" ht="60" x14ac:dyDescent="0.25">
      <c r="A1361" s="20" t="s">
        <v>2103</v>
      </c>
      <c r="B1361" s="20">
        <v>534</v>
      </c>
      <c r="C1361" s="20" t="s">
        <v>1683</v>
      </c>
      <c r="D1361" s="20" t="s">
        <v>26</v>
      </c>
      <c r="E1361" s="20" t="s">
        <v>530</v>
      </c>
      <c r="F1361" s="20" t="s">
        <v>87</v>
      </c>
      <c r="G1361" s="20" t="s">
        <v>2104</v>
      </c>
      <c r="H1361" s="20" t="s">
        <v>2106</v>
      </c>
      <c r="I1361" s="20"/>
      <c r="J1361" s="20"/>
      <c r="K1361" s="20"/>
      <c r="L1361" s="20"/>
      <c r="M1361" s="20"/>
      <c r="N1361" s="20"/>
      <c r="O1361" s="20"/>
      <c r="P1361" s="20"/>
    </row>
    <row r="1362" spans="1:16" ht="60" x14ac:dyDescent="0.25">
      <c r="A1362" s="20" t="s">
        <v>2103</v>
      </c>
      <c r="B1362" s="20">
        <v>535</v>
      </c>
      <c r="C1362" s="20" t="s">
        <v>1685</v>
      </c>
      <c r="D1362" s="20" t="s">
        <v>26</v>
      </c>
      <c r="E1362" s="20" t="s">
        <v>266</v>
      </c>
      <c r="F1362" s="20" t="s">
        <v>87</v>
      </c>
      <c r="G1362" s="20" t="s">
        <v>2104</v>
      </c>
      <c r="H1362" s="20" t="s">
        <v>2106</v>
      </c>
      <c r="I1362" s="20"/>
      <c r="J1362" s="20"/>
      <c r="K1362" s="20"/>
      <c r="L1362" s="20"/>
      <c r="M1362" s="20"/>
      <c r="N1362" s="20"/>
      <c r="O1362" s="20"/>
      <c r="P1362" s="20"/>
    </row>
    <row r="1363" spans="1:16" ht="45" x14ac:dyDescent="0.25">
      <c r="A1363" s="20" t="s">
        <v>2103</v>
      </c>
      <c r="B1363" s="20">
        <v>535</v>
      </c>
      <c r="C1363" s="20" t="s">
        <v>1685</v>
      </c>
      <c r="D1363" s="20" t="s">
        <v>32</v>
      </c>
      <c r="E1363" s="20" t="s">
        <v>667</v>
      </c>
      <c r="F1363" s="20" t="s">
        <v>75</v>
      </c>
      <c r="G1363" s="20" t="s">
        <v>2104</v>
      </c>
      <c r="H1363" s="20" t="s">
        <v>2105</v>
      </c>
      <c r="I1363" s="20"/>
      <c r="J1363" s="20"/>
      <c r="K1363" s="20"/>
      <c r="L1363" s="20"/>
      <c r="M1363" s="20"/>
      <c r="N1363" s="20"/>
      <c r="O1363" s="20"/>
      <c r="P1363" s="20"/>
    </row>
    <row r="1364" spans="1:16" ht="60" x14ac:dyDescent="0.25">
      <c r="A1364" s="20" t="s">
        <v>2103</v>
      </c>
      <c r="B1364" s="20">
        <v>536</v>
      </c>
      <c r="C1364" s="20" t="s">
        <v>1688</v>
      </c>
      <c r="D1364" s="20" t="s">
        <v>26</v>
      </c>
      <c r="E1364" s="20" t="s">
        <v>399</v>
      </c>
      <c r="F1364" s="20" t="s">
        <v>59</v>
      </c>
      <c r="G1364" s="20" t="s">
        <v>2104</v>
      </c>
      <c r="H1364" s="20" t="s">
        <v>2106</v>
      </c>
      <c r="I1364" s="20"/>
      <c r="J1364" s="20"/>
      <c r="K1364" s="20"/>
      <c r="L1364" s="20"/>
      <c r="M1364" s="20"/>
      <c r="N1364" s="20"/>
      <c r="O1364" s="20"/>
      <c r="P1364" s="20"/>
    </row>
    <row r="1365" spans="1:16" ht="60" x14ac:dyDescent="0.25">
      <c r="A1365" s="20" t="s">
        <v>2103</v>
      </c>
      <c r="B1365" s="20">
        <v>537</v>
      </c>
      <c r="C1365" s="20" t="s">
        <v>1691</v>
      </c>
      <c r="D1365" s="20" t="s">
        <v>26</v>
      </c>
      <c r="E1365" s="20" t="s">
        <v>504</v>
      </c>
      <c r="F1365" s="20" t="s">
        <v>99</v>
      </c>
      <c r="G1365" s="20" t="s">
        <v>2104</v>
      </c>
      <c r="H1365" s="20" t="s">
        <v>2106</v>
      </c>
      <c r="I1365" s="20"/>
      <c r="J1365" s="20"/>
      <c r="K1365" s="20"/>
      <c r="L1365" s="20"/>
      <c r="M1365" s="20"/>
      <c r="N1365" s="20"/>
      <c r="O1365" s="20"/>
      <c r="P1365" s="20"/>
    </row>
    <row r="1366" spans="1:16" ht="45" x14ac:dyDescent="0.25">
      <c r="A1366" s="20" t="s">
        <v>2103</v>
      </c>
      <c r="B1366" s="20">
        <v>539</v>
      </c>
      <c r="C1366" s="20" t="s">
        <v>1696</v>
      </c>
      <c r="D1366" s="20" t="s">
        <v>24</v>
      </c>
      <c r="E1366" s="20" t="s">
        <v>1697</v>
      </c>
      <c r="F1366" s="20" t="s">
        <v>1970</v>
      </c>
      <c r="G1366" s="20" t="s">
        <v>2104</v>
      </c>
      <c r="H1366" s="20" t="s">
        <v>2105</v>
      </c>
      <c r="I1366" s="20"/>
      <c r="J1366" s="20"/>
      <c r="K1366" s="20"/>
      <c r="L1366" s="20"/>
      <c r="M1366" s="20"/>
      <c r="N1366" s="20"/>
      <c r="O1366" s="20"/>
      <c r="P1366" s="20"/>
    </row>
    <row r="1367" spans="1:16" ht="60" x14ac:dyDescent="0.25">
      <c r="A1367" s="20" t="s">
        <v>2103</v>
      </c>
      <c r="B1367" s="20">
        <v>539</v>
      </c>
      <c r="C1367" s="20" t="s">
        <v>1696</v>
      </c>
      <c r="D1367" s="20" t="s">
        <v>26</v>
      </c>
      <c r="E1367" s="20" t="s">
        <v>1276</v>
      </c>
      <c r="F1367" s="20" t="s">
        <v>49</v>
      </c>
      <c r="G1367" s="20" t="s">
        <v>2104</v>
      </c>
      <c r="H1367" s="20" t="s">
        <v>2106</v>
      </c>
      <c r="I1367" s="20"/>
      <c r="J1367" s="20"/>
      <c r="K1367" s="20"/>
      <c r="L1367" s="20"/>
      <c r="M1367" s="20"/>
      <c r="N1367" s="20"/>
      <c r="O1367" s="20"/>
      <c r="P1367" s="20"/>
    </row>
    <row r="1368" spans="1:16" ht="45" x14ac:dyDescent="0.25">
      <c r="A1368" s="20" t="s">
        <v>2103</v>
      </c>
      <c r="B1368" s="20">
        <v>539</v>
      </c>
      <c r="C1368" s="20" t="s">
        <v>1696</v>
      </c>
      <c r="D1368" s="20" t="s">
        <v>32</v>
      </c>
      <c r="E1368" s="20" t="s">
        <v>1069</v>
      </c>
      <c r="F1368" s="20" t="s">
        <v>152</v>
      </c>
      <c r="G1368" s="20" t="s">
        <v>2104</v>
      </c>
      <c r="H1368" s="20" t="s">
        <v>2105</v>
      </c>
      <c r="I1368" s="20"/>
      <c r="J1368" s="20"/>
      <c r="K1368" s="20"/>
      <c r="L1368" s="20"/>
      <c r="M1368" s="20"/>
      <c r="N1368" s="20"/>
      <c r="O1368" s="20"/>
      <c r="P1368" s="20"/>
    </row>
    <row r="1369" spans="1:16" ht="45" x14ac:dyDescent="0.25">
      <c r="A1369" s="20" t="s">
        <v>2103</v>
      </c>
      <c r="B1369" s="20">
        <v>541</v>
      </c>
      <c r="C1369" s="20" t="s">
        <v>1702</v>
      </c>
      <c r="D1369" s="20" t="s">
        <v>32</v>
      </c>
      <c r="E1369" s="20" t="s">
        <v>230</v>
      </c>
      <c r="F1369" s="20" t="s">
        <v>126</v>
      </c>
      <c r="G1369" s="20" t="s">
        <v>2104</v>
      </c>
      <c r="H1369" s="20" t="s">
        <v>2105</v>
      </c>
      <c r="I1369" s="20"/>
      <c r="J1369" s="20"/>
      <c r="K1369" s="20"/>
      <c r="L1369" s="20"/>
      <c r="M1369" s="20"/>
      <c r="N1369" s="20"/>
      <c r="O1369" s="20"/>
      <c r="P1369" s="20"/>
    </row>
    <row r="1370" spans="1:16" ht="60" x14ac:dyDescent="0.25">
      <c r="A1370" s="20" t="s">
        <v>2103</v>
      </c>
      <c r="B1370" s="20">
        <v>542</v>
      </c>
      <c r="C1370" s="20" t="s">
        <v>1705</v>
      </c>
      <c r="D1370" s="20" t="s">
        <v>26</v>
      </c>
      <c r="E1370" s="20" t="s">
        <v>410</v>
      </c>
      <c r="F1370" s="20" t="s">
        <v>135</v>
      </c>
      <c r="G1370" s="20" t="s">
        <v>2104</v>
      </c>
      <c r="H1370" s="20" t="s">
        <v>2106</v>
      </c>
      <c r="I1370" s="20"/>
      <c r="J1370" s="20"/>
      <c r="K1370" s="20"/>
      <c r="L1370" s="20"/>
      <c r="M1370" s="20"/>
      <c r="N1370" s="20"/>
      <c r="O1370" s="20"/>
      <c r="P1370" s="20"/>
    </row>
    <row r="1371" spans="1:16" ht="90" x14ac:dyDescent="0.25">
      <c r="A1371" s="20" t="s">
        <v>2107</v>
      </c>
      <c r="B1371" s="20">
        <v>543</v>
      </c>
      <c r="C1371" s="20" t="s">
        <v>1186</v>
      </c>
      <c r="D1371" s="20" t="s">
        <v>2108</v>
      </c>
      <c r="E1371" s="20" t="s">
        <v>2115</v>
      </c>
      <c r="F1371" s="20" t="s">
        <v>2116</v>
      </c>
      <c r="G1371" s="20" t="s">
        <v>2110</v>
      </c>
      <c r="H1371" s="20" t="s">
        <v>2111</v>
      </c>
      <c r="I1371" s="20"/>
      <c r="J1371" s="20"/>
      <c r="K1371" s="20"/>
      <c r="L1371" s="20"/>
      <c r="M1371" s="20"/>
      <c r="N1371" s="20"/>
      <c r="O1371" s="20"/>
      <c r="P1371" s="20"/>
    </row>
    <row r="1372" spans="1:16" ht="45" x14ac:dyDescent="0.25">
      <c r="A1372" s="20" t="s">
        <v>2103</v>
      </c>
      <c r="B1372" s="20">
        <v>544</v>
      </c>
      <c r="C1372" s="20" t="s">
        <v>1708</v>
      </c>
      <c r="D1372" s="20" t="s">
        <v>32</v>
      </c>
      <c r="E1372" s="20" t="s">
        <v>569</v>
      </c>
      <c r="F1372" s="20" t="s">
        <v>203</v>
      </c>
      <c r="G1372" s="20" t="s">
        <v>2104</v>
      </c>
      <c r="H1372" s="20" t="s">
        <v>2105</v>
      </c>
      <c r="I1372" s="20"/>
      <c r="J1372" s="20"/>
      <c r="K1372" s="20"/>
      <c r="L1372" s="20"/>
      <c r="M1372" s="20"/>
      <c r="N1372" s="20"/>
      <c r="O1372" s="20"/>
      <c r="P1372" s="20"/>
    </row>
    <row r="1373" spans="1:16" ht="60" x14ac:dyDescent="0.25">
      <c r="A1373" s="20" t="s">
        <v>2103</v>
      </c>
      <c r="B1373" s="20">
        <v>545</v>
      </c>
      <c r="C1373" s="20" t="s">
        <v>1711</v>
      </c>
      <c r="D1373" s="20" t="s">
        <v>26</v>
      </c>
      <c r="E1373" s="20" t="s">
        <v>504</v>
      </c>
      <c r="F1373" s="20" t="s">
        <v>99</v>
      </c>
      <c r="G1373" s="20" t="s">
        <v>2104</v>
      </c>
      <c r="H1373" s="20" t="s">
        <v>2106</v>
      </c>
      <c r="I1373" s="20"/>
      <c r="J1373" s="20"/>
      <c r="K1373" s="20"/>
      <c r="L1373" s="20"/>
      <c r="M1373" s="20"/>
      <c r="N1373" s="20"/>
      <c r="O1373" s="20"/>
      <c r="P1373" s="20"/>
    </row>
    <row r="1374" spans="1:16" ht="60" x14ac:dyDescent="0.25">
      <c r="A1374" s="20" t="s">
        <v>2103</v>
      </c>
      <c r="B1374" s="20">
        <v>546</v>
      </c>
      <c r="C1374" s="20" t="s">
        <v>1714</v>
      </c>
      <c r="D1374" s="20" t="s">
        <v>26</v>
      </c>
      <c r="E1374" s="20" t="s">
        <v>180</v>
      </c>
      <c r="F1374" s="20" t="s">
        <v>40</v>
      </c>
      <c r="G1374" s="20" t="s">
        <v>2104</v>
      </c>
      <c r="H1374" s="20" t="s">
        <v>2106</v>
      </c>
      <c r="I1374" s="20"/>
      <c r="J1374" s="20"/>
      <c r="K1374" s="20"/>
      <c r="L1374" s="20"/>
      <c r="M1374" s="20"/>
      <c r="N1374" s="20"/>
      <c r="O1374" s="20"/>
      <c r="P1374" s="20"/>
    </row>
    <row r="1375" spans="1:16" ht="45" x14ac:dyDescent="0.25">
      <c r="A1375" s="20" t="s">
        <v>2103</v>
      </c>
      <c r="B1375" s="20">
        <v>546</v>
      </c>
      <c r="C1375" s="20" t="s">
        <v>1714</v>
      </c>
      <c r="D1375" s="20" t="s">
        <v>32</v>
      </c>
      <c r="E1375" s="20" t="s">
        <v>411</v>
      </c>
      <c r="F1375" s="20" t="s">
        <v>303</v>
      </c>
      <c r="G1375" s="20" t="s">
        <v>2104</v>
      </c>
      <c r="H1375" s="20" t="s">
        <v>2105</v>
      </c>
      <c r="I1375" s="20"/>
      <c r="J1375" s="20"/>
      <c r="K1375" s="20"/>
      <c r="L1375" s="20"/>
      <c r="M1375" s="20"/>
      <c r="N1375" s="20"/>
      <c r="O1375" s="20"/>
      <c r="P1375" s="20"/>
    </row>
    <row r="1376" spans="1:16" ht="45" x14ac:dyDescent="0.25">
      <c r="A1376" s="20" t="s">
        <v>2103</v>
      </c>
      <c r="B1376" s="20">
        <v>547</v>
      </c>
      <c r="C1376" s="20" t="s">
        <v>1717</v>
      </c>
      <c r="D1376" s="20" t="s">
        <v>24</v>
      </c>
      <c r="E1376" s="20" t="s">
        <v>1001</v>
      </c>
      <c r="F1376" s="20" t="s">
        <v>1933</v>
      </c>
      <c r="G1376" s="20" t="s">
        <v>2104</v>
      </c>
      <c r="H1376" s="20" t="s">
        <v>2105</v>
      </c>
      <c r="I1376" s="20"/>
      <c r="J1376" s="20"/>
      <c r="K1376" s="20"/>
      <c r="L1376" s="20"/>
      <c r="M1376" s="20"/>
      <c r="N1376" s="20"/>
      <c r="O1376" s="20"/>
      <c r="P1376" s="20"/>
    </row>
    <row r="1377" spans="1:16" ht="90" x14ac:dyDescent="0.25">
      <c r="A1377" s="20" t="s">
        <v>2107</v>
      </c>
      <c r="B1377" s="20">
        <v>550</v>
      </c>
      <c r="C1377" s="20" t="s">
        <v>1165</v>
      </c>
      <c r="D1377" s="20" t="s">
        <v>2108</v>
      </c>
      <c r="E1377" s="20" t="s">
        <v>2117</v>
      </c>
      <c r="F1377" s="20" t="s">
        <v>2118</v>
      </c>
      <c r="G1377" s="20" t="s">
        <v>2110</v>
      </c>
      <c r="H1377" s="20" t="s">
        <v>2111</v>
      </c>
      <c r="I1377" s="20"/>
      <c r="J1377" s="20"/>
      <c r="K1377" s="20"/>
      <c r="L1377" s="20"/>
      <c r="M1377" s="20"/>
      <c r="N1377" s="20"/>
      <c r="O1377" s="20"/>
      <c r="P1377" s="20"/>
    </row>
    <row r="1378" spans="1:16" ht="60" x14ac:dyDescent="0.25">
      <c r="A1378" s="20" t="s">
        <v>2103</v>
      </c>
      <c r="B1378" s="20">
        <v>551</v>
      </c>
      <c r="C1378" s="20" t="s">
        <v>1723</v>
      </c>
      <c r="D1378" s="20" t="s">
        <v>26</v>
      </c>
      <c r="E1378" s="20" t="s">
        <v>297</v>
      </c>
      <c r="F1378" s="20" t="s">
        <v>168</v>
      </c>
      <c r="G1378" s="20" t="s">
        <v>2104</v>
      </c>
      <c r="H1378" s="20" t="s">
        <v>2106</v>
      </c>
      <c r="I1378" s="20"/>
      <c r="J1378" s="20"/>
      <c r="K1378" s="20"/>
      <c r="L1378" s="20"/>
      <c r="M1378" s="20"/>
      <c r="N1378" s="20"/>
      <c r="O1378" s="20"/>
      <c r="P1378" s="20"/>
    </row>
    <row r="1379" spans="1:16" ht="45" x14ac:dyDescent="0.25">
      <c r="A1379" s="20" t="s">
        <v>2103</v>
      </c>
      <c r="B1379" s="20">
        <v>551</v>
      </c>
      <c r="C1379" s="20" t="s">
        <v>1723</v>
      </c>
      <c r="D1379" s="20" t="s">
        <v>32</v>
      </c>
      <c r="E1379" s="20" t="s">
        <v>455</v>
      </c>
      <c r="F1379" s="20" t="s">
        <v>203</v>
      </c>
      <c r="G1379" s="20" t="s">
        <v>2104</v>
      </c>
      <c r="H1379" s="20" t="s">
        <v>2105</v>
      </c>
      <c r="I1379" s="20"/>
      <c r="J1379" s="20"/>
      <c r="K1379" s="20"/>
      <c r="L1379" s="20"/>
      <c r="M1379" s="20"/>
      <c r="N1379" s="20"/>
      <c r="O1379" s="20"/>
      <c r="P1379" s="20"/>
    </row>
    <row r="1380" spans="1:16" ht="45" x14ac:dyDescent="0.25">
      <c r="A1380" s="20" t="s">
        <v>2103</v>
      </c>
      <c r="B1380" s="20">
        <v>553</v>
      </c>
      <c r="C1380" s="20" t="s">
        <v>1729</v>
      </c>
      <c r="D1380" s="20" t="s">
        <v>24</v>
      </c>
      <c r="E1380" s="20" t="s">
        <v>1730</v>
      </c>
      <c r="F1380" s="20" t="s">
        <v>1971</v>
      </c>
      <c r="G1380" s="20" t="s">
        <v>2104</v>
      </c>
      <c r="H1380" s="20" t="s">
        <v>2105</v>
      </c>
      <c r="I1380" s="20"/>
      <c r="J1380" s="20"/>
      <c r="K1380" s="20"/>
      <c r="L1380" s="20"/>
      <c r="M1380" s="20"/>
      <c r="N1380" s="20"/>
      <c r="O1380" s="20"/>
      <c r="P1380" s="20"/>
    </row>
    <row r="1381" spans="1:16" ht="45" x14ac:dyDescent="0.25">
      <c r="A1381" s="20" t="s">
        <v>2103</v>
      </c>
      <c r="B1381" s="20">
        <v>554</v>
      </c>
      <c r="C1381" s="20" t="s">
        <v>1732</v>
      </c>
      <c r="D1381" s="20" t="s">
        <v>24</v>
      </c>
      <c r="E1381" s="20" t="s">
        <v>1733</v>
      </c>
      <c r="F1381" s="20" t="s">
        <v>1972</v>
      </c>
      <c r="G1381" s="20" t="s">
        <v>2104</v>
      </c>
      <c r="H1381" s="20" t="s">
        <v>2105</v>
      </c>
      <c r="I1381" s="20"/>
      <c r="J1381" s="20"/>
      <c r="K1381" s="20"/>
      <c r="L1381" s="20"/>
      <c r="M1381" s="20"/>
      <c r="N1381" s="20"/>
      <c r="O1381" s="20"/>
      <c r="P1381" s="20"/>
    </row>
    <row r="1382" spans="1:16" ht="60" x14ac:dyDescent="0.25">
      <c r="A1382" s="20" t="s">
        <v>2103</v>
      </c>
      <c r="B1382" s="20">
        <v>554</v>
      </c>
      <c r="C1382" s="20" t="s">
        <v>1732</v>
      </c>
      <c r="D1382" s="20" t="s">
        <v>26</v>
      </c>
      <c r="E1382" s="20" t="s">
        <v>703</v>
      </c>
      <c r="F1382" s="20" t="s">
        <v>40</v>
      </c>
      <c r="G1382" s="20" t="s">
        <v>2104</v>
      </c>
      <c r="H1382" s="20" t="s">
        <v>2106</v>
      </c>
      <c r="I1382" s="20"/>
      <c r="J1382" s="20"/>
      <c r="K1382" s="20"/>
      <c r="L1382" s="20"/>
      <c r="M1382" s="20"/>
      <c r="N1382" s="20"/>
      <c r="O1382" s="20"/>
      <c r="P1382" s="20"/>
    </row>
    <row r="1383" spans="1:16" ht="45" x14ac:dyDescent="0.25">
      <c r="A1383" s="20" t="s">
        <v>2103</v>
      </c>
      <c r="B1383" s="20">
        <v>554</v>
      </c>
      <c r="C1383" s="20" t="s">
        <v>1732</v>
      </c>
      <c r="D1383" s="20" t="s">
        <v>32</v>
      </c>
      <c r="E1383" s="20" t="s">
        <v>290</v>
      </c>
      <c r="F1383" s="20" t="s">
        <v>82</v>
      </c>
      <c r="G1383" s="20" t="s">
        <v>2104</v>
      </c>
      <c r="H1383" s="20" t="s">
        <v>2105</v>
      </c>
      <c r="I1383" s="20"/>
      <c r="J1383" s="20"/>
      <c r="K1383" s="20"/>
      <c r="L1383" s="20"/>
      <c r="M1383" s="20"/>
      <c r="N1383" s="20"/>
      <c r="O1383" s="20"/>
      <c r="P1383" s="20"/>
    </row>
    <row r="1384" spans="1:16" ht="60" x14ac:dyDescent="0.25">
      <c r="A1384" s="20" t="s">
        <v>2103</v>
      </c>
      <c r="B1384" s="20">
        <v>555</v>
      </c>
      <c r="C1384" s="20" t="s">
        <v>1734</v>
      </c>
      <c r="D1384" s="20" t="s">
        <v>26</v>
      </c>
      <c r="E1384" s="20" t="s">
        <v>367</v>
      </c>
      <c r="F1384" s="20" t="s">
        <v>40</v>
      </c>
      <c r="G1384" s="20" t="s">
        <v>2104</v>
      </c>
      <c r="H1384" s="20" t="s">
        <v>2106</v>
      </c>
      <c r="I1384" s="20"/>
      <c r="J1384" s="20"/>
      <c r="K1384" s="20"/>
      <c r="L1384" s="20"/>
      <c r="M1384" s="20"/>
      <c r="N1384" s="20"/>
      <c r="O1384" s="20"/>
      <c r="P1384" s="20"/>
    </row>
    <row r="1385" spans="1:16" ht="60" x14ac:dyDescent="0.25">
      <c r="A1385" s="20" t="s">
        <v>2103</v>
      </c>
      <c r="B1385" s="20">
        <v>556</v>
      </c>
      <c r="C1385" s="20" t="s">
        <v>1737</v>
      </c>
      <c r="D1385" s="20" t="s">
        <v>26</v>
      </c>
      <c r="E1385" s="20" t="s">
        <v>72</v>
      </c>
      <c r="F1385" s="20" t="s">
        <v>111</v>
      </c>
      <c r="G1385" s="20" t="s">
        <v>2104</v>
      </c>
      <c r="H1385" s="20" t="s">
        <v>2106</v>
      </c>
      <c r="I1385" s="20"/>
      <c r="J1385" s="20"/>
      <c r="K1385" s="20"/>
      <c r="L1385" s="20"/>
      <c r="M1385" s="20"/>
      <c r="N1385" s="20"/>
      <c r="O1385" s="20"/>
      <c r="P1385" s="20"/>
    </row>
    <row r="1386" spans="1:16" ht="45" x14ac:dyDescent="0.25">
      <c r="A1386" s="20" t="s">
        <v>2103</v>
      </c>
      <c r="B1386" s="20">
        <v>557</v>
      </c>
      <c r="C1386" s="20" t="s">
        <v>1740</v>
      </c>
      <c r="D1386" s="20" t="s">
        <v>32</v>
      </c>
      <c r="E1386" s="20" t="s">
        <v>634</v>
      </c>
      <c r="F1386" s="20" t="s">
        <v>43</v>
      </c>
      <c r="G1386" s="20" t="s">
        <v>2104</v>
      </c>
      <c r="H1386" s="20" t="s">
        <v>2105</v>
      </c>
      <c r="I1386" s="20"/>
      <c r="J1386" s="20"/>
      <c r="K1386" s="20"/>
      <c r="L1386" s="20"/>
      <c r="M1386" s="20"/>
      <c r="N1386" s="20"/>
      <c r="O1386" s="20"/>
      <c r="P1386" s="20"/>
    </row>
    <row r="1387" spans="1:16" ht="45" x14ac:dyDescent="0.25">
      <c r="A1387" s="20" t="s">
        <v>2103</v>
      </c>
      <c r="B1387" s="20">
        <v>559</v>
      </c>
      <c r="C1387" s="20" t="s">
        <v>1745</v>
      </c>
      <c r="D1387" s="20" t="s">
        <v>24</v>
      </c>
      <c r="E1387" s="20" t="s">
        <v>1746</v>
      </c>
      <c r="F1387" s="20" t="s">
        <v>431</v>
      </c>
      <c r="G1387" s="20" t="s">
        <v>2104</v>
      </c>
      <c r="H1387" s="20" t="s">
        <v>2105</v>
      </c>
      <c r="I1387" s="20"/>
      <c r="J1387" s="20"/>
      <c r="K1387" s="20"/>
      <c r="L1387" s="20"/>
      <c r="M1387" s="20"/>
      <c r="N1387" s="20"/>
      <c r="O1387" s="20"/>
      <c r="P1387" s="20"/>
    </row>
    <row r="1388" spans="1:16" ht="60" x14ac:dyDescent="0.25">
      <c r="A1388" s="20" t="s">
        <v>2103</v>
      </c>
      <c r="B1388" s="20">
        <v>559</v>
      </c>
      <c r="C1388" s="20" t="s">
        <v>1745</v>
      </c>
      <c r="D1388" s="20" t="s">
        <v>26</v>
      </c>
      <c r="E1388" s="20" t="s">
        <v>477</v>
      </c>
      <c r="F1388" s="20" t="s">
        <v>135</v>
      </c>
      <c r="G1388" s="20" t="s">
        <v>2104</v>
      </c>
      <c r="H1388" s="20" t="s">
        <v>2106</v>
      </c>
      <c r="I1388" s="20"/>
      <c r="J1388" s="20"/>
      <c r="K1388" s="20"/>
      <c r="L1388" s="20"/>
      <c r="M1388" s="20"/>
      <c r="N1388" s="20"/>
      <c r="O1388" s="20"/>
      <c r="P1388" s="20"/>
    </row>
    <row r="1389" spans="1:16" ht="45" x14ac:dyDescent="0.25">
      <c r="A1389" s="20" t="s">
        <v>2103</v>
      </c>
      <c r="B1389" s="20">
        <v>560</v>
      </c>
      <c r="C1389" s="20" t="s">
        <v>1748</v>
      </c>
      <c r="D1389" s="20" t="s">
        <v>24</v>
      </c>
      <c r="E1389" s="20" t="s">
        <v>1749</v>
      </c>
      <c r="F1389" s="20" t="s">
        <v>1973</v>
      </c>
      <c r="G1389" s="20" t="s">
        <v>2104</v>
      </c>
      <c r="H1389" s="20" t="s">
        <v>2105</v>
      </c>
      <c r="I1389" s="20"/>
      <c r="J1389" s="20"/>
      <c r="K1389" s="20"/>
      <c r="L1389" s="20"/>
      <c r="M1389" s="20"/>
      <c r="N1389" s="20"/>
      <c r="O1389" s="20"/>
      <c r="P1389" s="20"/>
    </row>
    <row r="1390" spans="1:16" ht="45" x14ac:dyDescent="0.25">
      <c r="A1390" s="20" t="s">
        <v>2103</v>
      </c>
      <c r="B1390" s="20">
        <v>560</v>
      </c>
      <c r="C1390" s="20" t="s">
        <v>1748</v>
      </c>
      <c r="D1390" s="20" t="s">
        <v>32</v>
      </c>
      <c r="E1390" s="20" t="s">
        <v>1069</v>
      </c>
      <c r="F1390" s="20" t="s">
        <v>152</v>
      </c>
      <c r="G1390" s="20" t="s">
        <v>2104</v>
      </c>
      <c r="H1390" s="20" t="s">
        <v>2105</v>
      </c>
      <c r="I1390" s="20"/>
      <c r="J1390" s="20"/>
      <c r="K1390" s="20"/>
      <c r="L1390" s="20"/>
      <c r="M1390" s="20"/>
      <c r="N1390" s="20"/>
      <c r="O1390" s="20"/>
      <c r="P1390" s="20"/>
    </row>
    <row r="1391" spans="1:16" ht="45" x14ac:dyDescent="0.25">
      <c r="A1391" s="20" t="s">
        <v>2103</v>
      </c>
      <c r="B1391" s="20">
        <v>563</v>
      </c>
      <c r="C1391" s="20" t="s">
        <v>1757</v>
      </c>
      <c r="D1391" s="20" t="s">
        <v>24</v>
      </c>
      <c r="E1391" s="20" t="s">
        <v>1758</v>
      </c>
      <c r="F1391" s="20" t="s">
        <v>1974</v>
      </c>
      <c r="G1391" s="20" t="s">
        <v>2104</v>
      </c>
      <c r="H1391" s="20" t="s">
        <v>2105</v>
      </c>
      <c r="I1391" s="20"/>
      <c r="J1391" s="20"/>
      <c r="K1391" s="20"/>
      <c r="L1391" s="20"/>
      <c r="M1391" s="20"/>
      <c r="N1391" s="20"/>
      <c r="O1391" s="20"/>
      <c r="P1391" s="20"/>
    </row>
    <row r="1392" spans="1:16" ht="60" x14ac:dyDescent="0.25">
      <c r="A1392" s="20" t="s">
        <v>2103</v>
      </c>
      <c r="B1392" s="20">
        <v>563</v>
      </c>
      <c r="C1392" s="20" t="s">
        <v>1757</v>
      </c>
      <c r="D1392" s="20" t="s">
        <v>26</v>
      </c>
      <c r="E1392" s="20" t="s">
        <v>246</v>
      </c>
      <c r="F1392" s="20" t="s">
        <v>87</v>
      </c>
      <c r="G1392" s="20" t="s">
        <v>2104</v>
      </c>
      <c r="H1392" s="20" t="s">
        <v>2106</v>
      </c>
      <c r="I1392" s="20"/>
      <c r="J1392" s="20"/>
      <c r="K1392" s="20"/>
      <c r="L1392" s="20"/>
      <c r="M1392" s="20"/>
      <c r="N1392" s="20"/>
      <c r="O1392" s="20"/>
      <c r="P1392" s="20"/>
    </row>
    <row r="1393" spans="1:16" ht="60" x14ac:dyDescent="0.25">
      <c r="A1393" s="20" t="s">
        <v>2103</v>
      </c>
      <c r="B1393" s="20">
        <v>565</v>
      </c>
      <c r="C1393" s="20" t="s">
        <v>1763</v>
      </c>
      <c r="D1393" s="20" t="s">
        <v>26</v>
      </c>
      <c r="E1393" s="20" t="s">
        <v>633</v>
      </c>
      <c r="F1393" s="20" t="s">
        <v>59</v>
      </c>
      <c r="G1393" s="20" t="s">
        <v>2104</v>
      </c>
      <c r="H1393" s="20" t="s">
        <v>2106</v>
      </c>
      <c r="I1393" s="20"/>
      <c r="J1393" s="20"/>
      <c r="K1393" s="20"/>
      <c r="L1393" s="20"/>
      <c r="M1393" s="20"/>
      <c r="N1393" s="20"/>
      <c r="O1393" s="20"/>
      <c r="P1393" s="20"/>
    </row>
    <row r="1394" spans="1:16" ht="45" x14ac:dyDescent="0.25">
      <c r="A1394" s="20" t="s">
        <v>2103</v>
      </c>
      <c r="B1394" s="20">
        <v>565</v>
      </c>
      <c r="C1394" s="20" t="s">
        <v>1763</v>
      </c>
      <c r="D1394" s="20" t="s">
        <v>32</v>
      </c>
      <c r="E1394" s="20" t="s">
        <v>411</v>
      </c>
      <c r="F1394" s="20" t="s">
        <v>303</v>
      </c>
      <c r="G1394" s="20" t="s">
        <v>2104</v>
      </c>
      <c r="H1394" s="20" t="s">
        <v>2105</v>
      </c>
      <c r="I1394" s="20"/>
      <c r="J1394" s="20"/>
      <c r="K1394" s="20"/>
      <c r="L1394" s="20"/>
      <c r="M1394" s="20"/>
      <c r="N1394" s="20"/>
      <c r="O1394" s="20"/>
      <c r="P1394" s="20"/>
    </row>
    <row r="1395" spans="1:16" ht="45" x14ac:dyDescent="0.25">
      <c r="A1395" s="20" t="s">
        <v>2103</v>
      </c>
      <c r="B1395" s="20">
        <v>566</v>
      </c>
      <c r="C1395" s="20" t="s">
        <v>1766</v>
      </c>
      <c r="D1395" s="20" t="s">
        <v>32</v>
      </c>
      <c r="E1395" s="20" t="s">
        <v>589</v>
      </c>
      <c r="F1395" s="20" t="s">
        <v>146</v>
      </c>
      <c r="G1395" s="20" t="s">
        <v>2104</v>
      </c>
      <c r="H1395" s="20" t="s">
        <v>2105</v>
      </c>
      <c r="I1395" s="20"/>
      <c r="J1395" s="20"/>
      <c r="K1395" s="20"/>
      <c r="L1395" s="20"/>
      <c r="M1395" s="20"/>
      <c r="N1395" s="20"/>
      <c r="O1395" s="20"/>
      <c r="P1395" s="20"/>
    </row>
    <row r="1396" spans="1:16" ht="45" x14ac:dyDescent="0.25">
      <c r="A1396" s="20" t="s">
        <v>2103</v>
      </c>
      <c r="B1396" s="20">
        <v>567</v>
      </c>
      <c r="C1396" s="20" t="s">
        <v>1769</v>
      </c>
      <c r="D1396" s="20" t="s">
        <v>24</v>
      </c>
      <c r="E1396" s="20" t="s">
        <v>1770</v>
      </c>
      <c r="F1396" s="20" t="s">
        <v>1975</v>
      </c>
      <c r="G1396" s="20" t="s">
        <v>2104</v>
      </c>
      <c r="H1396" s="20" t="s">
        <v>2105</v>
      </c>
      <c r="I1396" s="20"/>
      <c r="J1396" s="20"/>
      <c r="K1396" s="20"/>
      <c r="L1396" s="20"/>
      <c r="M1396" s="20"/>
      <c r="N1396" s="20"/>
      <c r="O1396" s="20"/>
      <c r="P1396" s="20"/>
    </row>
    <row r="1397" spans="1:16" ht="45" x14ac:dyDescent="0.25">
      <c r="A1397" s="20" t="s">
        <v>2103</v>
      </c>
      <c r="B1397" s="20">
        <v>569</v>
      </c>
      <c r="C1397" s="20" t="s">
        <v>1775</v>
      </c>
      <c r="D1397" s="20" t="s">
        <v>32</v>
      </c>
      <c r="E1397" s="20" t="s">
        <v>209</v>
      </c>
      <c r="F1397" s="20" t="s">
        <v>82</v>
      </c>
      <c r="G1397" s="20" t="s">
        <v>2104</v>
      </c>
      <c r="H1397" s="20" t="s">
        <v>2105</v>
      </c>
      <c r="I1397" s="20"/>
      <c r="J1397" s="20"/>
      <c r="K1397" s="20"/>
      <c r="L1397" s="20"/>
      <c r="M1397" s="20"/>
      <c r="N1397" s="20"/>
      <c r="O1397" s="20"/>
      <c r="P1397" s="20"/>
    </row>
    <row r="1398" spans="1:16" ht="45" x14ac:dyDescent="0.25">
      <c r="A1398" s="20" t="s">
        <v>2103</v>
      </c>
      <c r="B1398" s="20">
        <v>570</v>
      </c>
      <c r="C1398" s="20" t="s">
        <v>1778</v>
      </c>
      <c r="D1398" s="20" t="s">
        <v>32</v>
      </c>
      <c r="E1398" s="20" t="s">
        <v>1178</v>
      </c>
      <c r="F1398" s="20" t="s">
        <v>303</v>
      </c>
      <c r="G1398" s="20" t="s">
        <v>2104</v>
      </c>
      <c r="H1398" s="20" t="s">
        <v>2105</v>
      </c>
      <c r="I1398" s="20"/>
      <c r="J1398" s="20"/>
      <c r="K1398" s="20"/>
      <c r="L1398" s="20"/>
      <c r="M1398" s="20"/>
      <c r="N1398" s="20"/>
      <c r="O1398" s="20"/>
      <c r="P1398" s="20"/>
    </row>
    <row r="1399" spans="1:16" ht="45" x14ac:dyDescent="0.25">
      <c r="A1399" s="20" t="s">
        <v>2103</v>
      </c>
      <c r="B1399" s="20">
        <v>572</v>
      </c>
      <c r="C1399" s="20" t="s">
        <v>1784</v>
      </c>
      <c r="D1399" s="20" t="s">
        <v>24</v>
      </c>
      <c r="E1399" s="20" t="s">
        <v>1785</v>
      </c>
      <c r="F1399" s="20" t="s">
        <v>1976</v>
      </c>
      <c r="G1399" s="20" t="s">
        <v>2104</v>
      </c>
      <c r="H1399" s="20" t="s">
        <v>2105</v>
      </c>
      <c r="I1399" s="20"/>
      <c r="J1399" s="20"/>
      <c r="K1399" s="20"/>
      <c r="L1399" s="20"/>
      <c r="M1399" s="20"/>
      <c r="N1399" s="20"/>
      <c r="O1399" s="20"/>
      <c r="P1399" s="20"/>
    </row>
    <row r="1400" spans="1:16" ht="60" x14ac:dyDescent="0.25">
      <c r="A1400" s="20" t="s">
        <v>2103</v>
      </c>
      <c r="B1400" s="20">
        <v>572</v>
      </c>
      <c r="C1400" s="20" t="s">
        <v>1784</v>
      </c>
      <c r="D1400" s="20" t="s">
        <v>26</v>
      </c>
      <c r="E1400" s="20" t="s">
        <v>1569</v>
      </c>
      <c r="F1400" s="20" t="s">
        <v>40</v>
      </c>
      <c r="G1400" s="20" t="s">
        <v>2104</v>
      </c>
      <c r="H1400" s="20" t="s">
        <v>2106</v>
      </c>
      <c r="I1400" s="20"/>
      <c r="J1400" s="20"/>
      <c r="K1400" s="20"/>
      <c r="L1400" s="20"/>
      <c r="M1400" s="20"/>
      <c r="N1400" s="20"/>
      <c r="O1400" s="20"/>
      <c r="P1400" s="20"/>
    </row>
    <row r="1401" spans="1:16" ht="45" x14ac:dyDescent="0.25">
      <c r="A1401" s="20" t="s">
        <v>2103</v>
      </c>
      <c r="B1401" s="20">
        <v>572</v>
      </c>
      <c r="C1401" s="20" t="s">
        <v>1784</v>
      </c>
      <c r="D1401" s="20" t="s">
        <v>32</v>
      </c>
      <c r="E1401" s="20" t="s">
        <v>634</v>
      </c>
      <c r="F1401" s="20" t="s">
        <v>43</v>
      </c>
      <c r="G1401" s="20" t="s">
        <v>2104</v>
      </c>
      <c r="H1401" s="20" t="s">
        <v>2105</v>
      </c>
      <c r="I1401" s="20"/>
      <c r="J1401" s="20"/>
      <c r="K1401" s="20"/>
      <c r="L1401" s="20"/>
      <c r="M1401" s="20"/>
      <c r="N1401" s="20"/>
      <c r="O1401" s="20"/>
      <c r="P1401" s="20"/>
    </row>
    <row r="1402" spans="1:16" ht="60" x14ac:dyDescent="0.25">
      <c r="A1402" s="20" t="s">
        <v>2103</v>
      </c>
      <c r="B1402" s="20">
        <v>573</v>
      </c>
      <c r="C1402" s="20" t="s">
        <v>1787</v>
      </c>
      <c r="D1402" s="20" t="s">
        <v>26</v>
      </c>
      <c r="E1402" s="20" t="s">
        <v>121</v>
      </c>
      <c r="F1402" s="20" t="s">
        <v>111</v>
      </c>
      <c r="G1402" s="20" t="s">
        <v>2104</v>
      </c>
      <c r="H1402" s="20" t="s">
        <v>2106</v>
      </c>
      <c r="I1402" s="20"/>
      <c r="J1402" s="20"/>
      <c r="K1402" s="20"/>
      <c r="L1402" s="20"/>
      <c r="M1402" s="20"/>
      <c r="N1402" s="20"/>
      <c r="O1402" s="20"/>
      <c r="P1402" s="20"/>
    </row>
    <row r="1403" spans="1:16" ht="45" x14ac:dyDescent="0.25">
      <c r="A1403" s="20" t="s">
        <v>2103</v>
      </c>
      <c r="B1403" s="20">
        <v>573</v>
      </c>
      <c r="C1403" s="20" t="s">
        <v>1787</v>
      </c>
      <c r="D1403" s="20" t="s">
        <v>32</v>
      </c>
      <c r="E1403" s="20" t="s">
        <v>761</v>
      </c>
      <c r="F1403" s="20" t="s">
        <v>113</v>
      </c>
      <c r="G1403" s="20" t="s">
        <v>2104</v>
      </c>
      <c r="H1403" s="20" t="s">
        <v>2105</v>
      </c>
      <c r="I1403" s="20"/>
      <c r="J1403" s="20"/>
      <c r="K1403" s="20"/>
      <c r="L1403" s="20"/>
      <c r="M1403" s="20"/>
      <c r="N1403" s="20"/>
      <c r="O1403" s="20"/>
      <c r="P1403" s="20"/>
    </row>
    <row r="1404" spans="1:16" ht="45" x14ac:dyDescent="0.25">
      <c r="A1404" s="20" t="s">
        <v>2103</v>
      </c>
      <c r="B1404" s="20">
        <v>574</v>
      </c>
      <c r="C1404" s="20" t="s">
        <v>1788</v>
      </c>
      <c r="D1404" s="20" t="s">
        <v>24</v>
      </c>
      <c r="E1404" s="20" t="s">
        <v>1789</v>
      </c>
      <c r="F1404" s="20" t="s">
        <v>1977</v>
      </c>
      <c r="G1404" s="20" t="s">
        <v>2104</v>
      </c>
      <c r="H1404" s="20" t="s">
        <v>2105</v>
      </c>
      <c r="I1404" s="20"/>
      <c r="J1404" s="20"/>
      <c r="K1404" s="20"/>
      <c r="L1404" s="20"/>
      <c r="M1404" s="20"/>
      <c r="N1404" s="20"/>
      <c r="O1404" s="20"/>
      <c r="P1404" s="20"/>
    </row>
    <row r="1405" spans="1:16" ht="60" x14ac:dyDescent="0.25">
      <c r="A1405" s="20" t="s">
        <v>2103</v>
      </c>
      <c r="B1405" s="20">
        <v>574</v>
      </c>
      <c r="C1405" s="20" t="s">
        <v>1788</v>
      </c>
      <c r="D1405" s="20" t="s">
        <v>26</v>
      </c>
      <c r="E1405" s="20" t="s">
        <v>302</v>
      </c>
      <c r="F1405" s="20" t="s">
        <v>111</v>
      </c>
      <c r="G1405" s="20" t="s">
        <v>2104</v>
      </c>
      <c r="H1405" s="20" t="s">
        <v>2106</v>
      </c>
      <c r="I1405" s="20"/>
      <c r="J1405" s="20"/>
      <c r="K1405" s="20"/>
      <c r="L1405" s="20"/>
      <c r="M1405" s="20"/>
      <c r="N1405" s="20"/>
      <c r="O1405" s="20"/>
      <c r="P1405" s="20"/>
    </row>
    <row r="1406" spans="1:16" ht="45" x14ac:dyDescent="0.25">
      <c r="A1406" s="20" t="s">
        <v>2103</v>
      </c>
      <c r="B1406" s="20">
        <v>578</v>
      </c>
      <c r="C1406" s="20" t="s">
        <v>1796</v>
      </c>
      <c r="D1406" s="20" t="s">
        <v>24</v>
      </c>
      <c r="E1406" s="20" t="s">
        <v>1797</v>
      </c>
      <c r="F1406" s="20" t="s">
        <v>1978</v>
      </c>
      <c r="G1406" s="20" t="s">
        <v>2104</v>
      </c>
      <c r="H1406" s="20" t="s">
        <v>2105</v>
      </c>
      <c r="I1406" s="20"/>
      <c r="J1406" s="20"/>
      <c r="K1406" s="20"/>
      <c r="L1406" s="20"/>
      <c r="M1406" s="20"/>
      <c r="N1406" s="20"/>
      <c r="O1406" s="20"/>
      <c r="P1406" s="20"/>
    </row>
    <row r="1407" spans="1:16" ht="45" x14ac:dyDescent="0.25">
      <c r="A1407" s="20" t="s">
        <v>2103</v>
      </c>
      <c r="B1407" s="20">
        <v>579</v>
      </c>
      <c r="C1407" s="20" t="s">
        <v>1799</v>
      </c>
      <c r="D1407" s="20" t="s">
        <v>24</v>
      </c>
      <c r="E1407" s="20" t="s">
        <v>1800</v>
      </c>
      <c r="F1407" s="20" t="s">
        <v>1979</v>
      </c>
      <c r="G1407" s="20" t="s">
        <v>2104</v>
      </c>
      <c r="H1407" s="20" t="s">
        <v>2105</v>
      </c>
      <c r="I1407" s="20"/>
      <c r="J1407" s="20"/>
      <c r="K1407" s="20"/>
      <c r="L1407" s="20"/>
      <c r="M1407" s="20"/>
      <c r="N1407" s="20"/>
      <c r="O1407" s="20"/>
      <c r="P1407" s="20"/>
    </row>
    <row r="1408" spans="1:16" ht="60" x14ac:dyDescent="0.25">
      <c r="A1408" s="20" t="s">
        <v>2103</v>
      </c>
      <c r="B1408" s="20">
        <v>580</v>
      </c>
      <c r="C1408" s="20" t="s">
        <v>1802</v>
      </c>
      <c r="D1408" s="20" t="s">
        <v>26</v>
      </c>
      <c r="E1408" s="20" t="s">
        <v>286</v>
      </c>
      <c r="F1408" s="20" t="s">
        <v>99</v>
      </c>
      <c r="G1408" s="20" t="s">
        <v>2104</v>
      </c>
      <c r="H1408" s="20" t="s">
        <v>2106</v>
      </c>
      <c r="I1408" s="20"/>
      <c r="J1408" s="20"/>
      <c r="K1408" s="20"/>
      <c r="L1408" s="20"/>
      <c r="M1408" s="20"/>
      <c r="N1408" s="20"/>
      <c r="O1408" s="20"/>
      <c r="P1408" s="20"/>
    </row>
    <row r="1409" spans="1:16" ht="60" x14ac:dyDescent="0.25">
      <c r="A1409" s="20" t="s">
        <v>2103</v>
      </c>
      <c r="B1409" s="20">
        <v>581</v>
      </c>
      <c r="C1409" s="20" t="s">
        <v>1805</v>
      </c>
      <c r="D1409" s="20" t="s">
        <v>26</v>
      </c>
      <c r="E1409" s="20" t="s">
        <v>367</v>
      </c>
      <c r="F1409" s="20" t="s">
        <v>40</v>
      </c>
      <c r="G1409" s="20" t="s">
        <v>2104</v>
      </c>
      <c r="H1409" s="20" t="s">
        <v>2106</v>
      </c>
      <c r="I1409" s="20"/>
      <c r="J1409" s="20"/>
      <c r="K1409" s="20"/>
      <c r="L1409" s="20"/>
      <c r="M1409" s="20"/>
      <c r="N1409" s="20"/>
      <c r="O1409" s="20"/>
      <c r="P1409" s="20"/>
    </row>
    <row r="1410" spans="1:16" ht="60" x14ac:dyDescent="0.25">
      <c r="A1410" s="20" t="s">
        <v>2103</v>
      </c>
      <c r="B1410" s="20">
        <v>582</v>
      </c>
      <c r="C1410" s="20" t="s">
        <v>1807</v>
      </c>
      <c r="D1410" s="20" t="s">
        <v>26</v>
      </c>
      <c r="E1410" s="20" t="s">
        <v>388</v>
      </c>
      <c r="F1410" s="20" t="s">
        <v>87</v>
      </c>
      <c r="G1410" s="20" t="s">
        <v>2104</v>
      </c>
      <c r="H1410" s="20" t="s">
        <v>2106</v>
      </c>
      <c r="I1410" s="20"/>
      <c r="J1410" s="20"/>
      <c r="K1410" s="20"/>
      <c r="L1410" s="20"/>
      <c r="M1410" s="20"/>
      <c r="N1410" s="20"/>
      <c r="O1410" s="20"/>
      <c r="P1410" s="20"/>
    </row>
    <row r="1411" spans="1:16" ht="60" x14ac:dyDescent="0.25">
      <c r="A1411" s="20" t="s">
        <v>2103</v>
      </c>
      <c r="B1411" s="20">
        <v>585</v>
      </c>
      <c r="C1411" s="20" t="s">
        <v>1815</v>
      </c>
      <c r="D1411" s="20" t="s">
        <v>26</v>
      </c>
      <c r="E1411" s="20" t="s">
        <v>703</v>
      </c>
      <c r="F1411" s="20" t="s">
        <v>40</v>
      </c>
      <c r="G1411" s="20" t="s">
        <v>2104</v>
      </c>
      <c r="H1411" s="20" t="s">
        <v>2106</v>
      </c>
      <c r="I1411" s="20"/>
      <c r="J1411" s="20"/>
      <c r="K1411" s="20"/>
      <c r="L1411" s="20"/>
      <c r="M1411" s="20"/>
      <c r="N1411" s="20"/>
      <c r="O1411" s="20"/>
      <c r="P1411" s="20"/>
    </row>
    <row r="1412" spans="1:16" ht="45" x14ac:dyDescent="0.25">
      <c r="A1412" s="20" t="s">
        <v>2103</v>
      </c>
      <c r="B1412" s="20">
        <v>586</v>
      </c>
      <c r="C1412" s="20" t="s">
        <v>1817</v>
      </c>
      <c r="D1412" s="20" t="s">
        <v>24</v>
      </c>
      <c r="E1412" s="20" t="s">
        <v>1818</v>
      </c>
      <c r="F1412" s="20" t="s">
        <v>1089</v>
      </c>
      <c r="G1412" s="20" t="s">
        <v>2104</v>
      </c>
      <c r="H1412" s="20" t="s">
        <v>2105</v>
      </c>
      <c r="I1412" s="20"/>
      <c r="J1412" s="20"/>
      <c r="K1412" s="20"/>
      <c r="L1412" s="20"/>
      <c r="M1412" s="20"/>
      <c r="N1412" s="20"/>
      <c r="O1412" s="20"/>
      <c r="P1412" s="20"/>
    </row>
    <row r="1413" spans="1:16" ht="45" x14ac:dyDescent="0.25">
      <c r="A1413" s="20" t="s">
        <v>2103</v>
      </c>
      <c r="B1413" s="20">
        <v>589</v>
      </c>
      <c r="C1413" s="20" t="s">
        <v>1824</v>
      </c>
      <c r="D1413" s="20" t="s">
        <v>24</v>
      </c>
      <c r="E1413" s="20" t="s">
        <v>1825</v>
      </c>
      <c r="F1413" s="20" t="s">
        <v>244</v>
      </c>
      <c r="G1413" s="20" t="s">
        <v>2104</v>
      </c>
      <c r="H1413" s="20" t="s">
        <v>2105</v>
      </c>
      <c r="I1413" s="20"/>
      <c r="J1413" s="20"/>
      <c r="K1413" s="20"/>
      <c r="L1413" s="20"/>
      <c r="M1413" s="20"/>
      <c r="N1413" s="20"/>
      <c r="O1413" s="20"/>
      <c r="P1413" s="20"/>
    </row>
    <row r="1414" spans="1:16" ht="60" x14ac:dyDescent="0.25">
      <c r="A1414" s="20" t="s">
        <v>2103</v>
      </c>
      <c r="B1414" s="20">
        <v>589</v>
      </c>
      <c r="C1414" s="20" t="s">
        <v>1824</v>
      </c>
      <c r="D1414" s="20" t="s">
        <v>26</v>
      </c>
      <c r="E1414" s="20" t="s">
        <v>388</v>
      </c>
      <c r="F1414" s="20" t="s">
        <v>87</v>
      </c>
      <c r="G1414" s="20" t="s">
        <v>2104</v>
      </c>
      <c r="H1414" s="20" t="s">
        <v>2106</v>
      </c>
      <c r="I1414" s="20"/>
      <c r="J1414" s="20"/>
      <c r="K1414" s="20"/>
      <c r="L1414" s="20"/>
      <c r="M1414" s="20"/>
      <c r="N1414" s="20"/>
      <c r="O1414" s="20"/>
      <c r="P1414" s="20"/>
    </row>
    <row r="1415" spans="1:16" ht="45" x14ac:dyDescent="0.25">
      <c r="A1415" s="20" t="s">
        <v>2103</v>
      </c>
      <c r="B1415" s="20">
        <v>590</v>
      </c>
      <c r="C1415" s="20" t="s">
        <v>1827</v>
      </c>
      <c r="D1415" s="20" t="s">
        <v>24</v>
      </c>
      <c r="E1415" s="20" t="s">
        <v>1828</v>
      </c>
      <c r="F1415" s="20" t="s">
        <v>1681</v>
      </c>
      <c r="G1415" s="20" t="s">
        <v>2104</v>
      </c>
      <c r="H1415" s="20" t="s">
        <v>2105</v>
      </c>
      <c r="I1415" s="20"/>
      <c r="J1415" s="20"/>
      <c r="K1415" s="20"/>
      <c r="L1415" s="20"/>
      <c r="M1415" s="20"/>
      <c r="N1415" s="20"/>
      <c r="O1415" s="20"/>
      <c r="P1415" s="20"/>
    </row>
    <row r="1416" spans="1:16" ht="60" x14ac:dyDescent="0.25">
      <c r="A1416" s="20" t="s">
        <v>2103</v>
      </c>
      <c r="B1416" s="20">
        <v>590</v>
      </c>
      <c r="C1416" s="20" t="s">
        <v>1827</v>
      </c>
      <c r="D1416" s="20" t="s">
        <v>26</v>
      </c>
      <c r="E1416" s="20" t="s">
        <v>1829</v>
      </c>
      <c r="F1416" s="20" t="s">
        <v>49</v>
      </c>
      <c r="G1416" s="20" t="s">
        <v>2104</v>
      </c>
      <c r="H1416" s="20" t="s">
        <v>2106</v>
      </c>
      <c r="I1416" s="20"/>
      <c r="J1416" s="20"/>
      <c r="K1416" s="20"/>
      <c r="L1416" s="20"/>
      <c r="M1416" s="20"/>
      <c r="N1416" s="20"/>
      <c r="O1416" s="20"/>
      <c r="P1416" s="20"/>
    </row>
    <row r="1417" spans="1:16" ht="45" x14ac:dyDescent="0.25">
      <c r="A1417" s="20" t="s">
        <v>2103</v>
      </c>
      <c r="B1417" s="20">
        <v>591</v>
      </c>
      <c r="C1417" s="20" t="s">
        <v>1830</v>
      </c>
      <c r="D1417" s="20" t="s">
        <v>32</v>
      </c>
      <c r="E1417" s="20" t="s">
        <v>218</v>
      </c>
      <c r="F1417" s="20" t="s">
        <v>308</v>
      </c>
      <c r="G1417" s="20" t="s">
        <v>2104</v>
      </c>
      <c r="H1417" s="20" t="s">
        <v>2105</v>
      </c>
      <c r="I1417" s="20"/>
      <c r="J1417" s="20"/>
      <c r="K1417" s="20"/>
      <c r="L1417" s="20"/>
      <c r="M1417" s="20"/>
      <c r="N1417" s="20"/>
      <c r="O1417" s="20"/>
      <c r="P1417" s="20"/>
    </row>
    <row r="1418" spans="1:16" ht="45" x14ac:dyDescent="0.25">
      <c r="A1418" s="20" t="s">
        <v>2103</v>
      </c>
      <c r="B1418" s="20">
        <v>592</v>
      </c>
      <c r="C1418" s="20" t="s">
        <v>1833</v>
      </c>
      <c r="D1418" s="20" t="s">
        <v>24</v>
      </c>
      <c r="E1418" s="20" t="s">
        <v>1834</v>
      </c>
      <c r="F1418" s="20" t="s">
        <v>1980</v>
      </c>
      <c r="G1418" s="20" t="s">
        <v>2104</v>
      </c>
      <c r="H1418" s="20" t="s">
        <v>2105</v>
      </c>
      <c r="I1418" s="20"/>
      <c r="J1418" s="20"/>
      <c r="K1418" s="20"/>
      <c r="L1418" s="20"/>
      <c r="M1418" s="20"/>
      <c r="N1418" s="20"/>
      <c r="O1418" s="20"/>
      <c r="P1418" s="20"/>
    </row>
    <row r="1419" spans="1:16" ht="45" x14ac:dyDescent="0.25">
      <c r="A1419" s="20" t="s">
        <v>2103</v>
      </c>
      <c r="B1419" s="20">
        <v>592</v>
      </c>
      <c r="C1419" s="20" t="s">
        <v>1833</v>
      </c>
      <c r="D1419" s="20" t="s">
        <v>32</v>
      </c>
      <c r="E1419" s="20" t="s">
        <v>1178</v>
      </c>
      <c r="F1419" s="20" t="s">
        <v>303</v>
      </c>
      <c r="G1419" s="20" t="s">
        <v>2104</v>
      </c>
      <c r="H1419" s="20" t="s">
        <v>2105</v>
      </c>
      <c r="I1419" s="20"/>
      <c r="J1419" s="20"/>
      <c r="K1419" s="20"/>
      <c r="L1419" s="20"/>
      <c r="M1419" s="20"/>
      <c r="N1419" s="20"/>
      <c r="O1419" s="20"/>
      <c r="P1419" s="20"/>
    </row>
    <row r="1420" spans="1:16" ht="90" x14ac:dyDescent="0.25">
      <c r="A1420" s="20" t="s">
        <v>2107</v>
      </c>
      <c r="B1420" s="20">
        <v>594</v>
      </c>
      <c r="C1420" s="20" t="s">
        <v>170</v>
      </c>
      <c r="D1420" s="20" t="s">
        <v>2108</v>
      </c>
      <c r="E1420" s="20" t="s">
        <v>2083</v>
      </c>
      <c r="F1420" s="20" t="s">
        <v>2119</v>
      </c>
      <c r="G1420" s="20" t="s">
        <v>2110</v>
      </c>
      <c r="H1420" s="20" t="s">
        <v>2111</v>
      </c>
      <c r="I1420" s="20"/>
      <c r="J1420" s="20"/>
      <c r="K1420" s="20"/>
      <c r="L1420" s="20"/>
      <c r="M1420" s="20"/>
      <c r="N1420" s="20"/>
      <c r="O1420" s="20"/>
      <c r="P1420" s="20"/>
    </row>
    <row r="1421" spans="1:16" ht="60" x14ac:dyDescent="0.25">
      <c r="A1421" s="20" t="s">
        <v>2103</v>
      </c>
      <c r="B1421" s="20">
        <v>597</v>
      </c>
      <c r="C1421" s="20" t="s">
        <v>1845</v>
      </c>
      <c r="D1421" s="20" t="s">
        <v>26</v>
      </c>
      <c r="E1421" s="20" t="s">
        <v>180</v>
      </c>
      <c r="F1421" s="20" t="s">
        <v>40</v>
      </c>
      <c r="G1421" s="20" t="s">
        <v>2104</v>
      </c>
      <c r="H1421" s="20" t="s">
        <v>2106</v>
      </c>
      <c r="I1421" s="20"/>
      <c r="J1421" s="20"/>
      <c r="K1421" s="20"/>
      <c r="L1421" s="20"/>
      <c r="M1421" s="20"/>
      <c r="N1421" s="20"/>
      <c r="O1421" s="20"/>
      <c r="P1421" s="20"/>
    </row>
    <row r="1422" spans="1:16" ht="45" x14ac:dyDescent="0.25">
      <c r="A1422" s="20" t="s">
        <v>2103</v>
      </c>
      <c r="B1422" s="20">
        <v>598</v>
      </c>
      <c r="C1422" s="20" t="s">
        <v>1848</v>
      </c>
      <c r="D1422" s="20" t="s">
        <v>32</v>
      </c>
      <c r="E1422" s="20" t="s">
        <v>290</v>
      </c>
      <c r="F1422" s="20" t="s">
        <v>82</v>
      </c>
      <c r="G1422" s="20" t="s">
        <v>2104</v>
      </c>
      <c r="H1422" s="20" t="s">
        <v>2105</v>
      </c>
      <c r="I1422" s="20"/>
      <c r="J1422" s="20"/>
      <c r="K1422" s="20"/>
      <c r="L1422" s="20"/>
      <c r="M1422" s="20"/>
      <c r="N1422" s="20"/>
      <c r="O1422" s="20"/>
      <c r="P1422" s="20"/>
    </row>
    <row r="1423" spans="1:16" ht="45" x14ac:dyDescent="0.25">
      <c r="A1423" s="20" t="s">
        <v>2103</v>
      </c>
      <c r="B1423" s="20">
        <v>600</v>
      </c>
      <c r="C1423" s="20" t="s">
        <v>1854</v>
      </c>
      <c r="D1423" s="20" t="s">
        <v>32</v>
      </c>
      <c r="E1423" s="20" t="s">
        <v>488</v>
      </c>
      <c r="F1423" s="20" t="s">
        <v>237</v>
      </c>
      <c r="G1423" s="20" t="s">
        <v>2104</v>
      </c>
      <c r="H1423" s="20" t="s">
        <v>2105</v>
      </c>
      <c r="I1423" s="20"/>
      <c r="J1423" s="20"/>
      <c r="K1423" s="20"/>
      <c r="L1423" s="20"/>
      <c r="M1423" s="20"/>
      <c r="N1423" s="20"/>
      <c r="O1423" s="20"/>
      <c r="P1423" s="20"/>
    </row>
    <row r="1424" spans="1:16" ht="75" x14ac:dyDescent="0.25">
      <c r="A1424" s="20" t="s">
        <v>2107</v>
      </c>
      <c r="B1424" s="20">
        <v>601</v>
      </c>
      <c r="C1424" s="20" t="s">
        <v>1796</v>
      </c>
      <c r="D1424" s="20" t="s">
        <v>2108</v>
      </c>
      <c r="E1424" s="20" t="s">
        <v>2087</v>
      </c>
      <c r="F1424" s="20" t="s">
        <v>2120</v>
      </c>
      <c r="G1424" s="20" t="s">
        <v>2110</v>
      </c>
      <c r="H1424" s="20" t="s">
        <v>2111</v>
      </c>
      <c r="I1424" s="20"/>
      <c r="J1424" s="20"/>
      <c r="K1424" s="20"/>
      <c r="L1424" s="20"/>
      <c r="M1424" s="20"/>
      <c r="N1424" s="20"/>
      <c r="O1424" s="20"/>
      <c r="P1424" s="20"/>
    </row>
    <row r="1425" spans="1:16" ht="60" x14ac:dyDescent="0.25">
      <c r="A1425" s="20" t="s">
        <v>2103</v>
      </c>
      <c r="B1425" s="20">
        <v>603</v>
      </c>
      <c r="C1425" s="20" t="s">
        <v>1859</v>
      </c>
      <c r="D1425" s="20" t="s">
        <v>26</v>
      </c>
      <c r="E1425" s="20" t="s">
        <v>1829</v>
      </c>
      <c r="F1425" s="20" t="s">
        <v>49</v>
      </c>
      <c r="G1425" s="20" t="s">
        <v>2104</v>
      </c>
      <c r="H1425" s="20" t="s">
        <v>2106</v>
      </c>
      <c r="I1425" s="20"/>
      <c r="J1425" s="20"/>
      <c r="K1425" s="20"/>
      <c r="L1425" s="20"/>
      <c r="M1425" s="20"/>
      <c r="N1425" s="20"/>
      <c r="O1425" s="20"/>
      <c r="P1425" s="20"/>
    </row>
    <row r="1426" spans="1:16" ht="45" x14ac:dyDescent="0.25">
      <c r="A1426" s="20" t="s">
        <v>2103</v>
      </c>
      <c r="B1426" s="20">
        <v>603</v>
      </c>
      <c r="C1426" s="20" t="s">
        <v>1859</v>
      </c>
      <c r="D1426" s="20" t="s">
        <v>32</v>
      </c>
      <c r="E1426" s="20" t="s">
        <v>218</v>
      </c>
      <c r="F1426" s="20" t="s">
        <v>308</v>
      </c>
      <c r="G1426" s="20" t="s">
        <v>2104</v>
      </c>
      <c r="H1426" s="20" t="s">
        <v>2105</v>
      </c>
      <c r="I1426" s="20"/>
      <c r="J1426" s="20"/>
      <c r="K1426" s="20"/>
      <c r="L1426" s="20"/>
      <c r="M1426" s="20"/>
      <c r="N1426" s="20"/>
      <c r="O1426" s="20"/>
      <c r="P1426" s="20"/>
    </row>
    <row r="1427" spans="1:16" ht="90" x14ac:dyDescent="0.25">
      <c r="A1427" s="20" t="s">
        <v>2107</v>
      </c>
      <c r="B1427" s="20">
        <v>608</v>
      </c>
      <c r="C1427" s="20" t="s">
        <v>1532</v>
      </c>
      <c r="D1427" s="20" t="s">
        <v>2108</v>
      </c>
      <c r="E1427" s="20" t="s">
        <v>2086</v>
      </c>
      <c r="F1427" s="20" t="s">
        <v>2121</v>
      </c>
      <c r="G1427" s="20" t="s">
        <v>2110</v>
      </c>
      <c r="H1427" s="20" t="s">
        <v>2111</v>
      </c>
      <c r="I1427" s="20"/>
      <c r="J1427" s="20"/>
      <c r="K1427" s="20"/>
      <c r="L1427" s="20"/>
      <c r="M1427" s="20"/>
      <c r="N1427" s="20"/>
      <c r="O1427" s="20"/>
      <c r="P1427" s="20"/>
    </row>
    <row r="1428" spans="1:16" ht="90" x14ac:dyDescent="0.25">
      <c r="A1428" s="20" t="s">
        <v>2107</v>
      </c>
      <c r="B1428" s="20">
        <v>609</v>
      </c>
      <c r="C1428" s="20" t="s">
        <v>1240</v>
      </c>
      <c r="D1428" s="20" t="s">
        <v>2108</v>
      </c>
      <c r="E1428" s="20" t="s">
        <v>2122</v>
      </c>
      <c r="F1428" s="20" t="s">
        <v>2123</v>
      </c>
      <c r="G1428" s="20" t="s">
        <v>2110</v>
      </c>
      <c r="H1428" s="20" t="s">
        <v>2111</v>
      </c>
      <c r="I1428" s="20"/>
      <c r="J1428" s="20"/>
      <c r="K1428" s="20"/>
      <c r="L1428" s="20"/>
      <c r="M1428" s="20"/>
      <c r="N1428" s="20"/>
      <c r="O1428" s="20"/>
      <c r="P1428" s="20"/>
    </row>
    <row r="1429" spans="1:16" ht="30" x14ac:dyDescent="0.25">
      <c r="A1429" s="20" t="s">
        <v>2124</v>
      </c>
      <c r="B1429" s="20"/>
      <c r="C1429" s="20"/>
      <c r="D1429" s="20"/>
      <c r="E1429" s="20"/>
      <c r="F1429" s="20"/>
      <c r="G1429" s="20"/>
      <c r="H1429" s="20"/>
      <c r="I1429" s="20"/>
      <c r="J1429" s="20"/>
      <c r="K1429" s="20"/>
      <c r="L1429" s="20"/>
      <c r="M1429" s="20"/>
      <c r="N1429" s="20"/>
      <c r="O1429" s="20"/>
      <c r="P1429" s="20"/>
    </row>
    <row r="1430" spans="1:16" x14ac:dyDescent="0.25">
      <c r="A1430" s="20" t="s">
        <v>2125</v>
      </c>
      <c r="B1430" s="20" t="s">
        <v>2126</v>
      </c>
      <c r="C1430" s="20" t="s">
        <v>23</v>
      </c>
      <c r="D1430" s="20" t="s">
        <v>24</v>
      </c>
      <c r="E1430" s="20" t="s">
        <v>25</v>
      </c>
      <c r="F1430" s="20" t="s">
        <v>26</v>
      </c>
      <c r="G1430" s="20" t="s">
        <v>27</v>
      </c>
      <c r="H1430" s="20" t="s">
        <v>28</v>
      </c>
      <c r="I1430" s="20" t="s">
        <v>29</v>
      </c>
      <c r="J1430" s="20" t="s">
        <v>30</v>
      </c>
      <c r="K1430" s="20" t="s">
        <v>31</v>
      </c>
      <c r="L1430" s="20" t="s">
        <v>32</v>
      </c>
      <c r="M1430" s="20" t="s">
        <v>33</v>
      </c>
      <c r="N1430" s="20" t="s">
        <v>34</v>
      </c>
      <c r="O1430" s="20" t="s">
        <v>35</v>
      </c>
      <c r="P1430" s="20" t="s">
        <v>36</v>
      </c>
    </row>
    <row r="1431" spans="1:16" x14ac:dyDescent="0.25">
      <c r="A1431" s="20">
        <v>289</v>
      </c>
      <c r="B1431" s="20">
        <v>224</v>
      </c>
      <c r="C1431" s="20" t="s">
        <v>836</v>
      </c>
      <c r="D1431" s="20" t="s">
        <v>837</v>
      </c>
      <c r="E1431" s="20" t="s">
        <v>134</v>
      </c>
      <c r="F1431" s="20" t="s">
        <v>49</v>
      </c>
      <c r="G1431" s="20" t="s">
        <v>50</v>
      </c>
      <c r="H1431" s="20">
        <v>5</v>
      </c>
      <c r="I1431" s="20">
        <v>247443.4</v>
      </c>
      <c r="J1431" s="20">
        <v>45127</v>
      </c>
      <c r="K1431" s="20" t="s">
        <v>42</v>
      </c>
      <c r="L1431" s="20" t="s">
        <v>126</v>
      </c>
      <c r="M1431" s="20" t="s">
        <v>127</v>
      </c>
      <c r="N1431" s="20" t="s">
        <v>54</v>
      </c>
      <c r="O1431" s="20" t="s">
        <v>77</v>
      </c>
      <c r="P1431" s="20">
        <v>2</v>
      </c>
    </row>
    <row r="1432" spans="1:16" x14ac:dyDescent="0.25">
      <c r="A1432" s="20">
        <v>422</v>
      </c>
      <c r="B1432" s="20">
        <v>27</v>
      </c>
      <c r="C1432" s="20" t="s">
        <v>177</v>
      </c>
      <c r="D1432" s="20" t="s">
        <v>178</v>
      </c>
      <c r="E1432" s="20" t="s">
        <v>179</v>
      </c>
      <c r="F1432" s="20" t="s">
        <v>180</v>
      </c>
      <c r="G1432" s="20" t="s">
        <v>41</v>
      </c>
      <c r="H1432" s="20">
        <v>2</v>
      </c>
      <c r="I1432" s="20">
        <v>381146.68</v>
      </c>
      <c r="J1432" s="20">
        <v>45249</v>
      </c>
      <c r="K1432" s="20" t="s">
        <v>74</v>
      </c>
      <c r="L1432" s="20" t="s">
        <v>141</v>
      </c>
      <c r="M1432" s="20" t="s">
        <v>142</v>
      </c>
      <c r="N1432" s="20" t="s">
        <v>62</v>
      </c>
      <c r="O1432" s="20" t="s">
        <v>45</v>
      </c>
      <c r="P1432" s="20">
        <v>2</v>
      </c>
    </row>
    <row r="1433" spans="1:16" x14ac:dyDescent="0.25">
      <c r="A1433" s="20">
        <v>446</v>
      </c>
      <c r="B1433" s="20">
        <v>298</v>
      </c>
      <c r="C1433" s="20" t="s">
        <v>1044</v>
      </c>
      <c r="D1433" s="20" t="s">
        <v>1045</v>
      </c>
      <c r="E1433" s="20" t="s">
        <v>1046</v>
      </c>
      <c r="F1433" s="20" t="s">
        <v>135</v>
      </c>
      <c r="G1433" s="20" t="s">
        <v>459</v>
      </c>
      <c r="H1433" s="20">
        <v>5</v>
      </c>
      <c r="I1433" s="20">
        <v>25874.29</v>
      </c>
      <c r="J1433" s="20">
        <v>45051</v>
      </c>
      <c r="K1433" s="20" t="s">
        <v>81</v>
      </c>
      <c r="L1433" s="20" t="s">
        <v>237</v>
      </c>
      <c r="M1433" s="20" t="s">
        <v>238</v>
      </c>
      <c r="N1433" s="20" t="s">
        <v>54</v>
      </c>
      <c r="O1433" s="20" t="s">
        <v>68</v>
      </c>
      <c r="P1433" s="20"/>
    </row>
    <row r="1434" spans="1:16" x14ac:dyDescent="0.25">
      <c r="A1434" s="20">
        <v>543</v>
      </c>
      <c r="B1434" s="20">
        <v>349</v>
      </c>
      <c r="C1434" s="20" t="s">
        <v>1186</v>
      </c>
      <c r="D1434" s="20" t="s">
        <v>1187</v>
      </c>
      <c r="E1434" s="20" t="s">
        <v>1188</v>
      </c>
      <c r="F1434" s="20" t="s">
        <v>135</v>
      </c>
      <c r="G1434" s="20" t="s">
        <v>335</v>
      </c>
      <c r="H1434" s="20">
        <v>3</v>
      </c>
      <c r="I1434" s="20">
        <v>251560.57</v>
      </c>
      <c r="J1434" s="20">
        <v>45360</v>
      </c>
      <c r="K1434" s="20" t="s">
        <v>101</v>
      </c>
      <c r="L1434" s="20" t="s">
        <v>1069</v>
      </c>
      <c r="M1434" s="20" t="s">
        <v>152</v>
      </c>
      <c r="N1434" s="20" t="s">
        <v>62</v>
      </c>
      <c r="O1434" s="20" t="s">
        <v>68</v>
      </c>
      <c r="P1434" s="20">
        <v>2</v>
      </c>
    </row>
    <row r="1435" spans="1:16" x14ac:dyDescent="0.25">
      <c r="A1435" s="20">
        <v>550</v>
      </c>
      <c r="B1435" s="20">
        <v>341</v>
      </c>
      <c r="C1435" s="20" t="s">
        <v>1165</v>
      </c>
      <c r="D1435" s="20" t="s">
        <v>1166</v>
      </c>
      <c r="E1435" s="20" t="s">
        <v>1167</v>
      </c>
      <c r="F1435" s="20" t="s">
        <v>135</v>
      </c>
      <c r="G1435" s="20" t="s">
        <v>191</v>
      </c>
      <c r="H1435" s="20">
        <v>5</v>
      </c>
      <c r="I1435" s="20">
        <v>155410.42000000001</v>
      </c>
      <c r="J1435" s="20">
        <v>45444</v>
      </c>
      <c r="K1435" s="20" t="s">
        <v>74</v>
      </c>
      <c r="L1435" s="20" t="s">
        <v>777</v>
      </c>
      <c r="M1435" s="20" t="s">
        <v>127</v>
      </c>
      <c r="N1435" s="20" t="s">
        <v>62</v>
      </c>
      <c r="O1435" s="20" t="s">
        <v>63</v>
      </c>
      <c r="P1435" s="20">
        <v>2</v>
      </c>
    </row>
    <row r="1436" spans="1:16" x14ac:dyDescent="0.25">
      <c r="A1436" s="20">
        <v>594</v>
      </c>
      <c r="B1436" s="20">
        <v>25</v>
      </c>
      <c r="C1436" s="20" t="s">
        <v>170</v>
      </c>
      <c r="D1436" s="20" t="s">
        <v>171</v>
      </c>
      <c r="E1436" s="20" t="s">
        <v>172</v>
      </c>
      <c r="F1436" s="20" t="s">
        <v>72</v>
      </c>
      <c r="G1436" s="20" t="s">
        <v>73</v>
      </c>
      <c r="H1436" s="20">
        <v>3</v>
      </c>
      <c r="I1436" s="20">
        <v>10854.17</v>
      </c>
      <c r="J1436" s="20">
        <v>45747</v>
      </c>
      <c r="K1436" s="20" t="s">
        <v>74</v>
      </c>
      <c r="L1436" s="20" t="s">
        <v>75</v>
      </c>
      <c r="M1436" s="20" t="s">
        <v>76</v>
      </c>
      <c r="N1436" s="20" t="s">
        <v>44</v>
      </c>
      <c r="O1436" s="20" t="s">
        <v>45</v>
      </c>
      <c r="P1436" s="20">
        <v>2</v>
      </c>
    </row>
    <row r="1437" spans="1:16" x14ac:dyDescent="0.25">
      <c r="A1437" s="20">
        <v>601</v>
      </c>
      <c r="B1437" s="20">
        <v>578</v>
      </c>
      <c r="C1437" s="20" t="s">
        <v>1796</v>
      </c>
      <c r="D1437" s="20" t="s">
        <v>1797</v>
      </c>
      <c r="E1437" s="20" t="s">
        <v>1798</v>
      </c>
      <c r="F1437" s="20" t="s">
        <v>111</v>
      </c>
      <c r="G1437" s="20" t="s">
        <v>73</v>
      </c>
      <c r="H1437" s="20">
        <v>1</v>
      </c>
      <c r="I1437" s="20">
        <v>192858.81</v>
      </c>
      <c r="J1437" s="20">
        <v>45531</v>
      </c>
      <c r="K1437" s="20" t="s">
        <v>81</v>
      </c>
      <c r="L1437" s="20" t="s">
        <v>146</v>
      </c>
      <c r="M1437" s="20" t="s">
        <v>147</v>
      </c>
      <c r="N1437" s="20" t="s">
        <v>54</v>
      </c>
      <c r="O1437" s="20" t="s">
        <v>45</v>
      </c>
      <c r="P1437" s="20"/>
    </row>
    <row r="1438" spans="1:16" x14ac:dyDescent="0.25">
      <c r="A1438" s="20">
        <v>608</v>
      </c>
      <c r="B1438" s="20">
        <v>476</v>
      </c>
      <c r="C1438" s="20" t="s">
        <v>1532</v>
      </c>
      <c r="D1438" s="20" t="s">
        <v>735</v>
      </c>
      <c r="E1438" s="20" t="s">
        <v>736</v>
      </c>
      <c r="F1438" s="20" t="s">
        <v>99</v>
      </c>
      <c r="G1438" s="20" t="s">
        <v>100</v>
      </c>
      <c r="H1438" s="20">
        <v>2</v>
      </c>
      <c r="I1438" s="20">
        <v>139227.74</v>
      </c>
      <c r="J1438" s="20">
        <v>45072</v>
      </c>
      <c r="K1438" s="20" t="s">
        <v>42</v>
      </c>
      <c r="L1438" s="20" t="s">
        <v>61</v>
      </c>
      <c r="M1438" s="20" t="s">
        <v>61</v>
      </c>
      <c r="N1438" s="20" t="s">
        <v>44</v>
      </c>
      <c r="O1438" s="20" t="s">
        <v>55</v>
      </c>
      <c r="P1438" s="20">
        <v>5</v>
      </c>
    </row>
    <row r="1439" spans="1:16" x14ac:dyDescent="0.25">
      <c r="A1439" s="20">
        <v>609</v>
      </c>
      <c r="B1439" s="20">
        <v>369</v>
      </c>
      <c r="C1439" s="20" t="s">
        <v>1240</v>
      </c>
      <c r="D1439" s="20" t="s">
        <v>1241</v>
      </c>
      <c r="E1439" s="20" t="s">
        <v>1242</v>
      </c>
      <c r="F1439" s="20" t="s">
        <v>180</v>
      </c>
      <c r="G1439" s="20" t="s">
        <v>573</v>
      </c>
      <c r="H1439" s="20">
        <v>3</v>
      </c>
      <c r="I1439" s="20">
        <v>240640.79</v>
      </c>
      <c r="J1439" s="20">
        <v>45455</v>
      </c>
      <c r="K1439" s="20" t="s">
        <v>51</v>
      </c>
      <c r="L1439" s="20" t="s">
        <v>308</v>
      </c>
      <c r="M1439" s="20" t="s">
        <v>53</v>
      </c>
      <c r="N1439" s="20" t="s">
        <v>44</v>
      </c>
      <c r="O1439" s="20" t="s">
        <v>55</v>
      </c>
      <c r="P1439" s="20"/>
    </row>
    <row r="1442" spans="1:8" ht="30" x14ac:dyDescent="0.25">
      <c r="A1442" s="8" t="s">
        <v>2670</v>
      </c>
      <c r="B1442" s="8"/>
      <c r="C1442" s="8"/>
      <c r="D1442" s="8"/>
      <c r="E1442" s="8"/>
      <c r="F1442" s="8"/>
      <c r="G1442" s="8"/>
      <c r="H1442" s="8"/>
    </row>
    <row r="1443" spans="1:8" ht="30" x14ac:dyDescent="0.25">
      <c r="A1443" s="8" t="s">
        <v>2571</v>
      </c>
      <c r="B1443" s="8" t="s">
        <v>1981</v>
      </c>
      <c r="C1443" s="8" t="s">
        <v>2572</v>
      </c>
      <c r="D1443" s="8" t="s">
        <v>2573</v>
      </c>
      <c r="E1443" s="8" t="s">
        <v>2671</v>
      </c>
      <c r="F1443" s="8" t="s">
        <v>2672</v>
      </c>
      <c r="G1443" s="8" t="s">
        <v>2673</v>
      </c>
      <c r="H1443" s="8" t="s">
        <v>2674</v>
      </c>
    </row>
    <row r="1444" spans="1:8" ht="60" x14ac:dyDescent="0.25">
      <c r="A1444" s="8" t="s">
        <v>1982</v>
      </c>
      <c r="B1444" s="8" t="s">
        <v>2675</v>
      </c>
      <c r="C1444" s="8" t="s">
        <v>2676</v>
      </c>
      <c r="D1444" s="8" t="s">
        <v>2677</v>
      </c>
      <c r="E1444" s="8" t="s">
        <v>2678</v>
      </c>
      <c r="F1444" s="8" t="s">
        <v>2679</v>
      </c>
      <c r="G1444" s="8"/>
      <c r="H1444" s="8"/>
    </row>
    <row r="1445" spans="1:8" ht="60" x14ac:dyDescent="0.25">
      <c r="A1445" s="8" t="s">
        <v>2567</v>
      </c>
      <c r="B1445" s="8" t="s">
        <v>2680</v>
      </c>
      <c r="C1445" s="8"/>
      <c r="D1445" s="8"/>
      <c r="E1445" s="8"/>
      <c r="F1445" s="8"/>
      <c r="G1445" s="8"/>
      <c r="H1445" s="8"/>
    </row>
    <row r="1446" spans="1:8" ht="60" x14ac:dyDescent="0.25">
      <c r="A1446" s="8" t="s">
        <v>2681</v>
      </c>
      <c r="B1446" s="8" t="s">
        <v>2682</v>
      </c>
      <c r="C1446" s="8"/>
      <c r="D1446" s="8"/>
      <c r="E1446" s="8"/>
      <c r="F1446" s="8"/>
      <c r="G1446" s="8"/>
      <c r="H1446" s="8"/>
    </row>
    <row r="1447" spans="1:8" ht="60" x14ac:dyDescent="0.25">
      <c r="A1447" s="8" t="s">
        <v>2683</v>
      </c>
      <c r="B1447" s="8" t="s">
        <v>2684</v>
      </c>
      <c r="C1447" s="8"/>
      <c r="D1447" s="8"/>
      <c r="E1447" s="8"/>
      <c r="F1447" s="8"/>
      <c r="G1447" s="8"/>
      <c r="H1447" s="8"/>
    </row>
    <row r="1448" spans="1:8" x14ac:dyDescent="0.25">
      <c r="A1448" s="8" t="s">
        <v>2685</v>
      </c>
      <c r="B1448" s="8" t="s">
        <v>1983</v>
      </c>
      <c r="C1448" s="8" t="s">
        <v>2686</v>
      </c>
      <c r="D1448" s="8">
        <v>600</v>
      </c>
      <c r="E1448" s="8" t="s">
        <v>2687</v>
      </c>
      <c r="F1448" s="8">
        <v>0</v>
      </c>
      <c r="G1448" s="8" t="s">
        <v>2688</v>
      </c>
      <c r="H1448" s="8">
        <v>0</v>
      </c>
    </row>
    <row r="1449" spans="1:8" ht="45" x14ac:dyDescent="0.25">
      <c r="A1449" s="8" t="s">
        <v>2441</v>
      </c>
      <c r="B1449" s="8" t="s">
        <v>2689</v>
      </c>
      <c r="C1449" s="8" t="s">
        <v>2690</v>
      </c>
      <c r="D1449" s="8">
        <v>600</v>
      </c>
      <c r="E1449" s="8" t="s">
        <v>2691</v>
      </c>
      <c r="F1449" s="8">
        <v>1474</v>
      </c>
      <c r="G1449" s="8" t="s">
        <v>2692</v>
      </c>
      <c r="H1449" s="8" t="s">
        <v>2693</v>
      </c>
    </row>
    <row r="1450" spans="1:8" ht="90" x14ac:dyDescent="0.25">
      <c r="A1450" s="8" t="s">
        <v>2694</v>
      </c>
      <c r="B1450" s="8" t="s">
        <v>2695</v>
      </c>
      <c r="C1450" s="8"/>
      <c r="D1450" s="8"/>
      <c r="E1450" s="8"/>
      <c r="F1450" s="8"/>
      <c r="G1450" s="8"/>
      <c r="H1450" s="8"/>
    </row>
  </sheetData>
  <mergeCells count="10">
    <mergeCell ref="B14:H14"/>
    <mergeCell ref="B15:H15"/>
    <mergeCell ref="B16:H16"/>
    <mergeCell ref="B17:H17"/>
    <mergeCell ref="B3:H3"/>
    <mergeCell ref="B8:H8"/>
    <mergeCell ref="B9:H9"/>
    <mergeCell ref="B11:H11"/>
    <mergeCell ref="B12:H12"/>
    <mergeCell ref="B13:H1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4A60-AFD1-416B-8ADF-8A1DE8A38A63}">
  <dimension ref="A1"/>
  <sheetViews>
    <sheetView workbookViewId="0">
      <selection activeCell="I17" sqref="I17"/>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2BCB941D-4648-43DC-9E52-1FE651AB23D4}">
  <ds:schemaRefs/>
</ds:datastoreItem>
</file>

<file path=customXml/itemProps2.xml><?xml version="1.0" encoding="utf-8"?>
<ds:datastoreItem xmlns:ds="http://schemas.openxmlformats.org/officeDocument/2006/customXml" ds:itemID="{056A86D7-9E9A-4C2D-9C25-59513902D177}">
  <ds:schemaRefs/>
</ds:datastoreItem>
</file>

<file path=customXml/itemProps3.xml><?xml version="1.0" encoding="utf-8"?>
<ds:datastoreItem xmlns:ds="http://schemas.openxmlformats.org/officeDocument/2006/customXml" ds:itemID="{D5C95D88-09BE-4AA2-B18E-89FF08225B43}">
  <ds:schemaRefs/>
</ds:datastoreItem>
</file>

<file path=customXml/itemProps4.xml><?xml version="1.0" encoding="utf-8"?>
<ds:datastoreItem xmlns:ds="http://schemas.openxmlformats.org/officeDocument/2006/customXml" ds:itemID="{A7D6CC28-012F-49A0-99EA-0E8E32A69F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README_DataDictionary</vt:lpstr>
      <vt:lpstr>Pivot Analysis</vt:lpstr>
      <vt:lpstr>Dashboard</vt:lpstr>
      <vt:lpstr>Workings</vt:lpstr>
      <vt:lpstr>Original Data</vt:lpstr>
      <vt:lpstr>Cleaning Log</vt:lpstr>
      <vt:lpstr>Reports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Ridwan Shodipo</cp:lastModifiedBy>
  <cp:lastPrinted>2026-10-26T16:21:09Z</cp:lastPrinted>
  <dcterms:created xsi:type="dcterms:W3CDTF">2026-08-07T12:05:37Z</dcterms:created>
  <dcterms:modified xsi:type="dcterms:W3CDTF">2026-10-26T17:20:31Z</dcterms:modified>
</cp:coreProperties>
</file>